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7.xml" ContentType="application/vnd.openxmlformats-officedocument.drawing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2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omments1.xml" ContentType="application/vnd.openxmlformats-officedocument.spreadsheetml.comments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INFORME OPERACION\2015\"/>
    </mc:Choice>
  </mc:AlternateContent>
  <bookViews>
    <workbookView xWindow="0" yWindow="0" windowWidth="23040" windowHeight="9456"/>
  </bookViews>
  <sheets>
    <sheet name="Indice" sheetId="29717" r:id="rId1"/>
    <sheet name="C1" sheetId="29727" r:id="rId2"/>
    <sheet name="C2" sheetId="29728" r:id="rId3"/>
    <sheet name="C3" sheetId="29729" r:id="rId4"/>
    <sheet name="C4" sheetId="29730" r:id="rId5"/>
    <sheet name="C5" sheetId="29706" r:id="rId6"/>
    <sheet name="C1 CON PIB Y CORREGIDA" sheetId="29724" state="hidden" r:id="rId7"/>
    <sheet name="C6" sheetId="29700" r:id="rId8"/>
    <sheet name="C7" sheetId="29711" r:id="rId9"/>
    <sheet name="C8" sheetId="29722" r:id="rId10"/>
    <sheet name="C9" sheetId="29731" r:id="rId11"/>
    <sheet name="C10" sheetId="29732" r:id="rId12"/>
    <sheet name="C11" sheetId="29737" r:id="rId13"/>
    <sheet name="C12" sheetId="40" r:id="rId14"/>
    <sheet name="C13" sheetId="29723" r:id="rId15"/>
    <sheet name="C14" sheetId="29726" r:id="rId16"/>
    <sheet name="C15" sheetId="29738" r:id="rId17"/>
    <sheet name="C16" sheetId="29733" r:id="rId18"/>
    <sheet name="C17" sheetId="29734" r:id="rId19"/>
    <sheet name="C18" sheetId="29735" r:id="rId20"/>
    <sheet name="C19" sheetId="29736" r:id="rId21"/>
    <sheet name="C20" sheetId="29739" r:id="rId22"/>
    <sheet name="C21" sheetId="29740" r:id="rId23"/>
    <sheet name="C22" sheetId="29742" r:id="rId24"/>
    <sheet name="C23" sheetId="29748" r:id="rId25"/>
    <sheet name="C24" sheetId="29749" r:id="rId26"/>
    <sheet name="C25" sheetId="29743" r:id="rId27"/>
    <sheet name="C26" sheetId="29744" r:id="rId28"/>
    <sheet name="C27" sheetId="29745" r:id="rId29"/>
    <sheet name="Data 1" sheetId="84" r:id="rId30"/>
    <sheet name="Data 2" sheetId="29741" r:id="rId31"/>
    <sheet name="Datos_mapa" sheetId="29747" state="hidden" r:id="rId32"/>
  </sheets>
  <definedNames>
    <definedName name="_xlnm.Print_Area" localSheetId="6">'C1 CON PIB Y CORREGIDA'!$A$1:$E$22</definedName>
    <definedName name="_xlnm.Print_Area" localSheetId="13">'C12'!$B$1:$F$22</definedName>
    <definedName name="_xlnm.Print_Area" localSheetId="5">'C5'!$B$1:$F$21</definedName>
    <definedName name="_xlnm.Print_Area" localSheetId="7">'C6'!$C$1:$F$22</definedName>
    <definedName name="_xlnm.Print_Area" localSheetId="8">'C7'!$B$1:$T$23</definedName>
    <definedName name="_xlnm.Print_Area" localSheetId="29">'Data 1'!$A$1:$H$234</definedName>
    <definedName name="_xlnm.Print_Area" localSheetId="0">Indice!$A$1:$F$35</definedName>
    <definedName name="_xlnm.Print_Titles" localSheetId="29">'Data 1'!$1:$4</definedName>
  </definedNames>
  <calcPr calcId="152511"/>
  <customWorkbookViews>
    <customWorkbookView name="C7_V" guid="{30452F01-DB6E-11D6-846D-0008C7298EBA}" includePrintSettings="0" includeHiddenRowCol="0" maximized="1" showSheetTabs="0" windowWidth="794" windowHeight="457" tabRatio="841" activeSheetId="84" showStatusbar="0"/>
    <customWorkbookView name="C5_V" guid="{30452F00-DB6E-11D6-846D-0008C7298EBA}" includePrintSettings="0" includeHiddenRowCol="0" maximized="1" showSheetTabs="0" windowWidth="794" windowHeight="457" tabRatio="841" activeSheetId="84" showStatusbar="0"/>
    <customWorkbookView name="C4_V" guid="{30452EFF-DB6E-11D6-846D-0008C7298EBA}" includePrintSettings="0" includeHiddenRowCol="0" maximized="1" showSheetTabs="0" windowWidth="794" windowHeight="457" tabRatio="841" activeSheetId="84" showStatusbar="0"/>
    <customWorkbookView name="C2_V" guid="{30452EFE-DB6E-11D6-846D-0008C7298EBA}" includePrintSettings="0" includeHiddenRowCol="0" maximized="1" showSheetTabs="0" windowWidth="794" windowHeight="457" tabRatio="841" activeSheetId="84" showStatusbar="0"/>
    <customWorkbookView name="C1_V" guid="{30452EFC-DB6E-11D6-846D-0008C7298EBA}" includePrintSettings="0" includeHiddenRowCol="0" maximized="1" showSheetTabs="0" windowWidth="794" windowHeight="457" tabRatio="841" activeSheetId="84" showStatusbar="0"/>
  </customWorkbookViews>
</workbook>
</file>

<file path=xl/calcChain.xml><?xml version="1.0" encoding="utf-8"?>
<calcChain xmlns="http://schemas.openxmlformats.org/spreadsheetml/2006/main">
  <c r="B4" i="29741" l="1"/>
  <c r="C4" i="84"/>
  <c r="C4" i="29729"/>
  <c r="C4" i="29730"/>
  <c r="C4" i="29706"/>
  <c r="C4" i="29700"/>
  <c r="C4" i="29711"/>
  <c r="C4" i="29722"/>
  <c r="C4" i="29731"/>
  <c r="C4" i="29732"/>
  <c r="C4" i="29737"/>
  <c r="C4" i="40"/>
  <c r="C4" i="29723"/>
  <c r="C4" i="29726"/>
  <c r="C4" i="29738"/>
  <c r="C4" i="29733"/>
  <c r="C4" i="29734"/>
  <c r="C4" i="29735"/>
  <c r="C4" i="29736"/>
  <c r="C4" i="29739"/>
  <c r="C4" i="29740"/>
  <c r="C4" i="29742"/>
  <c r="C4" i="29748"/>
  <c r="C4" i="29749"/>
  <c r="C4" i="29743"/>
  <c r="C4" i="29744"/>
  <c r="C4" i="29745"/>
  <c r="C4" i="29728"/>
  <c r="E34" i="29717" l="1"/>
  <c r="E33" i="29717"/>
  <c r="E32" i="29717"/>
  <c r="E31" i="29717"/>
  <c r="E30" i="29717"/>
  <c r="E29" i="29717"/>
  <c r="E28" i="29717"/>
  <c r="E27" i="29717"/>
  <c r="E26" i="29717"/>
  <c r="E25" i="29717"/>
  <c r="E24" i="29717"/>
  <c r="E23" i="29717"/>
  <c r="E22" i="29717"/>
  <c r="E21" i="29717"/>
  <c r="E20" i="29717"/>
  <c r="E19" i="29717"/>
  <c r="E18" i="29717"/>
  <c r="E17" i="29717"/>
  <c r="E16" i="29717"/>
  <c r="E15" i="29717"/>
  <c r="E14" i="29717"/>
  <c r="E13" i="29717"/>
  <c r="E12" i="29717"/>
  <c r="E11" i="29717"/>
  <c r="E10" i="29717"/>
  <c r="E9" i="29717"/>
  <c r="E8" i="29717"/>
  <c r="R20" i="29748" l="1"/>
  <c r="R19" i="29748"/>
  <c r="R18" i="29748"/>
  <c r="R17" i="29748"/>
  <c r="R16" i="29748"/>
  <c r="R15" i="29748"/>
  <c r="R14" i="29748"/>
  <c r="R13" i="29748"/>
  <c r="R12" i="29748"/>
  <c r="R11" i="29748"/>
  <c r="R10" i="29748"/>
  <c r="R9" i="29748"/>
  <c r="O20" i="29748"/>
  <c r="O19" i="29748"/>
  <c r="O18" i="29748"/>
  <c r="O17" i="29748"/>
  <c r="O16" i="29748"/>
  <c r="O15" i="29748"/>
  <c r="O14" i="29748"/>
  <c r="O13" i="29748"/>
  <c r="O12" i="29748"/>
  <c r="O11" i="29748"/>
  <c r="O10" i="29748"/>
  <c r="O9" i="29748"/>
  <c r="L20" i="29748"/>
  <c r="L19" i="29748"/>
  <c r="L18" i="29748"/>
  <c r="L17" i="29748"/>
  <c r="L16" i="29748"/>
  <c r="L15" i="29748"/>
  <c r="L14" i="29748"/>
  <c r="L13" i="29748"/>
  <c r="L12" i="29748"/>
  <c r="L11" i="29748"/>
  <c r="L10" i="29748"/>
  <c r="L9" i="29748"/>
  <c r="I20" i="29748"/>
  <c r="I19" i="29748"/>
  <c r="I18" i="29748"/>
  <c r="I17" i="29748"/>
  <c r="I16" i="29748"/>
  <c r="I15" i="29748"/>
  <c r="I14" i="29748"/>
  <c r="I13" i="29748"/>
  <c r="I12" i="29748"/>
  <c r="I11" i="29748"/>
  <c r="I10" i="29748"/>
  <c r="I9" i="29748"/>
  <c r="F20" i="29748"/>
  <c r="F19" i="29748"/>
  <c r="F18" i="29748"/>
  <c r="F17" i="29748"/>
  <c r="F16" i="29748"/>
  <c r="F15" i="29748"/>
  <c r="F14" i="29748"/>
  <c r="F13" i="29748"/>
  <c r="F12" i="29748"/>
  <c r="F11" i="29748"/>
  <c r="F10" i="29748"/>
  <c r="F9" i="29748"/>
  <c r="B31" i="29747"/>
  <c r="B30" i="29747"/>
  <c r="M27" i="29747"/>
  <c r="C27" i="29747"/>
  <c r="O26" i="29747"/>
  <c r="M26" i="29747"/>
  <c r="C26" i="29747"/>
  <c r="O25" i="29747"/>
  <c r="M25" i="29747"/>
  <c r="C25" i="29747"/>
  <c r="O24" i="29747"/>
  <c r="M24" i="29747"/>
  <c r="C24" i="29747"/>
  <c r="T20" i="29747"/>
  <c r="N20" i="29747"/>
  <c r="D20" i="29747"/>
  <c r="T19" i="29747"/>
  <c r="N19" i="29747"/>
  <c r="D19" i="29747"/>
  <c r="T18" i="29747"/>
  <c r="N18" i="29747"/>
  <c r="D18" i="29747"/>
  <c r="T17" i="29747"/>
  <c r="N17" i="29747"/>
  <c r="D17" i="29747"/>
  <c r="T16" i="29747"/>
  <c r="N16" i="29747"/>
  <c r="D16" i="29747"/>
  <c r="T15" i="29747"/>
  <c r="N15" i="29747"/>
  <c r="D15" i="29747"/>
  <c r="T14" i="29747"/>
  <c r="N14" i="29747"/>
  <c r="D14" i="29747"/>
  <c r="T13" i="29747"/>
  <c r="N13" i="29747"/>
  <c r="D13" i="29747"/>
  <c r="T12" i="29747"/>
  <c r="N12" i="29747"/>
  <c r="D12" i="29747"/>
  <c r="T11" i="29747"/>
  <c r="N11" i="29747"/>
  <c r="D11" i="29747"/>
  <c r="T10" i="29747"/>
  <c r="N10" i="29747"/>
  <c r="D10" i="29747"/>
  <c r="T9" i="29747"/>
  <c r="N9" i="29747"/>
  <c r="D9" i="29747"/>
  <c r="T8" i="29747"/>
  <c r="N8" i="29747"/>
  <c r="D8" i="29747"/>
  <c r="T7" i="29747"/>
  <c r="N7" i="29747"/>
  <c r="D7" i="29747"/>
  <c r="T6" i="29747"/>
  <c r="N6" i="29747"/>
  <c r="D6" i="29747"/>
  <c r="T5" i="29747"/>
  <c r="N5" i="29747"/>
  <c r="D5" i="29747"/>
  <c r="T4" i="29747"/>
  <c r="N4" i="29747"/>
  <c r="D4" i="29747"/>
  <c r="T3" i="29747"/>
  <c r="N3" i="29747"/>
  <c r="D3" i="29747"/>
  <c r="T2" i="29747"/>
  <c r="N2" i="29747"/>
  <c r="D2" i="29747"/>
  <c r="J20" i="29748" l="1"/>
  <c r="J10" i="29748"/>
  <c r="J11" i="29748"/>
  <c r="J19" i="29748"/>
  <c r="I21" i="29748"/>
  <c r="J12" i="29748" s="1"/>
  <c r="O21" i="29748"/>
  <c r="P18" i="29748" s="1"/>
  <c r="F21" i="29748"/>
  <c r="G9" i="29748" s="1"/>
  <c r="L21" i="29748"/>
  <c r="M15" i="29748" s="1"/>
  <c r="R21" i="29748"/>
  <c r="S9" i="29748" s="1"/>
  <c r="B32" i="29747"/>
  <c r="B34" i="29747" s="1"/>
  <c r="C34" i="29747" s="1"/>
  <c r="D34" i="29747" s="1"/>
  <c r="S16" i="29748" l="1"/>
  <c r="S14" i="29748"/>
  <c r="S11" i="29748"/>
  <c r="S20" i="29748"/>
  <c r="S15" i="29748"/>
  <c r="S13" i="29748"/>
  <c r="S19" i="29748"/>
  <c r="S18" i="29748"/>
  <c r="S17" i="29748"/>
  <c r="S12" i="29748"/>
  <c r="S10" i="29748"/>
  <c r="P17" i="29748"/>
  <c r="P12" i="29748"/>
  <c r="P15" i="29748"/>
  <c r="P10" i="29748"/>
  <c r="P13" i="29748"/>
  <c r="P16" i="29748"/>
  <c r="P11" i="29748"/>
  <c r="P14" i="29748"/>
  <c r="J17" i="29748"/>
  <c r="J16" i="29748"/>
  <c r="J18" i="29748"/>
  <c r="J9" i="29748"/>
  <c r="M14" i="29748"/>
  <c r="M13" i="29748"/>
  <c r="M12" i="29748"/>
  <c r="M11" i="29748"/>
  <c r="G20" i="29748"/>
  <c r="M10" i="29748"/>
  <c r="G19" i="29748"/>
  <c r="M9" i="29748"/>
  <c r="M21" i="29748" s="1"/>
  <c r="G18" i="29748"/>
  <c r="G17" i="29748"/>
  <c r="G16" i="29748"/>
  <c r="P9" i="29748"/>
  <c r="G15" i="29748"/>
  <c r="M20" i="29748"/>
  <c r="G14" i="29748"/>
  <c r="M19" i="29748"/>
  <c r="G13" i="29748"/>
  <c r="M18" i="29748"/>
  <c r="J15" i="29748"/>
  <c r="G12" i="29748"/>
  <c r="P20" i="29748"/>
  <c r="M17" i="29748"/>
  <c r="J14" i="29748"/>
  <c r="G11" i="29748"/>
  <c r="P19" i="29748"/>
  <c r="M16" i="29748"/>
  <c r="J13" i="29748"/>
  <c r="G10" i="29748"/>
  <c r="S21" i="29748" l="1"/>
  <c r="P21" i="29748"/>
  <c r="J21" i="29748"/>
  <c r="G21" i="29748"/>
  <c r="C4" i="29727" l="1"/>
  <c r="D86" i="29741" l="1"/>
  <c r="D94" i="29741" s="1"/>
  <c r="E86" i="29741"/>
  <c r="E94" i="29741" s="1"/>
  <c r="F86" i="29741"/>
  <c r="F94" i="29741" s="1"/>
  <c r="D87" i="29741"/>
  <c r="D95" i="29741" s="1"/>
  <c r="F9" i="29743" s="1"/>
  <c r="E87" i="29741"/>
  <c r="E95" i="29741" s="1"/>
  <c r="L9" i="29743" s="1"/>
  <c r="F87" i="29741"/>
  <c r="F95" i="29741" s="1"/>
  <c r="O9" i="29743" s="1"/>
  <c r="D88" i="29741"/>
  <c r="D96" i="29741" s="1"/>
  <c r="F10" i="29743" s="1"/>
  <c r="E88" i="29741"/>
  <c r="E96" i="29741" s="1"/>
  <c r="L10" i="29743" s="1"/>
  <c r="F88" i="29741"/>
  <c r="F96" i="29741" s="1"/>
  <c r="O10" i="29743" s="1"/>
  <c r="D89" i="29741"/>
  <c r="D97" i="29741" s="1"/>
  <c r="F11" i="29743" s="1"/>
  <c r="E89" i="29741"/>
  <c r="E97" i="29741" s="1"/>
  <c r="L11" i="29743" s="1"/>
  <c r="F89" i="29741"/>
  <c r="F97" i="29741" s="1"/>
  <c r="O11" i="29743" s="1"/>
  <c r="D90" i="29741"/>
  <c r="D98" i="29741" s="1"/>
  <c r="F12" i="29743" s="1"/>
  <c r="E90" i="29741"/>
  <c r="E98" i="29741" s="1"/>
  <c r="L12" i="29743" s="1"/>
  <c r="F90" i="29741"/>
  <c r="F98" i="29741" s="1"/>
  <c r="O12" i="29743" s="1"/>
  <c r="D91" i="29741"/>
  <c r="D99" i="29741" s="1"/>
  <c r="F13" i="29743" s="1"/>
  <c r="E91" i="29741"/>
  <c r="E99" i="29741" s="1"/>
  <c r="L13" i="29743" s="1"/>
  <c r="F91" i="29741"/>
  <c r="F99" i="29741" s="1"/>
  <c r="O13" i="29743" s="1"/>
  <c r="C91" i="29741"/>
  <c r="C99" i="29741" s="1"/>
  <c r="I13" i="29743" s="1"/>
  <c r="C90" i="29741"/>
  <c r="C98" i="29741" s="1"/>
  <c r="I12" i="29743" s="1"/>
  <c r="C89" i="29741"/>
  <c r="C97" i="29741" s="1"/>
  <c r="I11" i="29743" s="1"/>
  <c r="C87" i="29741"/>
  <c r="C95" i="29741" s="1"/>
  <c r="I9" i="29743" s="1"/>
  <c r="C88" i="29741"/>
  <c r="C96" i="29741" s="1"/>
  <c r="I10" i="29743" s="1"/>
  <c r="C86" i="29741"/>
  <c r="C94" i="29741" s="1"/>
  <c r="I22" i="29741"/>
  <c r="J22" i="29741"/>
  <c r="K22" i="29741"/>
  <c r="L22" i="29741"/>
  <c r="I23" i="29741"/>
  <c r="J23" i="29741"/>
  <c r="K23" i="29741"/>
  <c r="L23" i="29741"/>
  <c r="I24" i="29741"/>
  <c r="J24" i="29741"/>
  <c r="K24" i="29741"/>
  <c r="L24" i="29741"/>
  <c r="I25" i="29741"/>
  <c r="J25" i="29741"/>
  <c r="K25" i="29741"/>
  <c r="L25" i="29741"/>
  <c r="I26" i="29741"/>
  <c r="J26" i="29741"/>
  <c r="K26" i="29741"/>
  <c r="L26" i="29741"/>
  <c r="I27" i="29741"/>
  <c r="J27" i="29741"/>
  <c r="K27" i="29741"/>
  <c r="L27" i="29741"/>
  <c r="I28" i="29741"/>
  <c r="J28" i="29741"/>
  <c r="K28" i="29741"/>
  <c r="L28" i="29741"/>
  <c r="I29" i="29741"/>
  <c r="J29" i="29741"/>
  <c r="K29" i="29741"/>
  <c r="L29" i="29741"/>
  <c r="I30" i="29741"/>
  <c r="J30" i="29741"/>
  <c r="K30" i="29741"/>
  <c r="L30" i="29741"/>
  <c r="I31" i="29741"/>
  <c r="J31" i="29741"/>
  <c r="K31" i="29741"/>
  <c r="L31" i="29741"/>
  <c r="I32" i="29741"/>
  <c r="J32" i="29741"/>
  <c r="K32" i="29741"/>
  <c r="L32" i="29741"/>
  <c r="I33" i="29741"/>
  <c r="J33" i="29741"/>
  <c r="K33" i="29741"/>
  <c r="L33" i="29741"/>
  <c r="I34" i="29741"/>
  <c r="J34" i="29741"/>
  <c r="K34" i="29741"/>
  <c r="L34" i="29741"/>
  <c r="I35" i="29741"/>
  <c r="J35" i="29741"/>
  <c r="K35" i="29741"/>
  <c r="L35" i="29741"/>
  <c r="I36" i="29741"/>
  <c r="J36" i="29741"/>
  <c r="K36" i="29741"/>
  <c r="L36" i="29741"/>
  <c r="I37" i="29741"/>
  <c r="J37" i="29741"/>
  <c r="K37" i="29741"/>
  <c r="L37" i="29741"/>
  <c r="I38" i="29741"/>
  <c r="J38" i="29741"/>
  <c r="K38" i="29741"/>
  <c r="L38" i="29741"/>
  <c r="I39" i="29741"/>
  <c r="J39" i="29741"/>
  <c r="K39" i="29741"/>
  <c r="L39" i="29741"/>
  <c r="I40" i="29741"/>
  <c r="J40" i="29741"/>
  <c r="K40" i="29741"/>
  <c r="L40" i="29741"/>
  <c r="I41" i="29741"/>
  <c r="J41" i="29741"/>
  <c r="K41" i="29741"/>
  <c r="L41" i="29741"/>
  <c r="I42" i="29741"/>
  <c r="J42" i="29741"/>
  <c r="K42" i="29741"/>
  <c r="L42" i="29741"/>
  <c r="I43" i="29741"/>
  <c r="J43" i="29741"/>
  <c r="K43" i="29741"/>
  <c r="L43" i="29741"/>
  <c r="I44" i="29741"/>
  <c r="J44" i="29741"/>
  <c r="K44" i="29741"/>
  <c r="L44" i="29741"/>
  <c r="I45" i="29741"/>
  <c r="J45" i="29741"/>
  <c r="K45" i="29741"/>
  <c r="L45" i="29741"/>
  <c r="I46" i="29741"/>
  <c r="J46" i="29741"/>
  <c r="K46" i="29741"/>
  <c r="L46" i="29741"/>
  <c r="I47" i="29741"/>
  <c r="J47" i="29741"/>
  <c r="K47" i="29741"/>
  <c r="L47" i="29741"/>
  <c r="I48" i="29741"/>
  <c r="J48" i="29741"/>
  <c r="K48" i="29741"/>
  <c r="L48" i="29741"/>
  <c r="I49" i="29741"/>
  <c r="J49" i="29741"/>
  <c r="K49" i="29741"/>
  <c r="L49" i="29741"/>
  <c r="I50" i="29741"/>
  <c r="J50" i="29741"/>
  <c r="K50" i="29741"/>
  <c r="L50" i="29741"/>
  <c r="I51" i="29741"/>
  <c r="J51" i="29741"/>
  <c r="K51" i="29741"/>
  <c r="L51" i="29741"/>
  <c r="I52" i="29741"/>
  <c r="J52" i="29741"/>
  <c r="K52" i="29741"/>
  <c r="L52" i="29741"/>
  <c r="I53" i="29741"/>
  <c r="J53" i="29741"/>
  <c r="K53" i="29741"/>
  <c r="L53" i="29741"/>
  <c r="I54" i="29741"/>
  <c r="J54" i="29741"/>
  <c r="K54" i="29741"/>
  <c r="L54" i="29741"/>
  <c r="I55" i="29741"/>
  <c r="J55" i="29741"/>
  <c r="K55" i="29741"/>
  <c r="L55" i="29741"/>
  <c r="I56" i="29741"/>
  <c r="J56" i="29741"/>
  <c r="K56" i="29741"/>
  <c r="L56" i="29741"/>
  <c r="I57" i="29741"/>
  <c r="J57" i="29741"/>
  <c r="K57" i="29741"/>
  <c r="L57" i="29741"/>
  <c r="I58" i="29741"/>
  <c r="J58" i="29741"/>
  <c r="K58" i="29741"/>
  <c r="L58" i="29741"/>
  <c r="I59" i="29741"/>
  <c r="J59" i="29741"/>
  <c r="K59" i="29741"/>
  <c r="L59" i="29741"/>
  <c r="I60" i="29741"/>
  <c r="J60" i="29741"/>
  <c r="K60" i="29741"/>
  <c r="L60" i="29741"/>
  <c r="I61" i="29741"/>
  <c r="J61" i="29741"/>
  <c r="K61" i="29741"/>
  <c r="L61" i="29741"/>
  <c r="I62" i="29741"/>
  <c r="J62" i="29741"/>
  <c r="K62" i="29741"/>
  <c r="L62" i="29741"/>
  <c r="I63" i="29741"/>
  <c r="J63" i="29741"/>
  <c r="K63" i="29741"/>
  <c r="L63" i="29741"/>
  <c r="I64" i="29741"/>
  <c r="J64" i="29741"/>
  <c r="K64" i="29741"/>
  <c r="L64" i="29741"/>
  <c r="I65" i="29741"/>
  <c r="J65" i="29741"/>
  <c r="K65" i="29741"/>
  <c r="L65" i="29741"/>
  <c r="I66" i="29741"/>
  <c r="J66" i="29741"/>
  <c r="K66" i="29741"/>
  <c r="L66" i="29741"/>
  <c r="I67" i="29741"/>
  <c r="J67" i="29741"/>
  <c r="K67" i="29741"/>
  <c r="L67" i="29741"/>
  <c r="I68" i="29741"/>
  <c r="J68" i="29741"/>
  <c r="K68" i="29741"/>
  <c r="L68" i="29741"/>
  <c r="I69" i="29741"/>
  <c r="J69" i="29741"/>
  <c r="K69" i="29741"/>
  <c r="L69" i="29741"/>
  <c r="I70" i="29741"/>
  <c r="J70" i="29741"/>
  <c r="K70" i="29741"/>
  <c r="L70" i="29741"/>
  <c r="I71" i="29741"/>
  <c r="J71" i="29741"/>
  <c r="K71" i="29741"/>
  <c r="L71" i="29741"/>
  <c r="I72" i="29741"/>
  <c r="J72" i="29741"/>
  <c r="K72" i="29741"/>
  <c r="L72" i="29741"/>
  <c r="I73" i="29741"/>
  <c r="J73" i="29741"/>
  <c r="K73" i="29741"/>
  <c r="L73" i="29741"/>
  <c r="I74" i="29741"/>
  <c r="J74" i="29741"/>
  <c r="K74" i="29741"/>
  <c r="L74" i="29741"/>
  <c r="I75" i="29741"/>
  <c r="J75" i="29741"/>
  <c r="K75" i="29741"/>
  <c r="L75" i="29741"/>
  <c r="I76" i="29741"/>
  <c r="J76" i="29741"/>
  <c r="K76" i="29741"/>
  <c r="L76" i="29741"/>
  <c r="I77" i="29741"/>
  <c r="J77" i="29741"/>
  <c r="K77" i="29741"/>
  <c r="L77" i="29741"/>
  <c r="I78" i="29741"/>
  <c r="J78" i="29741"/>
  <c r="K78" i="29741"/>
  <c r="L78" i="29741"/>
  <c r="I79" i="29741"/>
  <c r="J79" i="29741"/>
  <c r="K79" i="29741"/>
  <c r="L79" i="29741"/>
  <c r="I80" i="29741"/>
  <c r="J80" i="29741"/>
  <c r="K80" i="29741"/>
  <c r="L80" i="29741"/>
  <c r="J21" i="29741"/>
  <c r="K21" i="29741"/>
  <c r="L21" i="29741"/>
  <c r="I21" i="29741"/>
  <c r="G10" i="29741"/>
  <c r="G11" i="29741"/>
  <c r="G12" i="29741"/>
  <c r="G13" i="29741"/>
  <c r="G14" i="29741"/>
  <c r="G15" i="29741"/>
  <c r="G16" i="29741"/>
  <c r="G17" i="29741"/>
  <c r="G18" i="29741"/>
  <c r="G19" i="29741"/>
  <c r="G20" i="29741"/>
  <c r="G21" i="29741"/>
  <c r="G22" i="29741"/>
  <c r="G23" i="29741"/>
  <c r="M23" i="29741" s="1"/>
  <c r="G24" i="29741"/>
  <c r="G25" i="29741"/>
  <c r="M25" i="29741" s="1"/>
  <c r="G26" i="29741"/>
  <c r="M26" i="29741" s="1"/>
  <c r="G27" i="29741"/>
  <c r="M27" i="29741" s="1"/>
  <c r="G28" i="29741"/>
  <c r="G29" i="29741"/>
  <c r="G30" i="29741"/>
  <c r="M30" i="29741" s="1"/>
  <c r="G31" i="29741"/>
  <c r="M31" i="29741" s="1"/>
  <c r="G32" i="29741"/>
  <c r="G33" i="29741"/>
  <c r="G34" i="29741"/>
  <c r="M34" i="29741" s="1"/>
  <c r="G35" i="29741"/>
  <c r="G36" i="29741"/>
  <c r="M36" i="29741" s="1"/>
  <c r="G37" i="29741"/>
  <c r="M37" i="29741" s="1"/>
  <c r="G38" i="29741"/>
  <c r="M38" i="29741" s="1"/>
  <c r="G39" i="29741"/>
  <c r="M39" i="29741" s="1"/>
  <c r="G40" i="29741"/>
  <c r="M40" i="29741" s="1"/>
  <c r="G41" i="29741"/>
  <c r="M41" i="29741" s="1"/>
  <c r="G42" i="29741"/>
  <c r="M42" i="29741" s="1"/>
  <c r="G43" i="29741"/>
  <c r="M43" i="29741" s="1"/>
  <c r="G44" i="29741"/>
  <c r="M44" i="29741" s="1"/>
  <c r="G45" i="29741"/>
  <c r="M45" i="29741" s="1"/>
  <c r="G46" i="29741"/>
  <c r="M46" i="29741" s="1"/>
  <c r="G47" i="29741"/>
  <c r="M47" i="29741" s="1"/>
  <c r="G48" i="29741"/>
  <c r="M48" i="29741" s="1"/>
  <c r="G49" i="29741"/>
  <c r="M49" i="29741" s="1"/>
  <c r="G50" i="29741"/>
  <c r="M50" i="29741" s="1"/>
  <c r="G51" i="29741"/>
  <c r="M51" i="29741" s="1"/>
  <c r="G52" i="29741"/>
  <c r="G53" i="29741"/>
  <c r="G54" i="29741"/>
  <c r="M54" i="29741" s="1"/>
  <c r="G55" i="29741"/>
  <c r="M55" i="29741" s="1"/>
  <c r="G56" i="29741"/>
  <c r="M56" i="29741" s="1"/>
  <c r="G57" i="29741"/>
  <c r="M57" i="29741" s="1"/>
  <c r="G58" i="29741"/>
  <c r="M58" i="29741" s="1"/>
  <c r="G59" i="29741"/>
  <c r="M59" i="29741" s="1"/>
  <c r="G60" i="29741"/>
  <c r="M60" i="29741" s="1"/>
  <c r="G61" i="29741"/>
  <c r="M61" i="29741" s="1"/>
  <c r="G62" i="29741"/>
  <c r="M62" i="29741" s="1"/>
  <c r="G63" i="29741"/>
  <c r="M63" i="29741" s="1"/>
  <c r="G64" i="29741"/>
  <c r="M64" i="29741" s="1"/>
  <c r="G65" i="29741"/>
  <c r="M65" i="29741" s="1"/>
  <c r="G66" i="29741"/>
  <c r="M66" i="29741" s="1"/>
  <c r="G67" i="29741"/>
  <c r="M67" i="29741" s="1"/>
  <c r="G68" i="29741"/>
  <c r="M68" i="29741" s="1"/>
  <c r="G69" i="29741"/>
  <c r="M69" i="29741" s="1"/>
  <c r="G70" i="29741"/>
  <c r="M70" i="29741" s="1"/>
  <c r="G71" i="29741"/>
  <c r="M71" i="29741" s="1"/>
  <c r="G72" i="29741"/>
  <c r="M72" i="29741" s="1"/>
  <c r="G73" i="29741"/>
  <c r="M73" i="29741" s="1"/>
  <c r="G74" i="29741"/>
  <c r="M74" i="29741" s="1"/>
  <c r="G75" i="29741"/>
  <c r="G76" i="29741"/>
  <c r="M76" i="29741" s="1"/>
  <c r="G77" i="29741"/>
  <c r="M77" i="29741" s="1"/>
  <c r="G78" i="29741"/>
  <c r="M78" i="29741" s="1"/>
  <c r="G79" i="29741"/>
  <c r="M79" i="29741" s="1"/>
  <c r="G80" i="29741"/>
  <c r="G9" i="29741"/>
  <c r="M52" i="29741" l="1"/>
  <c r="M53" i="29741"/>
  <c r="I96" i="29741"/>
  <c r="J10" i="29743" s="1"/>
  <c r="M75" i="29741"/>
  <c r="J96" i="29741"/>
  <c r="G10" i="29743" s="1"/>
  <c r="M80" i="29741"/>
  <c r="I98" i="29741"/>
  <c r="J12" i="29743" s="1"/>
  <c r="K96" i="29741"/>
  <c r="M10" i="29743" s="1"/>
  <c r="I97" i="29741"/>
  <c r="J11" i="29743" s="1"/>
  <c r="K99" i="29741"/>
  <c r="M13" i="29743" s="1"/>
  <c r="J98" i="29741"/>
  <c r="G12" i="29743" s="1"/>
  <c r="L96" i="29741"/>
  <c r="P10" i="29743" s="1"/>
  <c r="J99" i="29741"/>
  <c r="G13" i="29743" s="1"/>
  <c r="L97" i="29741"/>
  <c r="P11" i="29743" s="1"/>
  <c r="L98" i="29741"/>
  <c r="P12" i="29743" s="1"/>
  <c r="I99" i="29741"/>
  <c r="J13" i="29743" s="1"/>
  <c r="K97" i="29741"/>
  <c r="M11" i="29743" s="1"/>
  <c r="I95" i="29741"/>
  <c r="J9" i="29743" s="1"/>
  <c r="L99" i="29741"/>
  <c r="P13" i="29743" s="1"/>
  <c r="K98" i="29741"/>
  <c r="M12" i="29743" s="1"/>
  <c r="J97" i="29741"/>
  <c r="G11" i="29743" s="1"/>
  <c r="L95" i="29741"/>
  <c r="P9" i="29743" s="1"/>
  <c r="K95" i="29741"/>
  <c r="M9" i="29743" s="1"/>
  <c r="J95" i="29741"/>
  <c r="G9" i="29743" s="1"/>
  <c r="G86" i="29741"/>
  <c r="G94" i="29741" s="1"/>
  <c r="G91" i="29741"/>
  <c r="G99" i="29741" s="1"/>
  <c r="G90" i="29741"/>
  <c r="G98" i="29741" s="1"/>
  <c r="G89" i="29741"/>
  <c r="G97" i="29741" s="1"/>
  <c r="G88" i="29741"/>
  <c r="G96" i="29741" s="1"/>
  <c r="G87" i="29741"/>
  <c r="G95" i="29741" s="1"/>
  <c r="M22" i="29741"/>
  <c r="M24" i="29741"/>
  <c r="M35" i="29741"/>
  <c r="M33" i="29741"/>
  <c r="M32" i="29741"/>
  <c r="M29" i="29741"/>
  <c r="M28" i="29741"/>
  <c r="M21" i="29741"/>
  <c r="F245" i="84"/>
  <c r="G245" i="84"/>
  <c r="F246" i="84"/>
  <c r="G246" i="84"/>
  <c r="F247" i="84"/>
  <c r="G247" i="84"/>
  <c r="F248" i="84"/>
  <c r="G248" i="84"/>
  <c r="F249" i="84"/>
  <c r="G249" i="84"/>
  <c r="F250" i="84"/>
  <c r="G250" i="84"/>
  <c r="F251" i="84"/>
  <c r="G251" i="84"/>
  <c r="F252" i="84"/>
  <c r="G252" i="84"/>
  <c r="F253" i="84"/>
  <c r="G253" i="84"/>
  <c r="G647" i="84"/>
  <c r="F647" i="84"/>
  <c r="E647" i="84"/>
  <c r="D647" i="84"/>
  <c r="G646" i="84"/>
  <c r="F646" i="84"/>
  <c r="E646" i="84"/>
  <c r="D646" i="84"/>
  <c r="G645" i="84"/>
  <c r="F645" i="84"/>
  <c r="E645" i="84"/>
  <c r="D645" i="84"/>
  <c r="G644" i="84"/>
  <c r="F644" i="84"/>
  <c r="E644" i="84"/>
  <c r="D644" i="84"/>
  <c r="G643" i="84"/>
  <c r="F643" i="84"/>
  <c r="E643" i="84"/>
  <c r="D643" i="84"/>
  <c r="J639" i="84"/>
  <c r="J638" i="84"/>
  <c r="J637" i="84"/>
  <c r="J636" i="84"/>
  <c r="J635" i="84"/>
  <c r="J634" i="84"/>
  <c r="J633" i="84"/>
  <c r="J632" i="84"/>
  <c r="J631" i="84"/>
  <c r="J630" i="84"/>
  <c r="J629" i="84"/>
  <c r="J628" i="84"/>
  <c r="J627" i="84"/>
  <c r="J626" i="84"/>
  <c r="J625" i="84"/>
  <c r="J624" i="84"/>
  <c r="J623" i="84"/>
  <c r="J622" i="84"/>
  <c r="J621" i="84"/>
  <c r="J620" i="84"/>
  <c r="J619" i="84"/>
  <c r="J618" i="84"/>
  <c r="J617" i="84"/>
  <c r="J616" i="84"/>
  <c r="J615" i="84"/>
  <c r="J614" i="84"/>
  <c r="J613" i="84"/>
  <c r="J612" i="84"/>
  <c r="J611" i="84"/>
  <c r="J610" i="84"/>
  <c r="J609" i="84"/>
  <c r="J608" i="84"/>
  <c r="J607" i="84"/>
  <c r="J606" i="84"/>
  <c r="J605" i="84"/>
  <c r="J604" i="84"/>
  <c r="J603" i="84"/>
  <c r="J602" i="84"/>
  <c r="J601" i="84"/>
  <c r="J600" i="84"/>
  <c r="J599" i="84"/>
  <c r="J598" i="84"/>
  <c r="J597" i="84"/>
  <c r="J596" i="84"/>
  <c r="J595" i="84"/>
  <c r="J594" i="84"/>
  <c r="J593" i="84"/>
  <c r="J592" i="84"/>
  <c r="J591" i="84"/>
  <c r="J590" i="84"/>
  <c r="J589" i="84"/>
  <c r="J588" i="84"/>
  <c r="J587" i="84"/>
  <c r="J586" i="84"/>
  <c r="J585" i="84"/>
  <c r="J584" i="84"/>
  <c r="J583" i="84"/>
  <c r="J582" i="84"/>
  <c r="J581" i="84"/>
  <c r="J580" i="84"/>
  <c r="J579" i="84"/>
  <c r="J578" i="84"/>
  <c r="J577" i="84"/>
  <c r="J576" i="84"/>
  <c r="J575" i="84"/>
  <c r="J574" i="84"/>
  <c r="J573" i="84"/>
  <c r="J572" i="84"/>
  <c r="J571" i="84"/>
  <c r="J570" i="84"/>
  <c r="J569" i="84"/>
  <c r="J568" i="84"/>
  <c r="J567" i="84"/>
  <c r="J566" i="84"/>
  <c r="J565" i="84"/>
  <c r="J564" i="84"/>
  <c r="J563" i="84"/>
  <c r="J562" i="84"/>
  <c r="J561" i="84"/>
  <c r="J560" i="84"/>
  <c r="J559" i="84"/>
  <c r="J558" i="84"/>
  <c r="J557" i="84"/>
  <c r="J556" i="84"/>
  <c r="J555" i="84"/>
  <c r="J554" i="84"/>
  <c r="J553" i="84"/>
  <c r="J552" i="84"/>
  <c r="J551" i="84"/>
  <c r="J550" i="84"/>
  <c r="J549" i="84"/>
  <c r="J548" i="84"/>
  <c r="J547" i="84"/>
  <c r="J546" i="84"/>
  <c r="J545" i="84"/>
  <c r="J544" i="84"/>
  <c r="J543" i="84"/>
  <c r="J542" i="84"/>
  <c r="J541" i="84"/>
  <c r="J540" i="84"/>
  <c r="J539" i="84"/>
  <c r="J538" i="84"/>
  <c r="J537" i="84"/>
  <c r="J536" i="84"/>
  <c r="J535" i="84"/>
  <c r="J534" i="84"/>
  <c r="J533" i="84"/>
  <c r="J532" i="84"/>
  <c r="J531" i="84"/>
  <c r="J530" i="84"/>
  <c r="J529" i="84"/>
  <c r="J528" i="84"/>
  <c r="J527" i="84"/>
  <c r="J526" i="84"/>
  <c r="J525" i="84"/>
  <c r="J524" i="84"/>
  <c r="J523" i="84"/>
  <c r="J522" i="84"/>
  <c r="J521" i="84"/>
  <c r="J520" i="84"/>
  <c r="J519" i="84"/>
  <c r="J518" i="84"/>
  <c r="J517" i="84"/>
  <c r="J516" i="84"/>
  <c r="J515" i="84"/>
  <c r="J514" i="84"/>
  <c r="J513" i="84"/>
  <c r="J512" i="84"/>
  <c r="J511" i="84"/>
  <c r="J510" i="84"/>
  <c r="J509" i="84"/>
  <c r="J508" i="84"/>
  <c r="J507" i="84"/>
  <c r="J506" i="84"/>
  <c r="J505" i="84"/>
  <c r="J504" i="84"/>
  <c r="J503" i="84"/>
  <c r="J502" i="84"/>
  <c r="J501" i="84"/>
  <c r="J500" i="84"/>
  <c r="J499" i="84"/>
  <c r="J498" i="84"/>
  <c r="J497" i="84"/>
  <c r="J496" i="84"/>
  <c r="J495" i="84"/>
  <c r="J494" i="84"/>
  <c r="J493" i="84"/>
  <c r="J492" i="84"/>
  <c r="J491" i="84"/>
  <c r="J490" i="84"/>
  <c r="J489" i="84"/>
  <c r="J488" i="84"/>
  <c r="J487" i="84"/>
  <c r="J486" i="84"/>
  <c r="J485" i="84"/>
  <c r="J484" i="84"/>
  <c r="J483" i="84"/>
  <c r="J482" i="84"/>
  <c r="J481" i="84"/>
  <c r="J480" i="84"/>
  <c r="J479" i="84"/>
  <c r="J478" i="84"/>
  <c r="J477" i="84"/>
  <c r="J476" i="84"/>
  <c r="J475" i="84"/>
  <c r="J474" i="84"/>
  <c r="J473" i="84"/>
  <c r="J472" i="84"/>
  <c r="J471" i="84"/>
  <c r="J470" i="84"/>
  <c r="J469" i="84"/>
  <c r="J468" i="84"/>
  <c r="J467" i="84"/>
  <c r="J466" i="84"/>
  <c r="J465" i="84"/>
  <c r="J464" i="84"/>
  <c r="J463" i="84"/>
  <c r="J462" i="84"/>
  <c r="J461" i="84"/>
  <c r="J460" i="84"/>
  <c r="J459" i="84"/>
  <c r="J458" i="84"/>
  <c r="J457" i="84"/>
  <c r="J456" i="84"/>
  <c r="J455" i="84"/>
  <c r="J454" i="84"/>
  <c r="J453" i="84"/>
  <c r="J452" i="84"/>
  <c r="J451" i="84"/>
  <c r="J450" i="84"/>
  <c r="J449" i="84"/>
  <c r="J448" i="84"/>
  <c r="J447" i="84"/>
  <c r="J446" i="84"/>
  <c r="J445" i="84"/>
  <c r="J444" i="84"/>
  <c r="J443" i="84"/>
  <c r="J442" i="84"/>
  <c r="J441" i="84"/>
  <c r="J440" i="84"/>
  <c r="J439" i="84"/>
  <c r="J438" i="84"/>
  <c r="J437" i="84"/>
  <c r="J436" i="84"/>
  <c r="J435" i="84"/>
  <c r="J434" i="84"/>
  <c r="J433" i="84"/>
  <c r="J432" i="84"/>
  <c r="J431" i="84"/>
  <c r="J430" i="84"/>
  <c r="J429" i="84"/>
  <c r="J428" i="84"/>
  <c r="J427" i="84"/>
  <c r="J426" i="84"/>
  <c r="J425" i="84"/>
  <c r="J424" i="84"/>
  <c r="J423" i="84"/>
  <c r="J422" i="84"/>
  <c r="J421" i="84"/>
  <c r="J420" i="84"/>
  <c r="J419" i="84"/>
  <c r="J418" i="84"/>
  <c r="J417" i="84"/>
  <c r="J416" i="84"/>
  <c r="J415" i="84"/>
  <c r="J414" i="84"/>
  <c r="J413" i="84"/>
  <c r="J412" i="84"/>
  <c r="J411" i="84"/>
  <c r="J410" i="84"/>
  <c r="J409" i="84"/>
  <c r="J408" i="84"/>
  <c r="J407" i="84"/>
  <c r="J406" i="84"/>
  <c r="J405" i="84"/>
  <c r="J404" i="84"/>
  <c r="J403" i="84"/>
  <c r="J402" i="84"/>
  <c r="J401" i="84"/>
  <c r="J400" i="84"/>
  <c r="J399" i="84"/>
  <c r="J398" i="84"/>
  <c r="J397" i="84"/>
  <c r="J396" i="84"/>
  <c r="J395" i="84"/>
  <c r="J394" i="84"/>
  <c r="J393" i="84"/>
  <c r="J392" i="84"/>
  <c r="J391" i="84"/>
  <c r="J390" i="84"/>
  <c r="J389" i="84"/>
  <c r="J388" i="84"/>
  <c r="J387" i="84"/>
  <c r="J386" i="84"/>
  <c r="J385" i="84"/>
  <c r="J384" i="84"/>
  <c r="J383" i="84"/>
  <c r="J382" i="84"/>
  <c r="J381" i="84"/>
  <c r="J380" i="84"/>
  <c r="J379" i="84"/>
  <c r="J378" i="84"/>
  <c r="J377" i="84"/>
  <c r="J376" i="84"/>
  <c r="J375" i="84"/>
  <c r="J374" i="84"/>
  <c r="J373" i="84"/>
  <c r="J372" i="84"/>
  <c r="J371" i="84"/>
  <c r="J370" i="84"/>
  <c r="J369" i="84"/>
  <c r="J368" i="84"/>
  <c r="J367" i="84"/>
  <c r="J366" i="84"/>
  <c r="J365" i="84"/>
  <c r="J364" i="84"/>
  <c r="J363" i="84"/>
  <c r="J362" i="84"/>
  <c r="J361" i="84"/>
  <c r="J360" i="84"/>
  <c r="J359" i="84"/>
  <c r="J358" i="84"/>
  <c r="J357" i="84"/>
  <c r="J356" i="84"/>
  <c r="J355" i="84"/>
  <c r="J354" i="84"/>
  <c r="J353" i="84"/>
  <c r="J352" i="84"/>
  <c r="J351" i="84"/>
  <c r="J350" i="84"/>
  <c r="J349" i="84"/>
  <c r="J348" i="84"/>
  <c r="J347" i="84"/>
  <c r="J346" i="84"/>
  <c r="J345" i="84"/>
  <c r="J344" i="84"/>
  <c r="J343" i="84"/>
  <c r="J342" i="84"/>
  <c r="J341" i="84"/>
  <c r="J340" i="84"/>
  <c r="J339" i="84"/>
  <c r="J338" i="84"/>
  <c r="J337" i="84"/>
  <c r="J336" i="84"/>
  <c r="J335" i="84"/>
  <c r="J334" i="84"/>
  <c r="J333" i="84"/>
  <c r="J332" i="84"/>
  <c r="J331" i="84"/>
  <c r="J330" i="84"/>
  <c r="J329" i="84"/>
  <c r="J328" i="84"/>
  <c r="J327" i="84"/>
  <c r="J326" i="84"/>
  <c r="J325" i="84"/>
  <c r="J324" i="84"/>
  <c r="J323" i="84"/>
  <c r="J322" i="84"/>
  <c r="J321" i="84"/>
  <c r="J320" i="84"/>
  <c r="J319" i="84"/>
  <c r="J318" i="84"/>
  <c r="J317" i="84"/>
  <c r="J316" i="84"/>
  <c r="J315" i="84"/>
  <c r="J314" i="84"/>
  <c r="J313" i="84"/>
  <c r="J312" i="84"/>
  <c r="J311" i="84"/>
  <c r="J310" i="84"/>
  <c r="J309" i="84"/>
  <c r="J308" i="84"/>
  <c r="J307" i="84"/>
  <c r="J306" i="84"/>
  <c r="J305" i="84"/>
  <c r="J304" i="84"/>
  <c r="J303" i="84"/>
  <c r="J302" i="84"/>
  <c r="J301" i="84"/>
  <c r="J300" i="84"/>
  <c r="J299" i="84"/>
  <c r="J298" i="84"/>
  <c r="J297" i="84"/>
  <c r="J296" i="84"/>
  <c r="J295" i="84"/>
  <c r="J294" i="84"/>
  <c r="J293" i="84"/>
  <c r="J292" i="84"/>
  <c r="J291" i="84"/>
  <c r="J290" i="84"/>
  <c r="J289" i="84"/>
  <c r="J288" i="84"/>
  <c r="J287" i="84"/>
  <c r="J286" i="84"/>
  <c r="J285" i="84"/>
  <c r="J284" i="84"/>
  <c r="J283" i="84"/>
  <c r="J282" i="84"/>
  <c r="J281" i="84"/>
  <c r="J280" i="84"/>
  <c r="J279" i="84"/>
  <c r="J278" i="84"/>
  <c r="J277" i="84"/>
  <c r="J276" i="84"/>
  <c r="J275" i="84"/>
  <c r="J274" i="84"/>
  <c r="I18" i="29729"/>
  <c r="H18" i="29729"/>
  <c r="G18" i="29729"/>
  <c r="F18" i="29729"/>
  <c r="I17" i="29729"/>
  <c r="H17" i="29729"/>
  <c r="G17" i="29729"/>
  <c r="F17" i="29729"/>
  <c r="I16" i="29729"/>
  <c r="H16" i="29729"/>
  <c r="G16" i="29729"/>
  <c r="F16" i="29729"/>
  <c r="I15" i="29729"/>
  <c r="H15" i="29729"/>
  <c r="G15" i="29729"/>
  <c r="F15" i="29729"/>
  <c r="I14" i="29729"/>
  <c r="H14" i="29729"/>
  <c r="G14" i="29729"/>
  <c r="F14" i="29729"/>
  <c r="I13" i="29729"/>
  <c r="H13" i="29729"/>
  <c r="G13" i="29729"/>
  <c r="F13" i="29729"/>
  <c r="I12" i="29729"/>
  <c r="H12" i="29729"/>
  <c r="G12" i="29729"/>
  <c r="F12" i="29729"/>
  <c r="I11" i="29729"/>
  <c r="H11" i="29729"/>
  <c r="G11" i="29729"/>
  <c r="F11" i="29729"/>
  <c r="I10" i="29729"/>
  <c r="H10" i="29729"/>
  <c r="G10" i="29729"/>
  <c r="F10" i="29729"/>
  <c r="I9" i="29729"/>
  <c r="H9" i="29729"/>
  <c r="G9" i="29729"/>
  <c r="F9" i="29729"/>
  <c r="M95" i="29741" l="1"/>
  <c r="M99" i="29741"/>
  <c r="M98" i="29741"/>
  <c r="M96" i="29741"/>
  <c r="M97" i="29741"/>
  <c r="E29" i="84" l="1"/>
  <c r="E28" i="84"/>
  <c r="E27" i="84"/>
  <c r="E26" i="84"/>
  <c r="E25" i="84"/>
  <c r="E24" i="84"/>
  <c r="E23" i="84"/>
  <c r="E22" i="84"/>
  <c r="E21" i="84"/>
  <c r="E20" i="84"/>
  <c r="E19" i="84"/>
  <c r="E18" i="84"/>
  <c r="E17" i="84"/>
  <c r="E16" i="84"/>
  <c r="E15" i="84"/>
  <c r="E14" i="84"/>
  <c r="E13" i="84"/>
  <c r="E12" i="84"/>
  <c r="E11" i="84"/>
  <c r="K4" i="84"/>
  <c r="Q11" i="84"/>
  <c r="Q12" i="84"/>
  <c r="Q13" i="84"/>
  <c r="Q14" i="84"/>
  <c r="Q15" i="84"/>
  <c r="Q16" i="84"/>
  <c r="Q17" i="84"/>
  <c r="Q18" i="84"/>
  <c r="Q19" i="84"/>
  <c r="Q20" i="84"/>
  <c r="Q21" i="84"/>
  <c r="Q22" i="84"/>
  <c r="Q23" i="84"/>
  <c r="Q24" i="84"/>
  <c r="Q25" i="84"/>
  <c r="Q26" i="84"/>
  <c r="Q27" i="84"/>
  <c r="Q28" i="84"/>
  <c r="Q29" i="84"/>
  <c r="Q10" i="84"/>
  <c r="I89" i="84"/>
  <c r="D219" i="84" l="1"/>
  <c r="S20" i="29711" s="1"/>
  <c r="D218" i="84"/>
  <c r="D217" i="84"/>
  <c r="S18" i="29711" s="1"/>
  <c r="D216" i="84"/>
  <c r="S17" i="29711" s="1"/>
  <c r="D215" i="84"/>
  <c r="D214" i="84"/>
  <c r="D213" i="84"/>
  <c r="S14" i="29711" s="1"/>
  <c r="D212" i="84"/>
  <c r="S13" i="29711" s="1"/>
  <c r="D211" i="84"/>
  <c r="D210" i="84"/>
  <c r="D209" i="84"/>
  <c r="S10" i="29711" s="1"/>
  <c r="D208" i="84"/>
  <c r="D207" i="84"/>
  <c r="P20" i="29711" s="1"/>
  <c r="D206" i="84"/>
  <c r="P19" i="29711" s="1"/>
  <c r="D205" i="84"/>
  <c r="P18" i="29711" s="1"/>
  <c r="D204" i="84"/>
  <c r="P17" i="29711" s="1"/>
  <c r="D203" i="84"/>
  <c r="P16" i="29711" s="1"/>
  <c r="D202" i="84"/>
  <c r="P15" i="29711" s="1"/>
  <c r="D201" i="84"/>
  <c r="P14" i="29711" s="1"/>
  <c r="D200" i="84"/>
  <c r="P13" i="29711" s="1"/>
  <c r="D199" i="84"/>
  <c r="P12" i="29711" s="1"/>
  <c r="D198" i="84"/>
  <c r="P11" i="29711" s="1"/>
  <c r="D197" i="84"/>
  <c r="P10" i="29711" s="1"/>
  <c r="D196" i="84"/>
  <c r="P9" i="29711" s="1"/>
  <c r="D195" i="84"/>
  <c r="M20" i="29711" s="1"/>
  <c r="D194" i="84"/>
  <c r="M19" i="29711" s="1"/>
  <c r="D193" i="84"/>
  <c r="M18" i="29711" s="1"/>
  <c r="D192" i="84"/>
  <c r="M17" i="29711" s="1"/>
  <c r="D191" i="84"/>
  <c r="M16" i="29711" s="1"/>
  <c r="D190" i="84"/>
  <c r="M15" i="29711" s="1"/>
  <c r="D189" i="84"/>
  <c r="M14" i="29711" s="1"/>
  <c r="D188" i="84"/>
  <c r="M13" i="29711" s="1"/>
  <c r="D187" i="84"/>
  <c r="M12" i="29711" s="1"/>
  <c r="D186" i="84"/>
  <c r="M11" i="29711" s="1"/>
  <c r="D185" i="84"/>
  <c r="M10" i="29711" s="1"/>
  <c r="D184" i="84"/>
  <c r="M9" i="29711" s="1"/>
  <c r="D183" i="84"/>
  <c r="J20" i="29711" s="1"/>
  <c r="D182" i="84"/>
  <c r="J19" i="29711" s="1"/>
  <c r="D181" i="84"/>
  <c r="J18" i="29711" s="1"/>
  <c r="D180" i="84"/>
  <c r="J17" i="29711" s="1"/>
  <c r="D179" i="84"/>
  <c r="J16" i="29711" s="1"/>
  <c r="D178" i="84"/>
  <c r="J15" i="29711" s="1"/>
  <c r="D177" i="84"/>
  <c r="J14" i="29711" s="1"/>
  <c r="D176" i="84"/>
  <c r="J13" i="29711" s="1"/>
  <c r="D175" i="84"/>
  <c r="J12" i="29711" s="1"/>
  <c r="D174" i="84"/>
  <c r="J11" i="29711" s="1"/>
  <c r="D173" i="84"/>
  <c r="J10" i="29711" s="1"/>
  <c r="D172" i="84"/>
  <c r="J9" i="29711" s="1"/>
  <c r="D171" i="84"/>
  <c r="G20" i="29711" s="1"/>
  <c r="D170" i="84"/>
  <c r="G19" i="29711" s="1"/>
  <c r="D169" i="84"/>
  <c r="G18" i="29711" s="1"/>
  <c r="D168" i="84"/>
  <c r="G17" i="29711" s="1"/>
  <c r="D167" i="84"/>
  <c r="G16" i="29711" s="1"/>
  <c r="D166" i="84"/>
  <c r="G15" i="29711" s="1"/>
  <c r="D165" i="84"/>
  <c r="G14" i="29711" s="1"/>
  <c r="D164" i="84"/>
  <c r="G13" i="29711" s="1"/>
  <c r="D163" i="84"/>
  <c r="G12" i="29711" s="1"/>
  <c r="D162" i="84"/>
  <c r="G11" i="29711" s="1"/>
  <c r="D161" i="84"/>
  <c r="G10" i="29711" s="1"/>
  <c r="D160" i="84"/>
  <c r="G9" i="29711" s="1"/>
  <c r="D159" i="84"/>
  <c r="D158" i="84"/>
  <c r="D157" i="84"/>
  <c r="D156" i="84"/>
  <c r="D155" i="84"/>
  <c r="D154" i="84"/>
  <c r="D153" i="84"/>
  <c r="D152" i="84"/>
  <c r="D151" i="84"/>
  <c r="D150" i="84"/>
  <c r="D149" i="84"/>
  <c r="D148" i="84"/>
  <c r="D147" i="84"/>
  <c r="D146" i="84"/>
  <c r="D145" i="84"/>
  <c r="D144" i="84"/>
  <c r="D143" i="84"/>
  <c r="D142" i="84"/>
  <c r="D141" i="84"/>
  <c r="D140" i="84"/>
  <c r="D139" i="84"/>
  <c r="D138" i="84"/>
  <c r="D137" i="84"/>
  <c r="D136" i="84"/>
  <c r="D135" i="84"/>
  <c r="D134" i="84"/>
  <c r="D133" i="84"/>
  <c r="D132" i="84"/>
  <c r="D131" i="84"/>
  <c r="D130" i="84"/>
  <c r="D129" i="84"/>
  <c r="D128" i="84"/>
  <c r="D127" i="84"/>
  <c r="D126" i="84"/>
  <c r="D125" i="84"/>
  <c r="D124" i="84"/>
  <c r="D123" i="84"/>
  <c r="D122" i="84"/>
  <c r="D121" i="84"/>
  <c r="D120" i="84"/>
  <c r="D119" i="84"/>
  <c r="D118" i="84"/>
  <c r="D117" i="84"/>
  <c r="D116" i="84"/>
  <c r="D115" i="84"/>
  <c r="D114" i="84"/>
  <c r="D113" i="84"/>
  <c r="D112" i="84"/>
  <c r="H29" i="84"/>
  <c r="H28" i="84"/>
  <c r="H27" i="84"/>
  <c r="H26" i="84"/>
  <c r="H25" i="84"/>
  <c r="H24" i="84"/>
  <c r="H23" i="84"/>
  <c r="H22" i="84"/>
  <c r="H21" i="84"/>
  <c r="H20" i="84"/>
  <c r="H19" i="84"/>
  <c r="H18" i="84"/>
  <c r="H17" i="84"/>
  <c r="H16" i="84"/>
  <c r="H15" i="84"/>
  <c r="H14" i="84"/>
  <c r="H13" i="84"/>
  <c r="H12" i="84"/>
  <c r="H11" i="84"/>
  <c r="H10" i="84"/>
  <c r="E214" i="84" l="1"/>
  <c r="E211" i="84"/>
  <c r="E219" i="84"/>
  <c r="G18" i="84"/>
  <c r="G22" i="84"/>
  <c r="G26" i="84"/>
  <c r="F217" i="84"/>
  <c r="S12" i="29711"/>
  <c r="E210" i="84"/>
  <c r="E218" i="84"/>
  <c r="E215" i="84"/>
  <c r="S16" i="29711"/>
  <c r="E208" i="84"/>
  <c r="E212" i="84"/>
  <c r="F207" i="84"/>
  <c r="F215" i="84"/>
  <c r="G23" i="84"/>
  <c r="G27" i="84"/>
  <c r="E213" i="84"/>
  <c r="F208" i="84"/>
  <c r="F216" i="84"/>
  <c r="G21" i="84"/>
  <c r="G25" i="84"/>
  <c r="G29" i="84"/>
  <c r="F210" i="84"/>
  <c r="F214" i="84"/>
  <c r="F218" i="84"/>
  <c r="S11" i="29711"/>
  <c r="S15" i="29711"/>
  <c r="S19" i="29711"/>
  <c r="E216" i="84"/>
  <c r="F211" i="84"/>
  <c r="F219" i="84"/>
  <c r="G19" i="84"/>
  <c r="E209" i="84"/>
  <c r="E217" i="84"/>
  <c r="F212" i="84"/>
  <c r="S9" i="29711"/>
  <c r="G20" i="84"/>
  <c r="G24" i="84"/>
  <c r="G28" i="84"/>
  <c r="F209" i="84"/>
  <c r="F213" i="84"/>
  <c r="L28" i="84" l="1"/>
  <c r="F102" i="84" l="1"/>
  <c r="L27" i="84"/>
  <c r="L26" i="84"/>
  <c r="L25" i="84"/>
  <c r="L24" i="84"/>
  <c r="F104" i="84"/>
  <c r="F105" i="84"/>
  <c r="F93" i="84"/>
  <c r="F94" i="84"/>
  <c r="N19" i="84"/>
  <c r="N20" i="84"/>
  <c r="E127" i="84"/>
  <c r="E130" i="84"/>
  <c r="E133" i="84"/>
  <c r="E138" i="84"/>
  <c r="E139" i="84"/>
  <c r="E141" i="84"/>
  <c r="E146" i="84"/>
  <c r="E147" i="84"/>
  <c r="E154" i="84"/>
  <c r="E165" i="84"/>
  <c r="E176" i="84"/>
  <c r="G89" i="84"/>
  <c r="L20" i="84"/>
  <c r="L11" i="84"/>
  <c r="L12" i="84"/>
  <c r="L13" i="84"/>
  <c r="L14" i="84"/>
  <c r="L15" i="84"/>
  <c r="L16" i="84"/>
  <c r="L17" i="84"/>
  <c r="L18" i="84"/>
  <c r="L19" i="84"/>
  <c r="M19" i="84"/>
  <c r="M10" i="84"/>
  <c r="L10" i="84"/>
  <c r="G11" i="84"/>
  <c r="M11" i="84" s="1"/>
  <c r="N11" i="84"/>
  <c r="N12" i="84"/>
  <c r="N13" i="84"/>
  <c r="N14" i="84"/>
  <c r="N15" i="84"/>
  <c r="N16" i="84"/>
  <c r="N17" i="84"/>
  <c r="N18" i="84"/>
  <c r="N10" i="84"/>
  <c r="L23" i="84"/>
  <c r="L22" i="84"/>
  <c r="L21" i="84"/>
  <c r="D89" i="84"/>
  <c r="E89" i="84"/>
  <c r="F89" i="84"/>
  <c r="H89" i="84"/>
  <c r="G12" i="84"/>
  <c r="M12" i="84" s="1"/>
  <c r="G13" i="84"/>
  <c r="M13" i="84" s="1"/>
  <c r="G14" i="84"/>
  <c r="M14" i="84" s="1"/>
  <c r="G15" i="84"/>
  <c r="M15" i="84" s="1"/>
  <c r="G16" i="84"/>
  <c r="M16" i="84" s="1"/>
  <c r="G17" i="84"/>
  <c r="M17" i="84" s="1"/>
  <c r="M18" i="84"/>
  <c r="M20" i="84"/>
  <c r="E174" i="84" l="1"/>
  <c r="E155" i="84"/>
  <c r="E131" i="84"/>
  <c r="E143" i="84"/>
  <c r="E167" i="84"/>
  <c r="E135" i="84"/>
  <c r="F196" i="84"/>
  <c r="E161" i="84"/>
  <c r="E153" i="84"/>
  <c r="E145" i="84"/>
  <c r="E137" i="84"/>
  <c r="E129" i="84"/>
  <c r="E183" i="84"/>
  <c r="E179" i="84"/>
  <c r="F160" i="84"/>
  <c r="E144" i="84"/>
  <c r="F142" i="84"/>
  <c r="E128" i="84"/>
  <c r="E170" i="84"/>
  <c r="F173" i="84"/>
  <c r="E156" i="84"/>
  <c r="F148" i="84"/>
  <c r="E148" i="84"/>
  <c r="E140" i="84"/>
  <c r="E132" i="84"/>
  <c r="E124" i="84"/>
  <c r="E152" i="84"/>
  <c r="E166" i="84"/>
  <c r="E158" i="84"/>
  <c r="E142" i="84"/>
  <c r="E134" i="84"/>
  <c r="E126" i="84"/>
  <c r="F126" i="84"/>
  <c r="F152" i="84"/>
  <c r="E163" i="84"/>
  <c r="E173" i="84"/>
  <c r="H45" i="84"/>
  <c r="H35" i="84"/>
  <c r="E195" i="84"/>
  <c r="E192" i="84"/>
  <c r="E204" i="84"/>
  <c r="E188" i="84"/>
  <c r="E194" i="84"/>
  <c r="E202" i="84"/>
  <c r="E190" i="84"/>
  <c r="E191" i="84"/>
  <c r="E197" i="84"/>
  <c r="F197" i="84"/>
  <c r="E185" i="84"/>
  <c r="E151" i="84"/>
  <c r="F177" i="84"/>
  <c r="E201" i="84"/>
  <c r="F154" i="84"/>
  <c r="F168" i="84"/>
  <c r="F129" i="84"/>
  <c r="E125" i="84"/>
  <c r="E149" i="84"/>
  <c r="E171" i="84"/>
  <c r="E200" i="84"/>
  <c r="E198" i="84"/>
  <c r="H44" i="84"/>
  <c r="F170" i="84"/>
  <c r="E203" i="84"/>
  <c r="E196" i="84"/>
  <c r="E175" i="84"/>
  <c r="F140" i="84"/>
  <c r="E157" i="84"/>
  <c r="E207" i="84"/>
  <c r="H37" i="84"/>
  <c r="E206" i="84"/>
  <c r="E181" i="84"/>
  <c r="E177" i="84"/>
  <c r="F161" i="84"/>
  <c r="F159" i="84"/>
  <c r="F137" i="84"/>
  <c r="F130" i="84"/>
  <c r="H43" i="84"/>
  <c r="H36" i="84"/>
  <c r="H42" i="84"/>
  <c r="H41" i="84"/>
  <c r="H40" i="84"/>
  <c r="F169" i="84"/>
  <c r="F155" i="84"/>
  <c r="F167" i="84"/>
  <c r="F151" i="84"/>
  <c r="F191" i="84"/>
  <c r="F185" i="84"/>
  <c r="F182" i="84"/>
  <c r="F179" i="84"/>
  <c r="F172" i="84"/>
  <c r="F132" i="84"/>
  <c r="F176" i="84"/>
  <c r="F175" i="84"/>
  <c r="F181" i="84"/>
  <c r="F139" i="84"/>
  <c r="F141" i="84"/>
  <c r="E136" i="84"/>
  <c r="F149" i="84"/>
  <c r="E189" i="84"/>
  <c r="E199" i="84"/>
  <c r="E169" i="84"/>
  <c r="H34" i="84"/>
  <c r="H39" i="84"/>
  <c r="F157" i="84"/>
  <c r="F164" i="84"/>
  <c r="F153" i="84"/>
  <c r="F171" i="84"/>
  <c r="F178" i="84"/>
  <c r="F174" i="84"/>
  <c r="E172" i="84"/>
  <c r="F124" i="84"/>
  <c r="F125" i="84"/>
  <c r="E168" i="84"/>
  <c r="E159" i="84"/>
  <c r="F146" i="84"/>
  <c r="E180" i="84"/>
  <c r="E193" i="84"/>
  <c r="E187" i="84"/>
  <c r="E182" i="84"/>
  <c r="E178" i="84"/>
  <c r="H38" i="84"/>
  <c r="E162" i="84"/>
  <c r="F162" i="84"/>
  <c r="E150" i="84"/>
  <c r="F150" i="84"/>
  <c r="F144" i="84"/>
  <c r="F138" i="84"/>
  <c r="F143" i="84"/>
  <c r="F134" i="84"/>
  <c r="F135" i="84"/>
  <c r="F133" i="84"/>
  <c r="F128" i="84"/>
  <c r="F165" i="84"/>
  <c r="F156" i="84"/>
  <c r="F166" i="84"/>
  <c r="F163" i="84"/>
  <c r="F158" i="84"/>
  <c r="E164" i="84"/>
  <c r="E184" i="84"/>
  <c r="F183" i="84"/>
  <c r="F180" i="84"/>
  <c r="E205" i="84"/>
  <c r="F127" i="84"/>
  <c r="F131" i="84"/>
  <c r="F184" i="84"/>
  <c r="F147" i="84"/>
  <c r="F145" i="84"/>
  <c r="F136" i="84"/>
  <c r="E160" i="84"/>
  <c r="F203" i="84"/>
  <c r="F188" i="84" l="1"/>
  <c r="F201" i="84"/>
  <c r="F204" i="84"/>
  <c r="F194" i="84"/>
  <c r="F192" i="84"/>
  <c r="F202" i="84"/>
  <c r="F189" i="84"/>
  <c r="F205" i="84"/>
  <c r="F187" i="84"/>
  <c r="F195" i="84"/>
  <c r="F206" i="84"/>
  <c r="E186" i="84"/>
  <c r="P21" i="29711"/>
  <c r="F190" i="84"/>
  <c r="F193" i="84"/>
  <c r="F200" i="84"/>
  <c r="F199" i="84"/>
  <c r="F186" i="84"/>
  <c r="F198" i="84"/>
  <c r="N27" i="84"/>
  <c r="M21" i="29711"/>
  <c r="N18" i="29711" s="1"/>
  <c r="N29" i="84"/>
  <c r="N21" i="84"/>
  <c r="M21" i="84"/>
  <c r="M22" i="84"/>
  <c r="N22" i="84"/>
  <c r="J21" i="29711"/>
  <c r="N24" i="84"/>
  <c r="M24" i="84"/>
  <c r="M26" i="84"/>
  <c r="N26" i="84"/>
  <c r="M23" i="84"/>
  <c r="N23" i="84"/>
  <c r="G21" i="29711"/>
  <c r="S21" i="29711"/>
  <c r="N25" i="84"/>
  <c r="M25" i="84"/>
  <c r="K11" i="29711" l="1"/>
  <c r="T19" i="29711"/>
  <c r="M29" i="84"/>
  <c r="M27" i="84"/>
  <c r="N20" i="29711"/>
  <c r="T9" i="29711"/>
  <c r="Q17" i="29711"/>
  <c r="Q20" i="29711"/>
  <c r="Q13" i="29711"/>
  <c r="Q18" i="29711"/>
  <c r="Q10" i="29711"/>
  <c r="Q12" i="29711"/>
  <c r="Q14" i="29711"/>
  <c r="Q16" i="29711"/>
  <c r="Q19" i="29711"/>
  <c r="Q15" i="29711"/>
  <c r="Q9" i="29711"/>
  <c r="Q11" i="29711"/>
  <c r="H18" i="29711"/>
  <c r="H16" i="29711"/>
  <c r="H12" i="29711"/>
  <c r="H10" i="29711"/>
  <c r="H20" i="29711"/>
  <c r="H19" i="29711"/>
  <c r="H13" i="29711"/>
  <c r="H17" i="29711"/>
  <c r="K20" i="29711"/>
  <c r="K19" i="29711"/>
  <c r="K12" i="29711"/>
  <c r="K17" i="29711"/>
  <c r="K14" i="29711"/>
  <c r="K13" i="29711"/>
  <c r="K10" i="29711"/>
  <c r="K16" i="29711"/>
  <c r="K15" i="29711"/>
  <c r="H14" i="29711"/>
  <c r="H11" i="29711"/>
  <c r="K18" i="29711"/>
  <c r="K9" i="29711"/>
  <c r="H15" i="29711"/>
  <c r="N15" i="29711"/>
  <c r="N19" i="29711"/>
  <c r="N11" i="29711"/>
  <c r="N12" i="29711"/>
  <c r="N16" i="29711"/>
  <c r="N14" i="29711"/>
  <c r="N13" i="29711"/>
  <c r="N17" i="29711"/>
  <c r="N10" i="29711"/>
  <c r="T17" i="29711"/>
  <c r="T14" i="29711"/>
  <c r="T18" i="29711"/>
  <c r="T10" i="29711"/>
  <c r="T11" i="29711"/>
  <c r="T16" i="29711"/>
  <c r="T15" i="29711"/>
  <c r="T20" i="29711"/>
  <c r="T13" i="29711"/>
  <c r="H9" i="29711"/>
  <c r="T12" i="29711"/>
  <c r="N9" i="29711"/>
  <c r="T21" i="29711" l="1"/>
  <c r="H21" i="29711"/>
  <c r="Q21" i="29711"/>
  <c r="N21" i="29711"/>
  <c r="K21" i="29711"/>
</calcChain>
</file>

<file path=xl/comments1.xml><?xml version="1.0" encoding="utf-8"?>
<comments xmlns="http://schemas.openxmlformats.org/spreadsheetml/2006/main">
  <authors>
    <author>SEVPENMA</author>
  </authors>
  <commentList>
    <comment ref="D101" authorId="0" shapeId="0">
      <text>
        <r>
          <rPr>
            <sz val="9"/>
            <color indexed="81"/>
            <rFont val="Tahoma"/>
            <family val="2"/>
          </rPr>
          <t>Máximo histórico de verano</t>
        </r>
      </text>
    </comment>
  </commentList>
</comments>
</file>

<file path=xl/sharedStrings.xml><?xml version="1.0" encoding="utf-8"?>
<sst xmlns="http://schemas.openxmlformats.org/spreadsheetml/2006/main" count="783" uniqueCount="315">
  <si>
    <t xml:space="preserve">    GWh</t>
  </si>
  <si>
    <t xml:space="preserve">     %</t>
  </si>
  <si>
    <t>E</t>
  </si>
  <si>
    <t>Enero</t>
  </si>
  <si>
    <t>F</t>
  </si>
  <si>
    <t>Febrero</t>
  </si>
  <si>
    <t>M</t>
  </si>
  <si>
    <t>Marzo</t>
  </si>
  <si>
    <t>A</t>
  </si>
  <si>
    <t>Abril</t>
  </si>
  <si>
    <t>Mayo</t>
  </si>
  <si>
    <t>J</t>
  </si>
  <si>
    <t>Junio</t>
  </si>
  <si>
    <t>Julio</t>
  </si>
  <si>
    <t>Agosto</t>
  </si>
  <si>
    <t>S</t>
  </si>
  <si>
    <t>Septiembre</t>
  </si>
  <si>
    <t>O</t>
  </si>
  <si>
    <t>Octubre</t>
  </si>
  <si>
    <t>N</t>
  </si>
  <si>
    <t>Noviembre</t>
  </si>
  <si>
    <t>D</t>
  </si>
  <si>
    <t>Diciembre</t>
  </si>
  <si>
    <t>Total</t>
  </si>
  <si>
    <t>Actividad</t>
  </si>
  <si>
    <t>Laboralidad</t>
  </si>
  <si>
    <t>Temperatura</t>
  </si>
  <si>
    <t xml:space="preserve">• </t>
  </si>
  <si>
    <t xml:space="preserve">Hora </t>
  </si>
  <si>
    <t>(%)</t>
  </si>
  <si>
    <t>Distribución mensual de la demanda de energía eléctrica en b.c.</t>
  </si>
  <si>
    <t xml:space="preserve">en b.c.   </t>
  </si>
  <si>
    <t>El Sistema Eléctrico Español</t>
  </si>
  <si>
    <t>Potencia (MW)</t>
  </si>
  <si>
    <t>1. Demanda de energía eléctrica</t>
  </si>
  <si>
    <t xml:space="preserve">Evolución mensual de la demanda de </t>
  </si>
  <si>
    <t>energía eléctrica en b.c.</t>
  </si>
  <si>
    <t>Económica</t>
  </si>
  <si>
    <r>
      <t>D</t>
    </r>
    <r>
      <rPr>
        <b/>
        <sz val="8"/>
        <color indexed="8"/>
        <rFont val="Arial"/>
        <family val="2"/>
      </rPr>
      <t xml:space="preserve"> Demanda</t>
    </r>
  </si>
  <si>
    <t>Enero-2007</t>
  </si>
  <si>
    <t>de energía eléctrica (%)</t>
  </si>
  <si>
    <t>demanda de energía</t>
  </si>
  <si>
    <t>eléctrica en b.c.</t>
  </si>
  <si>
    <t xml:space="preserve">Evolución del </t>
  </si>
  <si>
    <t>crecimiento anual de la</t>
  </si>
  <si>
    <t>Enero-2008</t>
  </si>
  <si>
    <t>Informe 2009</t>
  </si>
  <si>
    <t>Enero-2009</t>
  </si>
  <si>
    <t>Demanda (b.c.)</t>
  </si>
  <si>
    <t>Demanda (b.c.) (GWh)</t>
  </si>
  <si>
    <t xml:space="preserve">(2010) 11 enero </t>
  </si>
  <si>
    <t>Enero-2010</t>
  </si>
  <si>
    <t>19 julio (13-14 h)</t>
  </si>
  <si>
    <t>11 enero (19-20 h)</t>
  </si>
  <si>
    <t>12 enero</t>
  </si>
  <si>
    <t>acumulado</t>
  </si>
  <si>
    <r>
      <t>D</t>
    </r>
    <r>
      <rPr>
        <b/>
        <sz val="8"/>
        <color indexed="8"/>
        <rFont val="Arial"/>
        <family val="2"/>
      </rPr>
      <t xml:space="preserve"> Corregida</t>
    </r>
  </si>
  <si>
    <t xml:space="preserve">(2011) 24 enero </t>
  </si>
  <si>
    <t>24 enero (19-20 h)</t>
  </si>
  <si>
    <t>25 enero</t>
  </si>
  <si>
    <t>Enero-2011</t>
  </si>
  <si>
    <t>27 junio (13-14 h)</t>
  </si>
  <si>
    <t>28 junio</t>
  </si>
  <si>
    <t>Potencia máxima instantánea (MW)</t>
  </si>
  <si>
    <t>25 enero (19.24 h)</t>
  </si>
  <si>
    <t>17 diciembre (18.52 h)</t>
  </si>
  <si>
    <t>2 enero (18.56 h)</t>
  </si>
  <si>
    <t>18 febrero (18.47 h)</t>
  </si>
  <si>
    <t>27 enero (19.57 h)</t>
  </si>
  <si>
    <t>20 diciembre (18.58 h)</t>
  </si>
  <si>
    <t>15 diciembre (18.59 h)</t>
  </si>
  <si>
    <t>12 enero (18.56 h)</t>
  </si>
  <si>
    <t>Potencia máxima instantánea</t>
  </si>
  <si>
    <t>13 enero (18.41 h)</t>
  </si>
  <si>
    <t>9 diciembre (18.30 h)</t>
  </si>
  <si>
    <t>17 diciembre (18.53 h)</t>
  </si>
  <si>
    <t>Enero-2012</t>
  </si>
  <si>
    <t xml:space="preserve">(2012) 13 febrero </t>
  </si>
  <si>
    <t>Máxima demanda horaria y diaria en invierno</t>
  </si>
  <si>
    <t>Máxima demanda horaria y diaria en verano</t>
  </si>
  <si>
    <t>Demanda horaria (MWh)</t>
  </si>
  <si>
    <t>Demanda diaria (GWh)</t>
  </si>
  <si>
    <t>13 febrero (20-21 h)</t>
  </si>
  <si>
    <t>8 febrero</t>
  </si>
  <si>
    <t>24 enero (20.06 h)</t>
  </si>
  <si>
    <t>20/12/2006 18:58:00 h</t>
  </si>
  <si>
    <t>17/12/2007 18:53:00 h</t>
  </si>
  <si>
    <t>15/12/2008 18:59:07 h</t>
  </si>
  <si>
    <t>13/01/2009 18:41:03 h</t>
  </si>
  <si>
    <t>12/01/2010 18:56:48 h</t>
  </si>
  <si>
    <t>24/01/2011 20:06:09 h</t>
  </si>
  <si>
    <t>13/02/2012 20:21:20 h</t>
  </si>
  <si>
    <t>13 febrero (20.21 h)</t>
  </si>
  <si>
    <t>09/12/2004 18:30:00 h</t>
  </si>
  <si>
    <t>18/02/2003 18:47:00 h</t>
  </si>
  <si>
    <t>25/01/2000 19:24:00 h</t>
  </si>
  <si>
    <t>17/12/2001 18:52:00 h</t>
  </si>
  <si>
    <t>02/01/2002 18:56:00 h</t>
  </si>
  <si>
    <t>27/01/2005 19:57:00 h</t>
  </si>
  <si>
    <t>Enero-2013</t>
  </si>
  <si>
    <t>Series WEB</t>
  </si>
  <si>
    <t>Curvas de carga de los días de máxima demanda horaria (MWh)</t>
  </si>
  <si>
    <t>27 febrero (20.42 h)</t>
  </si>
  <si>
    <t>27/02/2013 20:42:40 h</t>
  </si>
  <si>
    <t>(2013) 27 febrero</t>
  </si>
  <si>
    <t>27 febrero (20-21 h)</t>
  </si>
  <si>
    <t>10 julio (13-14 h)</t>
  </si>
  <si>
    <t>23 enero</t>
  </si>
  <si>
    <t>10 julio</t>
  </si>
  <si>
    <t>(*) Fuente: INE</t>
  </si>
  <si>
    <t>(2014) 4 febrero</t>
  </si>
  <si>
    <t>Enero-2014</t>
  </si>
  <si>
    <t>(08/07)</t>
  </si>
  <si>
    <t>(25/01)</t>
  </si>
  <si>
    <t>(12/01)</t>
  </si>
  <si>
    <t>(28/06)</t>
  </si>
  <si>
    <t>MAXIMOS INES OP</t>
  </si>
  <si>
    <t>(08/02)</t>
  </si>
  <si>
    <t>04/02/2014 20:18:12 h</t>
  </si>
  <si>
    <t>4 febrero (20.18 h)</t>
  </si>
  <si>
    <t>(23/01)</t>
  </si>
  <si>
    <t>(10/07)</t>
  </si>
  <si>
    <t>4 febrero (20-21 h)</t>
  </si>
  <si>
    <t>17 julio (13-14 h)</t>
  </si>
  <si>
    <t>(11/02)</t>
  </si>
  <si>
    <t>11 febrero</t>
  </si>
  <si>
    <t>(17/07)</t>
  </si>
  <si>
    <t>17 julio</t>
  </si>
  <si>
    <t>Evolución anual del PIB y de la demanda peninsular</t>
  </si>
  <si>
    <t>Informe 2015</t>
  </si>
  <si>
    <t>Demanda peninsular bc (MWh)</t>
  </si>
  <si>
    <t>Componentes del crecimiento de la demanda mensual peninsular (%)</t>
  </si>
  <si>
    <t>Enero-2015</t>
  </si>
  <si>
    <t>Demanda (b.c.) MWh</t>
  </si>
  <si>
    <t>Demanda (b.c.) GWh</t>
  </si>
  <si>
    <t>Evolución mensual de la demanda de energía eléctrica peninsular en b.c.</t>
  </si>
  <si>
    <t>(2015) 4 febrero</t>
  </si>
  <si>
    <t>Demanda máxima horaria y diaria peninsular</t>
  </si>
  <si>
    <t>Demanda peninsular bc (TWh)</t>
  </si>
  <si>
    <t>Variación anual de la demanda peninsular y PIB</t>
  </si>
  <si>
    <r>
      <t xml:space="preserve"> </t>
    </r>
    <r>
      <rPr>
        <b/>
        <sz val="8"/>
        <color indexed="8"/>
        <rFont val="Symbol"/>
        <family val="1"/>
        <charset val="2"/>
      </rPr>
      <t>D</t>
    </r>
    <r>
      <rPr>
        <b/>
        <sz val="8"/>
        <color indexed="8"/>
        <rFont val="Arial"/>
        <family val="2"/>
      </rPr>
      <t xml:space="preserve"> Corregida</t>
    </r>
  </si>
  <si>
    <t>Contabilidad Nacional de España. Base 2010</t>
  </si>
  <si>
    <t xml:space="preserve">Datos brutos. </t>
  </si>
  <si>
    <t>Volumen encadenado</t>
  </si>
  <si>
    <t>PIB Índice (*)</t>
  </si>
  <si>
    <t>PIB % (*)</t>
  </si>
  <si>
    <t>Componentes de la variación de la demanda peninsular</t>
  </si>
  <si>
    <t>% Variación año anterior</t>
  </si>
  <si>
    <t>Efectos</t>
  </si>
  <si>
    <t>Año</t>
  </si>
  <si>
    <t>Demanda bc</t>
  </si>
  <si>
    <t>Corregida</t>
  </si>
  <si>
    <t>Componentes de la variación anual de la demanda peninsular</t>
  </si>
  <si>
    <t>Variación mensual de la demanda peninsular corregida</t>
  </si>
  <si>
    <t>Mes</t>
  </si>
  <si>
    <t>Móvil</t>
  </si>
  <si>
    <t>Evolución mensual de las temperaturas máximas</t>
  </si>
  <si>
    <t>Media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</si>
  <si>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</si>
  <si>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</si>
  <si>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</si>
  <si>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</si>
  <si>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</si>
  <si>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</si>
  <si>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</si>
  <si>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</si>
  <si>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</si>
  <si>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</si>
  <si>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</si>
  <si>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</si>
  <si>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Evolución mensual de las temperturas máximas</t>
  </si>
  <si>
    <t>Evolución de las temperaturas comparado con la media histórica</t>
  </si>
  <si>
    <t>Temperatura Máxima</t>
  </si>
  <si>
    <t>Datos para</t>
  </si>
  <si>
    <t>Día</t>
  </si>
  <si>
    <t>Desviación Típica</t>
  </si>
  <si>
    <t>Media 1989-2013</t>
  </si>
  <si>
    <t>Gráfico</t>
  </si>
  <si>
    <t>ene-15</t>
  </si>
  <si>
    <t>feb-15</t>
  </si>
  <si>
    <t>mar-15</t>
  </si>
  <si>
    <t>abr-15</t>
  </si>
  <si>
    <t>may-15</t>
  </si>
  <si>
    <t>jun-15</t>
  </si>
  <si>
    <t>jul-15</t>
  </si>
  <si>
    <t>ago-15</t>
  </si>
  <si>
    <t>sep-15</t>
  </si>
  <si>
    <t>oct-15</t>
  </si>
  <si>
    <t>nov-15</t>
  </si>
  <si>
    <t>dic-15</t>
  </si>
  <si>
    <t>Evolución anual del IRE</t>
  </si>
  <si>
    <t>General</t>
  </si>
  <si>
    <t>Industria</t>
  </si>
  <si>
    <t>Servicios</t>
  </si>
  <si>
    <t>Otros</t>
  </si>
  <si>
    <t>%</t>
  </si>
  <si>
    <t>% Efectos</t>
  </si>
  <si>
    <t>Corregido</t>
  </si>
  <si>
    <t>Año móvil</t>
  </si>
  <si>
    <t>Andalucía</t>
  </si>
  <si>
    <t>Aragón</t>
  </si>
  <si>
    <t>Asturias</t>
  </si>
  <si>
    <t>Islas Baleares</t>
  </si>
  <si>
    <t>Comunidad Valenciana</t>
  </si>
  <si>
    <t>Islas Canarias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</si>
  <si>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</si>
  <si>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</si>
  <si>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</si>
  <si>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</si>
  <si>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</si>
  <si>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</si>
  <si>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</si>
  <si>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</si>
  <si>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</si>
  <si>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</si>
  <si>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</si>
  <si>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% Año Ant.</t>
  </si>
  <si>
    <t>GWh</t>
  </si>
  <si>
    <t>04/02/2015  19:56:00 h</t>
  </si>
  <si>
    <t>4 febrero (19.56 h)</t>
  </si>
  <si>
    <t>Verano</t>
  </si>
  <si>
    <t>Invierno</t>
  </si>
  <si>
    <t>Máximos de potencia instantánea</t>
  </si>
  <si>
    <t>20 enero</t>
  </si>
  <si>
    <t>21 julio (13-14 h)</t>
  </si>
  <si>
    <t>21 julio</t>
  </si>
  <si>
    <t>IRE-Servicios</t>
  </si>
  <si>
    <t>IRE-Industria</t>
  </si>
  <si>
    <t>Demanda total bc</t>
  </si>
  <si>
    <t>Canarias</t>
  </si>
  <si>
    <t>MWh</t>
  </si>
  <si>
    <t>Baleares</t>
  </si>
  <si>
    <t>SEIE</t>
  </si>
  <si>
    <t>Demanda anual de energía eléctrica por sistemas</t>
  </si>
  <si>
    <t>Demanda máxima horaria y diaria por sistemas</t>
  </si>
  <si>
    <t>Demanda diaria (MWh)</t>
  </si>
  <si>
    <t>6 febrero (20-21h)</t>
  </si>
  <si>
    <t>6 febrero</t>
  </si>
  <si>
    <t>29 julio (13-14h)</t>
  </si>
  <si>
    <t>29 julio</t>
  </si>
  <si>
    <t>5 octubre (20-21h)</t>
  </si>
  <si>
    <t>13 agosto</t>
  </si>
  <si>
    <t>5 Octubre</t>
  </si>
  <si>
    <t>12 agosto (13-14h)</t>
  </si>
  <si>
    <t>21 enero (21-22h)</t>
  </si>
  <si>
    <t>23 julio (12-13h)</t>
  </si>
  <si>
    <t>13 enero</t>
  </si>
  <si>
    <t>28 julio</t>
  </si>
  <si>
    <t>7 agosto (12-13h)</t>
  </si>
  <si>
    <t>21 enero</t>
  </si>
  <si>
    <t>7 agosto</t>
  </si>
  <si>
    <t>Demanda de energía eléctrica</t>
  </si>
  <si>
    <t>Máximos anuales de potencia instantánea</t>
  </si>
  <si>
    <t xml:space="preserve">Evolución mensual del IRE corregido </t>
  </si>
  <si>
    <t xml:space="preserve">Tendencia evolución mensual del IRE corregido </t>
  </si>
  <si>
    <t>Descomposición de la demanda del 4/02/2015</t>
  </si>
  <si>
    <t>Descomposición de la demanda del 21/07/2015</t>
  </si>
  <si>
    <t>Evolución de la demanda en b.c. peninsular en los últimos 10 años</t>
  </si>
  <si>
    <r>
      <t>D</t>
    </r>
    <r>
      <rPr>
        <b/>
        <sz val="8"/>
        <color theme="0"/>
        <rFont val="Arial"/>
        <family val="2"/>
      </rPr>
      <t xml:space="preserve"> Demanda</t>
    </r>
  </si>
  <si>
    <t>Castilla y León</t>
  </si>
  <si>
    <t>Castilla - La Mancha</t>
  </si>
  <si>
    <t>Demanda por Comunidades Autónomas</t>
  </si>
  <si>
    <t>Comunidad Autónoma</t>
  </si>
  <si>
    <t>IRE: Descomposición de la variación</t>
  </si>
  <si>
    <t xml:space="preserve">%  </t>
  </si>
  <si>
    <t xml:space="preserve">Bruto  </t>
  </si>
  <si>
    <t xml:space="preserve">Demanda mensual de energía eléctrica por sistemas </t>
  </si>
  <si>
    <t xml:space="preserve"> Enero a Mayo y Octubre a Diciembre</t>
  </si>
  <si>
    <t xml:space="preserve"> Junio a Septiembre</t>
  </si>
  <si>
    <t xml:space="preserve">                          MW</t>
  </si>
  <si>
    <t xml:space="preserve">                % Año anterior</t>
  </si>
  <si>
    <t xml:space="preserve">                                         Temperatura media mensual</t>
  </si>
  <si>
    <t>Evolución anual del IRE (%)</t>
  </si>
  <si>
    <t>Evolución IRE Corregido. % Año anterior</t>
  </si>
  <si>
    <r>
      <t xml:space="preserve"> </t>
    </r>
    <r>
      <rPr>
        <sz val="8"/>
        <color theme="0"/>
        <rFont val="Symbol"/>
        <family val="1"/>
        <charset val="2"/>
      </rPr>
      <t>D</t>
    </r>
    <r>
      <rPr>
        <sz val="8"/>
        <color theme="0"/>
        <rFont val="Arial"/>
        <family val="2"/>
      </rPr>
      <t xml:space="preserve"> Por actividad económica</t>
    </r>
  </si>
  <si>
    <r>
      <t>D</t>
    </r>
    <r>
      <rPr>
        <sz val="8"/>
        <color theme="0"/>
        <rFont val="Arial"/>
        <family val="2"/>
      </rPr>
      <t xml:space="preserve"> Demanda</t>
    </r>
  </si>
  <si>
    <t>Baja tensión p&lt;=10kW</t>
  </si>
  <si>
    <t>Hora</t>
  </si>
  <si>
    <t>CCAA</t>
  </si>
  <si>
    <t>Poblaciones</t>
  </si>
  <si>
    <t>Potencia térmica renovable</t>
  </si>
  <si>
    <t>Andalucía2</t>
  </si>
  <si>
    <t>Aragón2</t>
  </si>
  <si>
    <t>Asturias2</t>
  </si>
  <si>
    <t>Islas Baleares2</t>
  </si>
  <si>
    <t>Comunidad Valenciana2</t>
  </si>
  <si>
    <t>C. Valenciana</t>
  </si>
  <si>
    <t>Islas Canarias2</t>
  </si>
  <si>
    <t>Cantabria2</t>
  </si>
  <si>
    <t>Castilla La-Mancha</t>
  </si>
  <si>
    <t>Castilla La-Mancha2</t>
  </si>
  <si>
    <t>Castilla-La Mancha</t>
  </si>
  <si>
    <t>Castilla León</t>
  </si>
  <si>
    <t>Castilla León2</t>
  </si>
  <si>
    <t>Cataluña2</t>
  </si>
  <si>
    <t>Ceuta2</t>
  </si>
  <si>
    <t>Extremadura2</t>
  </si>
  <si>
    <t>Galicia2</t>
  </si>
  <si>
    <t>La Rioja2</t>
  </si>
  <si>
    <t>Madrid2</t>
  </si>
  <si>
    <t>Melilla2</t>
  </si>
  <si>
    <t>Murcia2</t>
  </si>
  <si>
    <t>Navarra2</t>
  </si>
  <si>
    <t>País Vasco2</t>
  </si>
  <si>
    <t>Máximo</t>
  </si>
  <si>
    <t>Mínimo</t>
  </si>
  <si>
    <t>Sistemas no peninsulares
Distribución mensual de la demanda de energía eléctrica</t>
  </si>
  <si>
    <t xml:space="preserve">Evolución del crecimiento anual de la demanda de energía eléctrica peninsular en b.c. </t>
  </si>
  <si>
    <t>Componentes del crecimiento de la demanda mensual peninsular</t>
  </si>
  <si>
    <t>(GWh)</t>
  </si>
  <si>
    <t>Curvas de carga de los días de máxima demanda horaria peninsular</t>
  </si>
  <si>
    <t>(MWh)</t>
  </si>
  <si>
    <t>(MW)</t>
  </si>
  <si>
    <t>Sistemas no peninsulares
Crecimiento anual de la demanda de energía eléctrica</t>
  </si>
  <si>
    <t>7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</si>
</sst>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\ _€_-;\-* #,##0.00\ _€_-;_-* &quot;-&quot;??\ _€_-;_-@_-"/>
    <numFmt numFmtId="164" formatCode="0_)"/>
    <numFmt numFmtId="165" formatCode="0E+00_)"/>
    <numFmt numFmtId="166" formatCode="0.0"/>
    <numFmt numFmtId="167" formatCode="0.00_)"/>
    <numFmt numFmtId="168" formatCode="#,##0.0"/>
    <numFmt numFmtId="169" formatCode="0.00\ "/>
    <numFmt numFmtId="170" formatCode="0.0_)"/>
    <numFmt numFmtId="171" formatCode="0.0\ "/>
    <numFmt numFmtId="172" formatCode="0.0000"/>
    <numFmt numFmtId="173" formatCode="0.0\ \ \ \ _)"/>
    <numFmt numFmtId="174" formatCode="dd\ mmmm"/>
    <numFmt numFmtId="175" formatCode="dd/mm/yy;@"/>
    <numFmt numFmtId="176" formatCode="#,##0.00[$€];[Red]\-#,##0.00[$€]"/>
    <numFmt numFmtId="177" formatCode="[$-C0A]mmm\-yy;@"/>
    <numFmt numFmtId="178" formatCode="0.0%"/>
    <numFmt numFmtId="179" formatCode="#,##0;\(#,##0\)"/>
    <numFmt numFmtId="180" formatCode="0.0\ _)"/>
    <numFmt numFmtId="181" formatCode="_-* #,##0\ _€_-;\-* #,##0\ _€_-;_-* &quot;-&quot;??\ _€_-;_-@_-"/>
    <numFmt numFmtId="182" formatCode="0.000"/>
  </numFmts>
  <fonts count="63">
    <font>
      <sz val="10"/>
      <name val="Geneva"/>
    </font>
    <font>
      <sz val="10"/>
      <name val="Geneva"/>
      <family val="2"/>
    </font>
    <font>
      <sz val="9"/>
      <name val="Avant Garde"/>
    </font>
    <font>
      <sz val="10"/>
      <color indexed="56"/>
      <name val="Genev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32"/>
      <name val="Arial"/>
      <family val="2"/>
    </font>
    <font>
      <b/>
      <sz val="8"/>
      <color indexed="32"/>
      <name val="Arial"/>
      <family val="2"/>
    </font>
    <font>
      <sz val="8"/>
      <color indexed="8"/>
      <name val="Arial"/>
      <family val="2"/>
    </font>
    <font>
      <sz val="10"/>
      <color indexed="8"/>
      <name val="Geneva"/>
      <family val="2"/>
    </font>
    <font>
      <sz val="9"/>
      <color indexed="8"/>
      <name val="Avant Garde"/>
    </font>
    <font>
      <b/>
      <sz val="10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8"/>
      <color indexed="56"/>
      <name val="Arial"/>
      <family val="2"/>
    </font>
    <font>
      <sz val="8"/>
      <color indexed="9"/>
      <name val="Arial"/>
      <family val="2"/>
    </font>
    <font>
      <sz val="8"/>
      <color indexed="8"/>
      <name val="Symbol"/>
      <family val="1"/>
      <charset val="2"/>
    </font>
    <font>
      <sz val="8"/>
      <color indexed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Geneva"/>
      <family val="2"/>
    </font>
    <font>
      <b/>
      <sz val="8"/>
      <color indexed="8"/>
      <name val="Symbol"/>
      <family val="1"/>
      <charset val="2"/>
    </font>
    <font>
      <sz val="9"/>
      <name val="Verdana"/>
      <family val="2"/>
    </font>
    <font>
      <sz val="9"/>
      <color indexed="81"/>
      <name val="Tahoma"/>
      <family val="2"/>
    </font>
    <font>
      <sz val="8"/>
      <color theme="0"/>
      <name val="Arial"/>
      <family val="2"/>
    </font>
    <font>
      <sz val="8"/>
      <color rgb="FF004563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Geneva"/>
      <family val="2"/>
    </font>
    <font>
      <b/>
      <sz val="10"/>
      <color rgb="FFC00000"/>
      <name val="Geneva"/>
    </font>
    <font>
      <sz val="10"/>
      <color rgb="FFC00000"/>
      <name val="Genev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9"/>
      <color rgb="FF0000FF"/>
      <name val="Verdana"/>
      <family val="2"/>
    </font>
    <font>
      <b/>
      <sz val="9"/>
      <color rgb="FFFFFFFF"/>
      <name val="Verdana"/>
      <family val="2"/>
    </font>
    <font>
      <sz val="9"/>
      <color rgb="FFC6C3C6"/>
      <name val="Verdana"/>
      <family val="2"/>
    </font>
    <font>
      <b/>
      <sz val="10"/>
      <color theme="0"/>
      <name val="Geneva"/>
    </font>
    <font>
      <b/>
      <sz val="8"/>
      <color theme="0"/>
      <name val="Arial"/>
      <family val="2"/>
    </font>
    <font>
      <b/>
      <sz val="8"/>
      <color theme="0"/>
      <name val="Symbol"/>
      <family val="1"/>
      <charset val="2"/>
    </font>
    <font>
      <b/>
      <sz val="8"/>
      <color rgb="FF004563"/>
      <name val="Arial"/>
      <family val="2"/>
    </font>
    <font>
      <sz val="10"/>
      <color theme="0"/>
      <name val="Geneva"/>
    </font>
    <font>
      <i/>
      <sz val="8"/>
      <color rgb="FF004563"/>
      <name val="Arial"/>
      <family val="2"/>
    </font>
    <font>
      <sz val="8"/>
      <color rgb="FF004563"/>
      <name val="Geneva"/>
    </font>
    <font>
      <b/>
      <sz val="8"/>
      <color rgb="FF004563"/>
      <name val="Geneva"/>
    </font>
    <font>
      <sz val="11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Symbol"/>
      <family val="1"/>
      <charset val="2"/>
    </font>
    <font>
      <sz val="10"/>
      <color rgb="FF004563"/>
      <name val="Geneva"/>
    </font>
    <font>
      <sz val="10"/>
      <color theme="0"/>
      <name val="Geneva"/>
      <family val="2"/>
    </font>
    <font>
      <sz val="11"/>
      <color rgb="FF9C65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Geneva"/>
    </font>
  </fonts>
  <fills count="14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C8EC14"/>
        <bgColor indexed="64"/>
      </patternFill>
    </fill>
    <fill>
      <patternFill patternType="solid">
        <fgColor rgb="FF8D369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0"/>
      </right>
      <top/>
      <bottom style="thin">
        <color theme="0" tint="-0.34998626667073579"/>
      </bottom>
      <diagonal/>
    </border>
    <border>
      <left/>
      <right style="medium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2">
    <xf numFmtId="164" fontId="0" fillId="0" borderId="0"/>
    <xf numFmtId="176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  <xf numFmtId="0" fontId="37" fillId="0" borderId="0"/>
    <xf numFmtId="0" fontId="40" fillId="0" borderId="0"/>
    <xf numFmtId="0" fontId="4" fillId="0" borderId="0"/>
    <xf numFmtId="0" fontId="4" fillId="0" borderId="0"/>
    <xf numFmtId="0" fontId="59" fillId="9" borderId="0" applyNumberFormat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356">
    <xf numFmtId="164" fontId="0" fillId="0" borderId="0" xfId="0"/>
    <xf numFmtId="164" fontId="0" fillId="0" borderId="0" xfId="0" applyFill="1" applyProtection="1"/>
    <xf numFmtId="164" fontId="3" fillId="0" borderId="0" xfId="0" applyFont="1" applyFill="1" applyBorder="1" applyProtection="1"/>
    <xf numFmtId="164" fontId="10" fillId="0" borderId="0" xfId="0" applyFont="1" applyFill="1" applyBorder="1" applyProtection="1"/>
    <xf numFmtId="164" fontId="12" fillId="0" borderId="0" xfId="0" applyFont="1" applyFill="1" applyBorder="1" applyAlignment="1" applyProtection="1"/>
    <xf numFmtId="164" fontId="14" fillId="0" borderId="0" xfId="0" applyFont="1" applyFill="1" applyBorder="1" applyAlignment="1" applyProtection="1"/>
    <xf numFmtId="164" fontId="14" fillId="0" borderId="0" xfId="0" applyFont="1" applyFill="1" applyBorder="1" applyAlignment="1" applyProtection="1">
      <alignment horizontal="left" vertical="center" indent="1"/>
    </xf>
    <xf numFmtId="164" fontId="3" fillId="0" borderId="0" xfId="0" applyFont="1" applyFill="1" applyBorder="1" applyAlignment="1" applyProtection="1">
      <alignment horizontal="left" indent="1"/>
    </xf>
    <xf numFmtId="164" fontId="12" fillId="0" borderId="0" xfId="0" applyFont="1" applyFill="1" applyAlignment="1" applyProtection="1">
      <alignment horizontal="right"/>
    </xf>
    <xf numFmtId="164" fontId="14" fillId="0" borderId="0" xfId="0" applyFont="1" applyFill="1" applyBorder="1" applyAlignment="1" applyProtection="1">
      <alignment horizontal="left"/>
    </xf>
    <xf numFmtId="164" fontId="1" fillId="0" borderId="0" xfId="0" applyFont="1" applyFill="1" applyProtection="1"/>
    <xf numFmtId="164" fontId="14" fillId="0" borderId="0" xfId="0" applyFont="1" applyFill="1" applyBorder="1" applyAlignment="1" applyProtection="1">
      <alignment horizontal="right" vertical="center"/>
    </xf>
    <xf numFmtId="164" fontId="3" fillId="2" borderId="0" xfId="0" applyFont="1" applyFill="1" applyBorder="1" applyAlignment="1" applyProtection="1">
      <alignment horizontal="left" indent="1"/>
    </xf>
    <xf numFmtId="164" fontId="16" fillId="0" borderId="0" xfId="0" applyFont="1" applyFill="1" applyBorder="1" applyAlignment="1" applyProtection="1">
      <alignment horizontal="right"/>
    </xf>
    <xf numFmtId="164" fontId="14" fillId="2" borderId="0" xfId="0" applyFont="1" applyFill="1" applyBorder="1" applyAlignment="1" applyProtection="1">
      <alignment horizontal="left"/>
    </xf>
    <xf numFmtId="164" fontId="10" fillId="0" borderId="0" xfId="0" applyFont="1" applyFill="1" applyProtection="1"/>
    <xf numFmtId="164" fontId="2" fillId="0" borderId="0" xfId="0" applyFont="1" applyFill="1" applyProtection="1"/>
    <xf numFmtId="164" fontId="11" fillId="0" borderId="0" xfId="0" applyFont="1" applyFill="1" applyProtection="1"/>
    <xf numFmtId="2" fontId="7" fillId="0" borderId="0" xfId="0" applyNumberFormat="1" applyFont="1" applyFill="1" applyBorder="1" applyAlignment="1" applyProtection="1">
      <alignment horizontal="right"/>
    </xf>
    <xf numFmtId="164" fontId="7" fillId="0" borderId="0" xfId="0" applyFont="1" applyFill="1" applyBorder="1" applyProtection="1"/>
    <xf numFmtId="164" fontId="9" fillId="0" borderId="0" xfId="0" applyFont="1" applyFill="1" applyBorder="1" applyProtection="1"/>
    <xf numFmtId="3" fontId="9" fillId="0" borderId="0" xfId="0" applyNumberFormat="1" applyFont="1" applyFill="1" applyBorder="1" applyProtection="1"/>
    <xf numFmtId="164" fontId="18" fillId="0" borderId="0" xfId="0" applyFont="1" applyFill="1" applyBorder="1" applyProtection="1"/>
    <xf numFmtId="164" fontId="19" fillId="0" borderId="0" xfId="0" applyFont="1" applyFill="1" applyBorder="1" applyProtection="1"/>
    <xf numFmtId="164" fontId="6" fillId="0" borderId="0" xfId="0" applyFont="1" applyFill="1" applyBorder="1" applyProtection="1"/>
    <xf numFmtId="164" fontId="14" fillId="0" borderId="0" xfId="0" applyFont="1" applyFill="1" applyBorder="1" applyAlignment="1" applyProtection="1">
      <alignment horizontal="right"/>
    </xf>
    <xf numFmtId="169" fontId="8" fillId="0" borderId="0" xfId="0" applyNumberFormat="1" applyFont="1" applyFill="1" applyBorder="1" applyAlignment="1" applyProtection="1">
      <alignment horizontal="centerContinuous"/>
    </xf>
    <xf numFmtId="164" fontId="9" fillId="0" borderId="1" xfId="0" applyFont="1" applyFill="1" applyBorder="1" applyProtection="1"/>
    <xf numFmtId="2" fontId="7" fillId="0" borderId="1" xfId="0" applyNumberFormat="1" applyFont="1" applyFill="1" applyBorder="1" applyProtection="1"/>
    <xf numFmtId="2" fontId="7" fillId="0" borderId="1" xfId="0" applyNumberFormat="1" applyFont="1" applyFill="1" applyBorder="1" applyAlignment="1" applyProtection="1">
      <alignment horizontal="right"/>
    </xf>
    <xf numFmtId="169" fontId="7" fillId="0" borderId="1" xfId="0" applyNumberFormat="1" applyFont="1" applyFill="1" applyBorder="1" applyProtection="1"/>
    <xf numFmtId="164" fontId="14" fillId="0" borderId="1" xfId="0" applyFont="1" applyFill="1" applyBorder="1" applyProtection="1"/>
    <xf numFmtId="164" fontId="14" fillId="0" borderId="0" xfId="0" applyFont="1" applyFill="1" applyBorder="1" applyAlignment="1" applyProtection="1">
      <alignment horizontal="left" vertical="center"/>
    </xf>
    <xf numFmtId="164" fontId="4" fillId="0" borderId="0" xfId="0" applyFont="1" applyFill="1" applyBorder="1" applyProtection="1"/>
    <xf numFmtId="164" fontId="5" fillId="0" borderId="0" xfId="0" applyFont="1" applyFill="1" applyBorder="1" applyProtection="1"/>
    <xf numFmtId="164" fontId="13" fillId="3" borderId="0" xfId="0" applyFont="1" applyFill="1" applyBorder="1" applyProtection="1"/>
    <xf numFmtId="164" fontId="13" fillId="3" borderId="1" xfId="0" applyFont="1" applyFill="1" applyBorder="1" applyAlignment="1" applyProtection="1">
      <alignment horizontal="centerContinuous"/>
    </xf>
    <xf numFmtId="164" fontId="13" fillId="3" borderId="0" xfId="0" applyFont="1" applyFill="1" applyBorder="1" applyAlignment="1" applyProtection="1">
      <alignment horizontal="centerContinuous"/>
    </xf>
    <xf numFmtId="164" fontId="13" fillId="3" borderId="1" xfId="0" applyFont="1" applyFill="1" applyBorder="1" applyAlignment="1" applyProtection="1">
      <alignment horizontal="left"/>
    </xf>
    <xf numFmtId="164" fontId="13" fillId="3" borderId="1" xfId="0" applyFont="1" applyFill="1" applyBorder="1" applyAlignment="1" applyProtection="1">
      <alignment horizontal="right"/>
    </xf>
    <xf numFmtId="164" fontId="13" fillId="0" borderId="0" xfId="0" applyFont="1" applyFill="1" applyBorder="1" applyAlignment="1" applyProtection="1">
      <alignment horizontal="centerContinuous"/>
    </xf>
    <xf numFmtId="14" fontId="9" fillId="0" borderId="0" xfId="0" applyNumberFormat="1" applyFont="1" applyFill="1" applyBorder="1" applyAlignment="1" applyProtection="1">
      <alignment horizontal="left"/>
    </xf>
    <xf numFmtId="167" fontId="21" fillId="0" borderId="0" xfId="0" applyNumberFormat="1" applyFont="1" applyFill="1" applyBorder="1" applyProtection="1"/>
    <xf numFmtId="172" fontId="5" fillId="0" borderId="0" xfId="0" applyNumberFormat="1" applyFont="1" applyFill="1" applyBorder="1" applyProtection="1"/>
    <xf numFmtId="2" fontId="5" fillId="0" borderId="0" xfId="0" applyNumberFormat="1" applyFont="1" applyFill="1" applyBorder="1" applyProtection="1"/>
    <xf numFmtId="38" fontId="9" fillId="0" borderId="0" xfId="3" applyFont="1" applyFill="1" applyBorder="1" applyProtection="1"/>
    <xf numFmtId="0" fontId="12" fillId="0" borderId="0" xfId="4" applyFont="1" applyFill="1" applyAlignment="1" applyProtection="1">
      <alignment horizontal="right"/>
    </xf>
    <xf numFmtId="14" fontId="22" fillId="0" borderId="0" xfId="0" applyNumberFormat="1" applyFont="1"/>
    <xf numFmtId="164" fontId="23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Protection="1"/>
    <xf numFmtId="164" fontId="21" fillId="0" borderId="0" xfId="0" applyFont="1" applyFill="1" applyBorder="1" applyProtection="1"/>
    <xf numFmtId="164" fontId="9" fillId="0" borderId="0" xfId="0" applyFont="1" applyFill="1" applyBorder="1" applyAlignment="1" applyProtection="1">
      <alignment horizontal="left" vertical="center"/>
    </xf>
    <xf numFmtId="164" fontId="9" fillId="0" borderId="0" xfId="0" applyFont="1" applyFill="1" applyBorder="1" applyAlignment="1" applyProtection="1">
      <alignment horizontal="left" vertical="center" indent="1"/>
    </xf>
    <xf numFmtId="170" fontId="9" fillId="0" borderId="0" xfId="0" applyNumberFormat="1" applyFont="1" applyFill="1" applyBorder="1" applyProtection="1"/>
    <xf numFmtId="164" fontId="25" fillId="0" borderId="0" xfId="0" applyFont="1" applyFill="1" applyBorder="1" applyProtection="1"/>
    <xf numFmtId="170" fontId="21" fillId="0" borderId="0" xfId="0" quotePrefix="1" applyNumberFormat="1" applyFont="1" applyFill="1" applyBorder="1" applyAlignment="1" applyProtection="1">
      <alignment horizontal="right"/>
    </xf>
    <xf numFmtId="170" fontId="21" fillId="0" borderId="0" xfId="0" applyNumberFormat="1" applyFont="1" applyFill="1" applyBorder="1" applyProtection="1"/>
    <xf numFmtId="164" fontId="21" fillId="0" borderId="0" xfId="0" quotePrefix="1" applyNumberFormat="1" applyFont="1" applyFill="1" applyBorder="1" applyAlignment="1" applyProtection="1">
      <alignment horizontal="right"/>
    </xf>
    <xf numFmtId="164" fontId="21" fillId="0" borderId="0" xfId="0" applyNumberFormat="1" applyFont="1" applyFill="1" applyBorder="1" applyProtection="1"/>
    <xf numFmtId="170" fontId="25" fillId="0" borderId="0" xfId="0" applyNumberFormat="1" applyFont="1" applyFill="1" applyBorder="1" applyProtection="1"/>
    <xf numFmtId="175" fontId="9" fillId="0" borderId="0" xfId="0" applyNumberFormat="1" applyFont="1" applyFill="1" applyBorder="1" applyProtection="1"/>
    <xf numFmtId="16" fontId="0" fillId="0" borderId="0" xfId="0" applyNumberFormat="1"/>
    <xf numFmtId="3" fontId="0" fillId="0" borderId="0" xfId="0" applyNumberFormat="1"/>
    <xf numFmtId="164" fontId="26" fillId="0" borderId="0" xfId="0" applyFont="1" applyFill="1" applyBorder="1" applyProtection="1"/>
    <xf numFmtId="2" fontId="14" fillId="0" borderId="1" xfId="0" applyNumberFormat="1" applyFont="1" applyFill="1" applyBorder="1" applyProtection="1"/>
    <xf numFmtId="2" fontId="14" fillId="0" borderId="0" xfId="0" applyNumberFormat="1" applyFont="1" applyFill="1" applyBorder="1" applyProtection="1"/>
    <xf numFmtId="170" fontId="5" fillId="0" borderId="0" xfId="0" applyNumberFormat="1" applyFont="1" applyFill="1" applyBorder="1" applyProtection="1"/>
    <xf numFmtId="167" fontId="0" fillId="0" borderId="0" xfId="0" applyNumberFormat="1"/>
    <xf numFmtId="166" fontId="24" fillId="0" borderId="0" xfId="0" applyNumberFormat="1" applyFont="1" applyFill="1" applyBorder="1" applyAlignment="1">
      <alignment horizontal="right" vertical="center"/>
    </xf>
    <xf numFmtId="167" fontId="6" fillId="0" borderId="0" xfId="0" applyNumberFormat="1" applyFont="1" applyFill="1" applyBorder="1" applyProtection="1"/>
    <xf numFmtId="168" fontId="28" fillId="0" borderId="0" xfId="0" applyNumberFormat="1" applyFont="1" applyFill="1" applyBorder="1" applyAlignment="1">
      <alignment horizontal="right" vertical="center"/>
    </xf>
    <xf numFmtId="169" fontId="7" fillId="0" borderId="0" xfId="0" applyNumberFormat="1" applyFont="1" applyFill="1" applyBorder="1" applyProtection="1"/>
    <xf numFmtId="164" fontId="30" fillId="0" borderId="0" xfId="0" applyFont="1" applyFill="1" applyBorder="1" applyProtection="1"/>
    <xf numFmtId="3" fontId="24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164" fontId="32" fillId="0" borderId="0" xfId="0" applyFont="1" applyFill="1" applyBorder="1" applyProtection="1"/>
    <xf numFmtId="3" fontId="33" fillId="0" borderId="0" xfId="0" applyNumberFormat="1" applyFont="1" applyFill="1" applyBorder="1" applyAlignment="1">
      <alignment horizontal="right" vertical="center"/>
    </xf>
    <xf numFmtId="166" fontId="33" fillId="0" borderId="0" xfId="0" applyNumberFormat="1" applyFont="1" applyFill="1" applyBorder="1" applyAlignment="1">
      <alignment horizontal="right" vertical="center"/>
    </xf>
    <xf numFmtId="164" fontId="34" fillId="0" borderId="0" xfId="0" applyFont="1" applyFill="1" applyBorder="1" applyProtection="1"/>
    <xf numFmtId="167" fontId="32" fillId="0" borderId="0" xfId="0" applyNumberFormat="1" applyFont="1" applyFill="1" applyBorder="1" applyProtection="1"/>
    <xf numFmtId="164" fontId="35" fillId="0" borderId="0" xfId="0" applyFont="1" applyFill="1" applyBorder="1" applyAlignment="1" applyProtection="1">
      <alignment horizontal="right"/>
    </xf>
    <xf numFmtId="164" fontId="12" fillId="0" borderId="0" xfId="0" applyFont="1" applyFill="1" applyAlignment="1" applyProtection="1">
      <alignment horizontal="right"/>
    </xf>
    <xf numFmtId="164" fontId="0" fillId="0" borderId="0" xfId="0" applyFill="1"/>
    <xf numFmtId="164" fontId="36" fillId="0" borderId="0" xfId="0" applyFont="1" applyFill="1" applyBorder="1" applyProtection="1"/>
    <xf numFmtId="0" fontId="37" fillId="0" borderId="0" xfId="5"/>
    <xf numFmtId="166" fontId="37" fillId="0" borderId="0" xfId="5" applyNumberFormat="1"/>
    <xf numFmtId="0" fontId="38" fillId="0" borderId="0" xfId="5" applyFont="1" applyBorder="1" applyAlignment="1">
      <alignment horizontal="center"/>
    </xf>
    <xf numFmtId="0" fontId="37" fillId="0" borderId="0" xfId="5" applyBorder="1" applyAlignment="1">
      <alignment horizontal="center"/>
    </xf>
    <xf numFmtId="0" fontId="38" fillId="0" borderId="0" xfId="5" applyFont="1" applyBorder="1" applyAlignment="1">
      <alignment horizontal="right"/>
    </xf>
    <xf numFmtId="172" fontId="39" fillId="0" borderId="0" xfId="5" applyNumberFormat="1" applyFont="1" applyBorder="1"/>
    <xf numFmtId="166" fontId="0" fillId="0" borderId="0" xfId="0" applyNumberFormat="1"/>
    <xf numFmtId="164" fontId="42" fillId="0" borderId="0" xfId="0" applyFont="1"/>
    <xf numFmtId="164" fontId="0" fillId="0" borderId="0" xfId="0" applyAlignment="1">
      <alignment horizontal="left"/>
    </xf>
    <xf numFmtId="0" fontId="17" fillId="4" borderId="0" xfId="4" applyFont="1" applyFill="1" applyBorder="1" applyAlignment="1" applyProtection="1">
      <alignment horizontal="right" vertical="center"/>
    </xf>
    <xf numFmtId="0" fontId="14" fillId="4" borderId="0" xfId="2" applyFont="1" applyFill="1" applyBorder="1" applyAlignment="1" applyProtection="1">
      <alignment horizontal="left"/>
    </xf>
    <xf numFmtId="0" fontId="14" fillId="4" borderId="0" xfId="8" applyFont="1" applyFill="1" applyBorder="1" applyAlignment="1" applyProtection="1">
      <alignment horizontal="left"/>
    </xf>
    <xf numFmtId="164" fontId="12" fillId="0" borderId="0" xfId="0" applyFont="1" applyFill="1" applyAlignment="1" applyProtection="1">
      <alignment horizontal="right"/>
    </xf>
    <xf numFmtId="2" fontId="48" fillId="5" borderId="0" xfId="0" applyNumberFormat="1" applyFont="1" applyFill="1" applyBorder="1" applyAlignment="1" applyProtection="1">
      <alignment horizontal="right"/>
    </xf>
    <xf numFmtId="2" fontId="47" fillId="5" borderId="0" xfId="0" applyNumberFormat="1" applyFont="1" applyFill="1" applyBorder="1" applyAlignment="1" applyProtection="1">
      <alignment horizontal="center"/>
    </xf>
    <xf numFmtId="0" fontId="47" fillId="5" borderId="0" xfId="7" applyFont="1" applyFill="1" applyBorder="1" applyAlignment="1" applyProtection="1">
      <alignment horizontal="left"/>
    </xf>
    <xf numFmtId="164" fontId="47" fillId="5" borderId="8" xfId="0" applyFont="1" applyFill="1" applyBorder="1" applyProtection="1"/>
    <xf numFmtId="2" fontId="47" fillId="5" borderId="8" xfId="0" applyNumberFormat="1" applyFont="1" applyFill="1" applyBorder="1" applyAlignment="1" applyProtection="1">
      <alignment horizontal="right"/>
    </xf>
    <xf numFmtId="164" fontId="47" fillId="5" borderId="8" xfId="0" applyFont="1" applyFill="1" applyBorder="1" applyAlignment="1" applyProtection="1">
      <alignment horizontal="center"/>
    </xf>
    <xf numFmtId="164" fontId="9" fillId="4" borderId="0" xfId="0" applyFont="1" applyFill="1" applyBorder="1" applyAlignment="1" applyProtection="1">
      <alignment horizontal="left"/>
    </xf>
    <xf numFmtId="173" fontId="9" fillId="4" borderId="0" xfId="0" applyNumberFormat="1" applyFont="1" applyFill="1" applyBorder="1" applyAlignment="1" applyProtection="1">
      <alignment horizontal="right"/>
    </xf>
    <xf numFmtId="164" fontId="9" fillId="4" borderId="1" xfId="0" applyFont="1" applyFill="1" applyBorder="1" applyAlignment="1" applyProtection="1">
      <alignment horizontal="left"/>
    </xf>
    <xf numFmtId="165" fontId="9" fillId="4" borderId="0" xfId="0" applyNumberFormat="1" applyFont="1" applyFill="1" applyBorder="1" applyAlignment="1" applyProtection="1">
      <alignment horizontal="left"/>
    </xf>
    <xf numFmtId="3" fontId="9" fillId="4" borderId="0" xfId="0" applyNumberFormat="1" applyFont="1" applyFill="1" applyBorder="1" applyProtection="1"/>
    <xf numFmtId="166" fontId="9" fillId="4" borderId="0" xfId="0" applyNumberFormat="1" applyFont="1" applyFill="1" applyBorder="1" applyProtection="1"/>
    <xf numFmtId="3" fontId="9" fillId="4" borderId="1" xfId="0" applyNumberFormat="1" applyFont="1" applyFill="1" applyBorder="1" applyProtection="1"/>
    <xf numFmtId="166" fontId="9" fillId="4" borderId="1" xfId="0" applyNumberFormat="1" applyFont="1" applyFill="1" applyBorder="1" applyProtection="1"/>
    <xf numFmtId="164" fontId="14" fillId="4" borderId="1" xfId="0" applyFont="1" applyFill="1" applyBorder="1" applyAlignment="1" applyProtection="1">
      <alignment horizontal="left"/>
    </xf>
    <xf numFmtId="3" fontId="14" fillId="4" borderId="1" xfId="0" applyNumberFormat="1" applyFont="1" applyFill="1" applyBorder="1" applyProtection="1"/>
    <xf numFmtId="168" fontId="14" fillId="4" borderId="1" xfId="0" applyNumberFormat="1" applyFont="1" applyFill="1" applyBorder="1" applyProtection="1"/>
    <xf numFmtId="166" fontId="14" fillId="4" borderId="1" xfId="0" applyNumberFormat="1" applyFont="1" applyFill="1" applyBorder="1" applyProtection="1"/>
    <xf numFmtId="0" fontId="31" fillId="4" borderId="0" xfId="6" applyFont="1" applyFill="1"/>
    <xf numFmtId="168" fontId="31" fillId="4" borderId="0" xfId="6" applyNumberFormat="1" applyFont="1" applyFill="1"/>
    <xf numFmtId="3" fontId="31" fillId="4" borderId="0" xfId="0" applyNumberFormat="1" applyFont="1" applyFill="1"/>
    <xf numFmtId="164" fontId="13" fillId="3" borderId="8" xfId="0" applyFont="1" applyFill="1" applyBorder="1" applyAlignment="1" applyProtection="1">
      <alignment horizontal="left"/>
    </xf>
    <xf numFmtId="164" fontId="13" fillId="3" borderId="8" xfId="0" applyFont="1" applyFill="1" applyBorder="1" applyAlignment="1" applyProtection="1">
      <alignment horizontal="right"/>
    </xf>
    <xf numFmtId="0" fontId="31" fillId="4" borderId="8" xfId="6" applyFont="1" applyFill="1" applyBorder="1"/>
    <xf numFmtId="168" fontId="31" fillId="4" borderId="8" xfId="6" applyNumberFormat="1" applyFont="1" applyFill="1" applyBorder="1"/>
    <xf numFmtId="3" fontId="31" fillId="4" borderId="8" xfId="0" applyNumberFormat="1" applyFont="1" applyFill="1" applyBorder="1"/>
    <xf numFmtId="164" fontId="3" fillId="4" borderId="0" xfId="0" applyFont="1" applyFill="1" applyBorder="1" applyAlignment="1" applyProtection="1">
      <alignment horizontal="left" indent="1"/>
    </xf>
    <xf numFmtId="164" fontId="47" fillId="5" borderId="8" xfId="0" applyFont="1" applyFill="1" applyBorder="1" applyAlignment="1" applyProtection="1">
      <alignment horizontal="right"/>
    </xf>
    <xf numFmtId="164" fontId="47" fillId="5" borderId="0" xfId="0" applyFont="1" applyFill="1" applyBorder="1"/>
    <xf numFmtId="164" fontId="6" fillId="0" borderId="0" xfId="0" applyFont="1"/>
    <xf numFmtId="164" fontId="47" fillId="5" borderId="0" xfId="0" applyFont="1" applyFill="1" applyBorder="1" applyAlignment="1">
      <alignment horizontal="right"/>
    </xf>
    <xf numFmtId="164" fontId="31" fillId="4" borderId="0" xfId="0" applyFont="1" applyFill="1"/>
    <xf numFmtId="180" fontId="31" fillId="4" borderId="0" xfId="0" applyNumberFormat="1" applyFont="1" applyFill="1"/>
    <xf numFmtId="166" fontId="31" fillId="4" borderId="0" xfId="0" applyNumberFormat="1" applyFont="1" applyFill="1"/>
    <xf numFmtId="164" fontId="9" fillId="4" borderId="8" xfId="0" applyFont="1" applyFill="1" applyBorder="1" applyAlignment="1" applyProtection="1">
      <alignment horizontal="left"/>
    </xf>
    <xf numFmtId="180" fontId="31" fillId="4" borderId="8" xfId="0" applyNumberFormat="1" applyFont="1" applyFill="1" applyBorder="1"/>
    <xf numFmtId="166" fontId="31" fillId="4" borderId="8" xfId="0" applyNumberFormat="1" applyFont="1" applyFill="1" applyBorder="1"/>
    <xf numFmtId="164" fontId="31" fillId="4" borderId="8" xfId="0" applyFont="1" applyFill="1" applyBorder="1"/>
    <xf numFmtId="164" fontId="31" fillId="0" borderId="0" xfId="0" applyFont="1"/>
    <xf numFmtId="164" fontId="49" fillId="0" borderId="0" xfId="0" applyFont="1" applyAlignment="1">
      <alignment horizontal="center"/>
    </xf>
    <xf numFmtId="164" fontId="31" fillId="4" borderId="0" xfId="0" applyFont="1" applyFill="1" applyAlignment="1">
      <alignment horizontal="left"/>
    </xf>
    <xf numFmtId="164" fontId="31" fillId="4" borderId="8" xfId="0" applyFont="1" applyFill="1" applyBorder="1" applyAlignment="1">
      <alignment horizontal="left"/>
    </xf>
    <xf numFmtId="164" fontId="12" fillId="0" borderId="0" xfId="0" applyFont="1" applyFill="1" applyAlignment="1" applyProtection="1"/>
    <xf numFmtId="164" fontId="50" fillId="0" borderId="0" xfId="0" applyFont="1"/>
    <xf numFmtId="164" fontId="6" fillId="0" borderId="0" xfId="0" applyFont="1" applyAlignment="1">
      <alignment horizontal="right"/>
    </xf>
    <xf numFmtId="164" fontId="47" fillId="6" borderId="0" xfId="0" applyFont="1" applyFill="1"/>
    <xf numFmtId="164" fontId="47" fillId="6" borderId="0" xfId="0" applyFont="1" applyFill="1" applyAlignment="1">
      <alignment horizontal="right"/>
    </xf>
    <xf numFmtId="3" fontId="47" fillId="6" borderId="0" xfId="0" applyNumberFormat="1" applyFont="1" applyFill="1"/>
    <xf numFmtId="164" fontId="47" fillId="6" borderId="0" xfId="0" quotePrefix="1" applyFont="1" applyFill="1" applyAlignment="1"/>
    <xf numFmtId="164" fontId="47" fillId="7" borderId="0" xfId="0" quotePrefix="1" applyFont="1" applyFill="1" applyAlignment="1"/>
    <xf numFmtId="3" fontId="47" fillId="7" borderId="0" xfId="0" applyNumberFormat="1" applyFont="1" applyFill="1"/>
    <xf numFmtId="164" fontId="47" fillId="7" borderId="0" xfId="0" applyFont="1" applyFill="1" applyAlignment="1">
      <alignment horizontal="right"/>
    </xf>
    <xf numFmtId="164" fontId="47" fillId="7" borderId="0" xfId="0" quotePrefix="1" applyFont="1" applyFill="1" applyAlignment="1">
      <alignment horizontal="right"/>
    </xf>
    <xf numFmtId="164" fontId="47" fillId="0" borderId="0" xfId="0" applyFont="1" applyFill="1"/>
    <xf numFmtId="164" fontId="47" fillId="0" borderId="0" xfId="0" applyFont="1" applyFill="1" applyAlignment="1">
      <alignment horizontal="right"/>
    </xf>
    <xf numFmtId="164" fontId="47" fillId="0" borderId="0" xfId="0" quotePrefix="1" applyFont="1" applyFill="1" applyAlignment="1"/>
    <xf numFmtId="3" fontId="47" fillId="0" borderId="0" xfId="0" applyNumberFormat="1" applyFont="1" applyFill="1"/>
    <xf numFmtId="164" fontId="47" fillId="0" borderId="0" xfId="0" quotePrefix="1" applyFont="1" applyFill="1" applyAlignment="1">
      <alignment horizontal="right"/>
    </xf>
    <xf numFmtId="164" fontId="47" fillId="5" borderId="0" xfId="0" applyFont="1" applyFill="1" applyAlignment="1">
      <alignment horizontal="left"/>
    </xf>
    <xf numFmtId="164" fontId="46" fillId="5" borderId="0" xfId="0" applyFont="1" applyFill="1"/>
    <xf numFmtId="164" fontId="47" fillId="5" borderId="0" xfId="0" applyFont="1" applyFill="1"/>
    <xf numFmtId="164" fontId="47" fillId="6" borderId="0" xfId="0" applyFont="1" applyFill="1" applyAlignment="1">
      <alignment horizontal="center"/>
    </xf>
    <xf numFmtId="3" fontId="47" fillId="7" borderId="0" xfId="0" applyNumberFormat="1" applyFont="1" applyFill="1" applyAlignment="1">
      <alignment horizontal="center"/>
    </xf>
    <xf numFmtId="164" fontId="49" fillId="0" borderId="0" xfId="0" applyFont="1" applyFill="1" applyAlignment="1">
      <alignment horizontal="center" vertical="center"/>
    </xf>
    <xf numFmtId="164" fontId="31" fillId="0" borderId="0" xfId="0" applyFont="1" applyAlignment="1">
      <alignment horizontal="left"/>
    </xf>
    <xf numFmtId="164" fontId="31" fillId="8" borderId="0" xfId="0" applyFont="1" applyFill="1" applyBorder="1" applyAlignment="1">
      <alignment horizontal="left"/>
    </xf>
    <xf numFmtId="164" fontId="31" fillId="8" borderId="8" xfId="0" applyFont="1" applyFill="1" applyBorder="1" applyAlignment="1">
      <alignment horizontal="left"/>
    </xf>
    <xf numFmtId="17" fontId="31" fillId="8" borderId="0" xfId="0" applyNumberFormat="1" applyFont="1" applyFill="1" applyAlignment="1">
      <alignment horizontal="left"/>
    </xf>
    <xf numFmtId="3" fontId="31" fillId="8" borderId="0" xfId="0" applyNumberFormat="1" applyFont="1" applyFill="1"/>
    <xf numFmtId="17" fontId="31" fillId="8" borderId="8" xfId="0" applyNumberFormat="1" applyFont="1" applyFill="1" applyBorder="1" applyAlignment="1">
      <alignment horizontal="left"/>
    </xf>
    <xf numFmtId="3" fontId="31" fillId="8" borderId="8" xfId="0" applyNumberFormat="1" applyFont="1" applyFill="1" applyBorder="1"/>
    <xf numFmtId="164" fontId="31" fillId="8" borderId="0" xfId="0" applyFont="1" applyFill="1"/>
    <xf numFmtId="178" fontId="31" fillId="8" borderId="0" xfId="0" applyNumberFormat="1" applyFont="1" applyFill="1"/>
    <xf numFmtId="178" fontId="31" fillId="8" borderId="8" xfId="0" applyNumberFormat="1" applyFont="1" applyFill="1" applyBorder="1"/>
    <xf numFmtId="164" fontId="31" fillId="8" borderId="0" xfId="0" applyFont="1" applyFill="1" applyAlignment="1">
      <alignment horizontal="left"/>
    </xf>
    <xf numFmtId="166" fontId="31" fillId="8" borderId="0" xfId="0" applyNumberFormat="1" applyFont="1" applyFill="1"/>
    <xf numFmtId="166" fontId="31" fillId="8" borderId="8" xfId="0" applyNumberFormat="1" applyFont="1" applyFill="1" applyBorder="1"/>
    <xf numFmtId="164" fontId="0" fillId="0" borderId="0" xfId="0" applyFill="1" applyAlignment="1">
      <alignment horizontal="left"/>
    </xf>
    <xf numFmtId="164" fontId="49" fillId="8" borderId="11" xfId="0" applyFont="1" applyFill="1" applyBorder="1" applyAlignment="1">
      <alignment horizontal="left"/>
    </xf>
    <xf numFmtId="164" fontId="49" fillId="8" borderId="11" xfId="0" applyFont="1" applyFill="1" applyBorder="1" applyAlignment="1">
      <alignment horizontal="right"/>
    </xf>
    <xf numFmtId="164" fontId="49" fillId="8" borderId="0" xfId="0" applyFont="1" applyFill="1" applyBorder="1" applyAlignment="1">
      <alignment horizontal="left"/>
    </xf>
    <xf numFmtId="164" fontId="49" fillId="8" borderId="0" xfId="0" applyFont="1" applyFill="1" applyBorder="1" applyAlignment="1">
      <alignment horizontal="right"/>
    </xf>
    <xf numFmtId="164" fontId="49" fillId="8" borderId="8" xfId="0" applyFont="1" applyFill="1" applyBorder="1" applyAlignment="1">
      <alignment horizontal="left"/>
    </xf>
    <xf numFmtId="164" fontId="49" fillId="8" borderId="8" xfId="0" applyFont="1" applyFill="1" applyBorder="1" applyAlignment="1">
      <alignment horizontal="right"/>
    </xf>
    <xf numFmtId="164" fontId="49" fillId="0" borderId="0" xfId="0" applyFont="1" applyAlignment="1">
      <alignment horizontal="left"/>
    </xf>
    <xf numFmtId="164" fontId="49" fillId="0" borderId="0" xfId="0" applyFont="1"/>
    <xf numFmtId="164" fontId="7" fillId="8" borderId="0" xfId="0" applyFont="1" applyFill="1" applyBorder="1" applyProtection="1"/>
    <xf numFmtId="164" fontId="7" fillId="8" borderId="7" xfId="0" applyFont="1" applyFill="1" applyBorder="1" applyProtection="1"/>
    <xf numFmtId="164" fontId="8" fillId="8" borderId="1" xfId="0" applyFont="1" applyFill="1" applyBorder="1" applyProtection="1"/>
    <xf numFmtId="164" fontId="8" fillId="8" borderId="1" xfId="0" applyFont="1" applyFill="1" applyBorder="1" applyAlignment="1" applyProtection="1">
      <alignment horizontal="center"/>
    </xf>
    <xf numFmtId="164" fontId="14" fillId="8" borderId="1" xfId="0" applyFont="1" applyFill="1" applyBorder="1" applyAlignment="1" applyProtection="1">
      <alignment horizontal="center"/>
    </xf>
    <xf numFmtId="164" fontId="14" fillId="8" borderId="1" xfId="0" applyFont="1" applyFill="1" applyBorder="1" applyAlignment="1" applyProtection="1">
      <alignment horizontal="center" wrapText="1"/>
    </xf>
    <xf numFmtId="164" fontId="27" fillId="8" borderId="1" xfId="0" applyFont="1" applyFill="1" applyBorder="1" applyAlignment="1" applyProtection="1">
      <alignment horizontal="center"/>
    </xf>
    <xf numFmtId="164" fontId="9" fillId="8" borderId="0" xfId="0" applyFont="1" applyFill="1" applyBorder="1" applyAlignment="1" applyProtection="1">
      <alignment horizontal="left"/>
    </xf>
    <xf numFmtId="166" fontId="9" fillId="8" borderId="0" xfId="0" applyNumberFormat="1" applyFont="1" applyFill="1" applyBorder="1" applyAlignment="1" applyProtection="1">
      <alignment horizontal="center"/>
    </xf>
    <xf numFmtId="171" fontId="9" fillId="8" borderId="0" xfId="0" applyNumberFormat="1" applyFont="1" applyFill="1" applyBorder="1" applyProtection="1"/>
    <xf numFmtId="3" fontId="9" fillId="8" borderId="0" xfId="0" applyNumberFormat="1" applyFont="1" applyFill="1" applyBorder="1" applyProtection="1"/>
    <xf numFmtId="164" fontId="9" fillId="8" borderId="1" xfId="0" applyFont="1" applyFill="1" applyBorder="1" applyAlignment="1" applyProtection="1">
      <alignment horizontal="left"/>
    </xf>
    <xf numFmtId="166" fontId="9" fillId="8" borderId="1" xfId="0" applyNumberFormat="1" applyFont="1" applyFill="1" applyBorder="1" applyAlignment="1" applyProtection="1">
      <alignment horizontal="center"/>
    </xf>
    <xf numFmtId="171" fontId="9" fillId="8" borderId="1" xfId="0" applyNumberFormat="1" applyFont="1" applyFill="1" applyBorder="1" applyProtection="1"/>
    <xf numFmtId="3" fontId="9" fillId="8" borderId="1" xfId="0" applyNumberFormat="1" applyFont="1" applyFill="1" applyBorder="1" applyProtection="1"/>
    <xf numFmtId="2" fontId="27" fillId="8" borderId="0" xfId="0" applyNumberFormat="1" applyFont="1" applyFill="1" applyBorder="1" applyAlignment="1" applyProtection="1">
      <alignment horizontal="right"/>
    </xf>
    <xf numFmtId="2" fontId="14" fillId="8" borderId="0" xfId="0" applyNumberFormat="1" applyFont="1" applyFill="1" applyBorder="1" applyAlignment="1" applyProtection="1">
      <alignment horizontal="center"/>
    </xf>
    <xf numFmtId="2" fontId="14" fillId="8" borderId="1" xfId="0" applyNumberFormat="1" applyFont="1" applyFill="1" applyBorder="1" applyAlignment="1" applyProtection="1">
      <alignment horizontal="right"/>
    </xf>
    <xf numFmtId="173" fontId="9" fillId="8" borderId="0" xfId="0" applyNumberFormat="1" applyFont="1" applyFill="1" applyBorder="1" applyAlignment="1" applyProtection="1">
      <alignment horizontal="right"/>
    </xf>
    <xf numFmtId="173" fontId="9" fillId="8" borderId="1" xfId="0" applyNumberFormat="1" applyFont="1" applyFill="1" applyBorder="1" applyAlignment="1" applyProtection="1">
      <alignment horizontal="right"/>
    </xf>
    <xf numFmtId="164" fontId="14" fillId="8" borderId="0" xfId="0" applyFont="1" applyFill="1" applyBorder="1" applyProtection="1"/>
    <xf numFmtId="164" fontId="14" fillId="8" borderId="1" xfId="0" applyFont="1" applyFill="1" applyBorder="1" applyProtection="1"/>
    <xf numFmtId="49" fontId="14" fillId="8" borderId="1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>
      <alignment horizontal="left"/>
    </xf>
    <xf numFmtId="1" fontId="9" fillId="8" borderId="1" xfId="0" applyNumberFormat="1" applyFont="1" applyFill="1" applyBorder="1" applyAlignment="1" applyProtection="1">
      <alignment horizontal="left"/>
    </xf>
    <xf numFmtId="164" fontId="14" fillId="8" borderId="1" xfId="0" applyFont="1" applyFill="1" applyBorder="1" applyAlignment="1" applyProtection="1">
      <alignment horizontal="left"/>
    </xf>
    <xf numFmtId="164" fontId="9" fillId="8" borderId="2" xfId="0" applyFont="1" applyFill="1" applyBorder="1" applyProtection="1"/>
    <xf numFmtId="164" fontId="14" fillId="8" borderId="1" xfId="0" applyFont="1" applyFill="1" applyBorder="1" applyAlignment="1" applyProtection="1">
      <alignment horizontal="right" wrapText="1"/>
    </xf>
    <xf numFmtId="164" fontId="9" fillId="8" borderId="0" xfId="0" applyFont="1" applyFill="1" applyBorder="1" applyAlignment="1" applyProtection="1">
      <alignment horizontal="right"/>
    </xf>
    <xf numFmtId="164" fontId="9" fillId="8" borderId="0" xfId="0" quotePrefix="1" applyFont="1" applyFill="1" applyBorder="1" applyAlignment="1" applyProtection="1">
      <alignment horizontal="right"/>
    </xf>
    <xf numFmtId="164" fontId="9" fillId="8" borderId="1" xfId="0" quotePrefix="1" applyFont="1" applyFill="1" applyBorder="1" applyAlignment="1" applyProtection="1">
      <alignment horizontal="right"/>
    </xf>
    <xf numFmtId="174" fontId="9" fillId="8" borderId="0" xfId="0" quotePrefix="1" applyNumberFormat="1" applyFont="1" applyFill="1" applyBorder="1" applyAlignment="1" applyProtection="1">
      <alignment horizontal="right"/>
    </xf>
    <xf numFmtId="174" fontId="9" fillId="8" borderId="1" xfId="0" quotePrefix="1" applyNumberFormat="1" applyFont="1" applyFill="1" applyBorder="1" applyAlignment="1" applyProtection="1">
      <alignment horizontal="right"/>
    </xf>
    <xf numFmtId="2" fontId="27" fillId="8" borderId="5" xfId="0" applyNumberFormat="1" applyFont="1" applyFill="1" applyBorder="1" applyAlignment="1" applyProtection="1">
      <alignment horizontal="right"/>
    </xf>
    <xf numFmtId="164" fontId="9" fillId="8" borderId="0" xfId="0" quotePrefix="1" applyFont="1" applyFill="1" applyBorder="1" applyAlignment="1" applyProtection="1">
      <alignment horizontal="left"/>
    </xf>
    <xf numFmtId="3" fontId="9" fillId="8" borderId="0" xfId="0" applyNumberFormat="1" applyFont="1" applyFill="1" applyBorder="1" applyAlignment="1" applyProtection="1">
      <alignment horizontal="right"/>
    </xf>
    <xf numFmtId="4" fontId="9" fillId="8" borderId="0" xfId="0" applyNumberFormat="1" applyFont="1" applyFill="1" applyBorder="1" applyAlignment="1" applyProtection="1">
      <alignment horizontal="right"/>
    </xf>
    <xf numFmtId="164" fontId="9" fillId="8" borderId="1" xfId="0" quotePrefix="1" applyFont="1" applyFill="1" applyBorder="1" applyAlignment="1" applyProtection="1">
      <alignment horizontal="left"/>
    </xf>
    <xf numFmtId="3" fontId="9" fillId="8" borderId="4" xfId="0" applyNumberFormat="1" applyFont="1" applyFill="1" applyBorder="1" applyAlignment="1" applyProtection="1">
      <alignment horizontal="right"/>
    </xf>
    <xf numFmtId="4" fontId="9" fillId="8" borderId="4" xfId="0" applyNumberFormat="1" applyFont="1" applyFill="1" applyBorder="1" applyAlignment="1" applyProtection="1">
      <alignment horizontal="right"/>
    </xf>
    <xf numFmtId="164" fontId="8" fillId="8" borderId="6" xfId="0" applyFont="1" applyFill="1" applyBorder="1" applyProtection="1"/>
    <xf numFmtId="164" fontId="9" fillId="8" borderId="6" xfId="0" applyFont="1" applyFill="1" applyBorder="1" applyProtection="1"/>
    <xf numFmtId="164" fontId="14" fillId="8" borderId="6" xfId="0" applyFont="1" applyFill="1" applyBorder="1" applyAlignment="1" applyProtection="1">
      <alignment horizontal="right"/>
    </xf>
    <xf numFmtId="164" fontId="9" fillId="8" borderId="5" xfId="0" quotePrefix="1" applyFont="1" applyFill="1" applyBorder="1" applyAlignment="1" applyProtection="1">
      <alignment horizontal="left"/>
    </xf>
    <xf numFmtId="0" fontId="31" fillId="8" borderId="0" xfId="0" applyNumberFormat="1" applyFont="1" applyFill="1" applyAlignment="1">
      <alignment horizontal="right"/>
    </xf>
    <xf numFmtId="164" fontId="9" fillId="8" borderId="4" xfId="0" quotePrefix="1" applyFont="1" applyFill="1" applyBorder="1" applyAlignment="1" applyProtection="1">
      <alignment horizontal="left"/>
    </xf>
    <xf numFmtId="22" fontId="31" fillId="8" borderId="4" xfId="0" applyNumberFormat="1" applyFont="1" applyFill="1" applyBorder="1" applyAlignment="1">
      <alignment horizontal="right"/>
    </xf>
    <xf numFmtId="16" fontId="31" fillId="8" borderId="4" xfId="0" applyNumberFormat="1" applyFont="1" applyFill="1" applyBorder="1" applyAlignment="1">
      <alignment horizontal="right"/>
    </xf>
    <xf numFmtId="164" fontId="14" fillId="0" borderId="0" xfId="0" applyFont="1" applyFill="1" applyBorder="1" applyProtection="1"/>
    <xf numFmtId="2" fontId="49" fillId="8" borderId="14" xfId="5" applyNumberFormat="1" applyFont="1" applyFill="1" applyBorder="1"/>
    <xf numFmtId="0" fontId="49" fillId="8" borderId="15" xfId="5" applyFont="1" applyFill="1" applyBorder="1"/>
    <xf numFmtId="0" fontId="49" fillId="8" borderId="15" xfId="5" applyFont="1" applyFill="1" applyBorder="1" applyAlignment="1">
      <alignment horizontal="right"/>
    </xf>
    <xf numFmtId="0" fontId="31" fillId="8" borderId="0" xfId="5" applyFont="1" applyFill="1" applyBorder="1"/>
    <xf numFmtId="1" fontId="31" fillId="8" borderId="0" xfId="5" applyNumberFormat="1" applyFont="1" applyFill="1" applyBorder="1"/>
    <xf numFmtId="0" fontId="31" fillId="8" borderId="8" xfId="5" applyFont="1" applyFill="1" applyBorder="1"/>
    <xf numFmtId="1" fontId="31" fillId="8" borderId="8" xfId="5" applyNumberFormat="1" applyFont="1" applyFill="1" applyBorder="1"/>
    <xf numFmtId="164" fontId="51" fillId="8" borderId="11" xfId="0" applyFont="1" applyFill="1" applyBorder="1" applyAlignment="1">
      <alignment horizontal="left"/>
    </xf>
    <xf numFmtId="164" fontId="51" fillId="8" borderId="8" xfId="0" applyFont="1" applyFill="1" applyBorder="1" applyAlignment="1">
      <alignment horizontal="left"/>
    </xf>
    <xf numFmtId="177" fontId="49" fillId="8" borderId="8" xfId="0" applyNumberFormat="1" applyFont="1" applyFill="1" applyBorder="1" applyAlignment="1">
      <alignment horizontal="right" vertical="center" wrapText="1"/>
    </xf>
    <xf numFmtId="177" fontId="49" fillId="8" borderId="13" xfId="0" applyNumberFormat="1" applyFont="1" applyFill="1" applyBorder="1" applyAlignment="1">
      <alignment horizontal="right" vertical="center" wrapText="1"/>
    </xf>
    <xf numFmtId="177" fontId="49" fillId="8" borderId="10" xfId="0" applyNumberFormat="1" applyFont="1" applyFill="1" applyBorder="1" applyAlignment="1">
      <alignment horizontal="right" vertical="center" wrapText="1"/>
    </xf>
    <xf numFmtId="177" fontId="49" fillId="8" borderId="12" xfId="0" applyNumberFormat="1" applyFont="1" applyFill="1" applyBorder="1" applyAlignment="1">
      <alignment horizontal="right" vertical="center" wrapText="1"/>
    </xf>
    <xf numFmtId="164" fontId="52" fillId="8" borderId="0" xfId="0" applyFont="1" applyFill="1" applyAlignment="1">
      <alignment horizontal="left"/>
    </xf>
    <xf numFmtId="3" fontId="31" fillId="8" borderId="0" xfId="0" applyNumberFormat="1" applyFont="1" applyFill="1" applyAlignment="1"/>
    <xf numFmtId="164" fontId="51" fillId="8" borderId="0" xfId="0" applyFont="1" applyFill="1" applyAlignment="1"/>
    <xf numFmtId="166" fontId="52" fillId="8" borderId="0" xfId="0" applyNumberFormat="1" applyFont="1" applyFill="1" applyAlignment="1"/>
    <xf numFmtId="164" fontId="52" fillId="8" borderId="8" xfId="0" applyFont="1" applyFill="1" applyBorder="1" applyAlignment="1">
      <alignment horizontal="left"/>
    </xf>
    <xf numFmtId="3" fontId="31" fillId="8" borderId="8" xfId="0" applyNumberFormat="1" applyFont="1" applyFill="1" applyBorder="1" applyAlignment="1"/>
    <xf numFmtId="166" fontId="52" fillId="8" borderId="8" xfId="0" applyNumberFormat="1" applyFont="1" applyFill="1" applyBorder="1" applyAlignment="1"/>
    <xf numFmtId="166" fontId="31" fillId="8" borderId="0" xfId="5" applyNumberFormat="1" applyFont="1" applyFill="1" applyBorder="1"/>
    <xf numFmtId="0" fontId="31" fillId="8" borderId="0" xfId="5" applyFont="1" applyFill="1" applyBorder="1" applyAlignment="1">
      <alignment horizontal="left"/>
    </xf>
    <xf numFmtId="0" fontId="49" fillId="8" borderId="11" xfId="5" applyFont="1" applyFill="1" applyBorder="1" applyAlignment="1">
      <alignment horizontal="left"/>
    </xf>
    <xf numFmtId="0" fontId="49" fillId="8" borderId="11" xfId="5" applyFont="1" applyFill="1" applyBorder="1"/>
    <xf numFmtId="0" fontId="49" fillId="8" borderId="8" xfId="5" applyFont="1" applyFill="1" applyBorder="1" applyAlignment="1">
      <alignment horizontal="left"/>
    </xf>
    <xf numFmtId="0" fontId="49" fillId="8" borderId="8" xfId="5" applyFont="1" applyFill="1" applyBorder="1"/>
    <xf numFmtId="166" fontId="49" fillId="8" borderId="8" xfId="5" applyNumberFormat="1" applyFont="1" applyFill="1" applyBorder="1" applyAlignment="1">
      <alignment horizontal="right"/>
    </xf>
    <xf numFmtId="0" fontId="49" fillId="8" borderId="8" xfId="5" applyFont="1" applyFill="1" applyBorder="1" applyAlignment="1">
      <alignment horizontal="right"/>
    </xf>
    <xf numFmtId="0" fontId="31" fillId="8" borderId="8" xfId="5" applyFont="1" applyFill="1" applyBorder="1" applyAlignment="1">
      <alignment horizontal="left"/>
    </xf>
    <xf numFmtId="166" fontId="31" fillId="8" borderId="8" xfId="5" applyNumberFormat="1" applyFont="1" applyFill="1" applyBorder="1"/>
    <xf numFmtId="164" fontId="31" fillId="8" borderId="10" xfId="0" applyFont="1" applyFill="1" applyBorder="1" applyAlignment="1">
      <alignment horizontal="right"/>
    </xf>
    <xf numFmtId="0" fontId="54" fillId="0" borderId="0" xfId="5" applyFont="1" applyBorder="1" applyAlignment="1">
      <alignment horizontal="center"/>
    </xf>
    <xf numFmtId="0" fontId="54" fillId="0" borderId="0" xfId="5" applyFont="1" applyBorder="1" applyAlignment="1">
      <alignment horizontal="right"/>
    </xf>
    <xf numFmtId="0" fontId="54" fillId="0" borderId="0" xfId="5" applyFont="1"/>
    <xf numFmtId="166" fontId="55" fillId="0" borderId="0" xfId="5" applyNumberFormat="1" applyFont="1" applyBorder="1"/>
    <xf numFmtId="14" fontId="54" fillId="0" borderId="0" xfId="5" applyNumberFormat="1" applyFont="1"/>
    <xf numFmtId="14" fontId="54" fillId="0" borderId="0" xfId="5" quotePrefix="1" applyNumberFormat="1" applyFont="1"/>
    <xf numFmtId="166" fontId="50" fillId="0" borderId="0" xfId="0" applyNumberFormat="1" applyFont="1"/>
    <xf numFmtId="164" fontId="49" fillId="8" borderId="8" xfId="0" applyFont="1" applyFill="1" applyBorder="1"/>
    <xf numFmtId="167" fontId="30" fillId="0" borderId="0" xfId="0" applyNumberFormat="1" applyFont="1" applyFill="1" applyBorder="1" applyProtection="1"/>
    <xf numFmtId="170" fontId="30" fillId="0" borderId="0" xfId="0" applyNumberFormat="1" applyFont="1" applyFill="1" applyBorder="1" applyProtection="1"/>
    <xf numFmtId="3" fontId="30" fillId="0" borderId="0" xfId="0" applyNumberFormat="1" applyFont="1" applyFill="1" applyBorder="1" applyProtection="1"/>
    <xf numFmtId="1" fontId="30" fillId="0" borderId="0" xfId="0" applyNumberFormat="1" applyFont="1" applyFill="1" applyBorder="1" applyProtection="1"/>
    <xf numFmtId="164" fontId="30" fillId="0" borderId="0" xfId="0" applyFont="1" applyFill="1" applyBorder="1" applyAlignment="1" applyProtection="1">
      <alignment horizontal="center" wrapText="1"/>
    </xf>
    <xf numFmtId="164" fontId="56" fillId="0" borderId="0" xfId="0" applyFont="1" applyFill="1" applyBorder="1" applyAlignment="1" applyProtection="1">
      <alignment horizontal="center"/>
    </xf>
    <xf numFmtId="164" fontId="0" fillId="0" borderId="0" xfId="0" applyFill="1" applyBorder="1"/>
    <xf numFmtId="164" fontId="0" fillId="0" borderId="0" xfId="0" applyFill="1" applyBorder="1" applyAlignment="1">
      <alignment horizontal="left"/>
    </xf>
    <xf numFmtId="166" fontId="31" fillId="8" borderId="0" xfId="0" applyNumberFormat="1" applyFont="1" applyFill="1" applyBorder="1"/>
    <xf numFmtId="164" fontId="9" fillId="0" borderId="0" xfId="0" applyFont="1" applyFill="1" applyBorder="1" applyAlignment="1" applyProtection="1">
      <alignment horizontal="left"/>
    </xf>
    <xf numFmtId="164" fontId="49" fillId="8" borderId="11" xfId="0" applyFont="1" applyFill="1" applyBorder="1"/>
    <xf numFmtId="2" fontId="30" fillId="0" borderId="0" xfId="0" applyNumberFormat="1" applyFont="1" applyFill="1" applyBorder="1" applyProtection="1"/>
    <xf numFmtId="3" fontId="55" fillId="0" borderId="0" xfId="0" applyNumberFormat="1" applyFont="1" applyFill="1" applyBorder="1" applyAlignment="1">
      <alignment horizontal="right" vertical="center"/>
    </xf>
    <xf numFmtId="166" fontId="55" fillId="0" borderId="0" xfId="0" applyNumberFormat="1" applyFont="1" applyFill="1" applyBorder="1" applyAlignment="1">
      <alignment horizontal="right" vertical="center"/>
    </xf>
    <xf numFmtId="164" fontId="57" fillId="0" borderId="0" xfId="0" applyFont="1"/>
    <xf numFmtId="173" fontId="9" fillId="0" borderId="0" xfId="0" applyNumberFormat="1" applyFont="1" applyFill="1" applyBorder="1" applyAlignment="1" applyProtection="1">
      <alignment horizontal="right"/>
    </xf>
    <xf numFmtId="173" fontId="9" fillId="4" borderId="8" xfId="0" applyNumberFormat="1" applyFont="1" applyFill="1" applyBorder="1" applyAlignment="1" applyProtection="1">
      <alignment horizontal="right"/>
    </xf>
    <xf numFmtId="164" fontId="41" fillId="0" borderId="0" xfId="0" applyFont="1" applyFill="1" applyBorder="1"/>
    <xf numFmtId="164" fontId="44" fillId="0" borderId="0" xfId="0" applyFont="1" applyFill="1" applyBorder="1" applyAlignment="1">
      <alignment horizontal="left" vertical="center" wrapText="1"/>
    </xf>
    <xf numFmtId="164" fontId="45" fillId="0" borderId="0" xfId="0" applyFont="1" applyFill="1" applyBorder="1" applyAlignment="1">
      <alignment horizontal="center" vertical="center" wrapText="1"/>
    </xf>
    <xf numFmtId="164" fontId="44" fillId="0" borderId="0" xfId="0" applyFont="1" applyFill="1" applyBorder="1" applyAlignment="1">
      <alignment horizontal="center" wrapText="1"/>
    </xf>
    <xf numFmtId="3" fontId="0" fillId="0" borderId="0" xfId="0" applyNumberFormat="1" applyFill="1" applyBorder="1"/>
    <xf numFmtId="164" fontId="43" fillId="0" borderId="0" xfId="0" applyFont="1" applyFill="1" applyBorder="1" applyAlignment="1">
      <alignment horizontal="left" vertical="center" wrapText="1"/>
    </xf>
    <xf numFmtId="178" fontId="0" fillId="0" borderId="0" xfId="0" applyNumberFormat="1" applyFill="1" applyBorder="1"/>
    <xf numFmtId="164" fontId="49" fillId="8" borderId="10" xfId="0" applyFont="1" applyFill="1" applyBorder="1" applyAlignment="1" applyProtection="1">
      <alignment horizontal="left"/>
    </xf>
    <xf numFmtId="164" fontId="49" fillId="8" borderId="10" xfId="0" applyFont="1" applyFill="1" applyBorder="1" applyAlignment="1">
      <alignment horizontal="right"/>
    </xf>
    <xf numFmtId="164" fontId="49" fillId="8" borderId="10" xfId="0" applyFont="1" applyFill="1" applyBorder="1" applyAlignment="1" applyProtection="1">
      <alignment horizontal="right"/>
    </xf>
    <xf numFmtId="1" fontId="31" fillId="8" borderId="0" xfId="0" applyNumberFormat="1" applyFont="1" applyFill="1" applyBorder="1" applyAlignment="1" applyProtection="1">
      <alignment horizontal="left" vertical="center" wrapText="1"/>
    </xf>
    <xf numFmtId="179" fontId="31" fillId="8" borderId="0" xfId="0" applyNumberFormat="1" applyFont="1" applyFill="1" applyBorder="1" applyAlignment="1">
      <alignment horizontal="right" vertical="center" wrapText="1"/>
    </xf>
    <xf numFmtId="3" fontId="31" fillId="8" borderId="0" xfId="0" applyNumberFormat="1" applyFont="1" applyFill="1" applyBorder="1" applyAlignment="1" applyProtection="1">
      <alignment horizontal="right" vertical="center" wrapText="1"/>
    </xf>
    <xf numFmtId="3" fontId="31" fillId="8" borderId="0" xfId="0" applyNumberFormat="1" applyFont="1" applyFill="1" applyBorder="1"/>
    <xf numFmtId="1" fontId="31" fillId="8" borderId="8" xfId="0" applyNumberFormat="1" applyFont="1" applyFill="1" applyBorder="1" applyAlignment="1" applyProtection="1">
      <alignment horizontal="left" vertical="center" wrapText="1"/>
    </xf>
    <xf numFmtId="179" fontId="31" fillId="8" borderId="8" xfId="0" applyNumberFormat="1" applyFont="1" applyFill="1" applyBorder="1" applyAlignment="1">
      <alignment horizontal="right" vertical="center" wrapText="1"/>
    </xf>
    <xf numFmtId="3" fontId="31" fillId="8" borderId="8" xfId="0" applyNumberFormat="1" applyFont="1" applyFill="1" applyBorder="1" applyAlignment="1" applyProtection="1">
      <alignment horizontal="right" vertical="center" wrapText="1"/>
    </xf>
    <xf numFmtId="164" fontId="49" fillId="8" borderId="10" xfId="0" applyFont="1" applyFill="1" applyBorder="1" applyAlignment="1">
      <alignment horizontal="right" vertical="center"/>
    </xf>
    <xf numFmtId="164" fontId="49" fillId="8" borderId="10" xfId="0" applyFont="1" applyFill="1" applyBorder="1" applyAlignment="1" applyProtection="1">
      <alignment horizontal="right" vertical="center"/>
    </xf>
    <xf numFmtId="164" fontId="58" fillId="0" borderId="0" xfId="0" applyFont="1" applyFill="1" applyBorder="1" applyAlignment="1" applyProtection="1">
      <alignment horizontal="left" indent="1"/>
    </xf>
    <xf numFmtId="164" fontId="12" fillId="0" borderId="0" xfId="0" applyFont="1" applyFill="1" applyAlignment="1" applyProtection="1">
      <alignment horizontal="right"/>
    </xf>
    <xf numFmtId="0" fontId="40" fillId="0" borderId="0" xfId="6"/>
    <xf numFmtId="0" fontId="40" fillId="10" borderId="0" xfId="6" applyFill="1"/>
    <xf numFmtId="0" fontId="40" fillId="11" borderId="0" xfId="6" applyFill="1"/>
    <xf numFmtId="0" fontId="40" fillId="12" borderId="0" xfId="6" applyFill="1"/>
    <xf numFmtId="0" fontId="40" fillId="13" borderId="0" xfId="6" applyFill="1"/>
    <xf numFmtId="0" fontId="41" fillId="0" borderId="0" xfId="6" applyFont="1" applyAlignment="1">
      <alignment horizontal="center"/>
    </xf>
    <xf numFmtId="0" fontId="41" fillId="0" borderId="0" xfId="6" applyFont="1"/>
    <xf numFmtId="168" fontId="40" fillId="0" borderId="0" xfId="6" applyNumberFormat="1"/>
    <xf numFmtId="3" fontId="60" fillId="0" borderId="16" xfId="6" applyNumberFormat="1" applyFont="1" applyBorder="1"/>
    <xf numFmtId="2" fontId="40" fillId="0" borderId="0" xfId="6" applyNumberFormat="1"/>
    <xf numFmtId="3" fontId="40" fillId="0" borderId="0" xfId="6" applyNumberFormat="1"/>
    <xf numFmtId="2" fontId="0" fillId="0" borderId="0" xfId="10" applyNumberFormat="1" applyFont="1"/>
    <xf numFmtId="3" fontId="60" fillId="0" borderId="17" xfId="6" applyNumberFormat="1" applyFont="1" applyBorder="1"/>
    <xf numFmtId="181" fontId="0" fillId="0" borderId="0" xfId="11" applyNumberFormat="1" applyFont="1"/>
    <xf numFmtId="166" fontId="40" fillId="0" borderId="0" xfId="6" applyNumberFormat="1"/>
    <xf numFmtId="182" fontId="40" fillId="0" borderId="0" xfId="6" applyNumberFormat="1"/>
    <xf numFmtId="3" fontId="40" fillId="0" borderId="0" xfId="6" applyNumberFormat="1" applyAlignment="1">
      <alignment horizontal="right"/>
    </xf>
    <xf numFmtId="0" fontId="40" fillId="0" borderId="0" xfId="6" applyFill="1" applyBorder="1"/>
    <xf numFmtId="4" fontId="40" fillId="0" borderId="0" xfId="6" applyNumberFormat="1" applyAlignment="1">
      <alignment horizontal="center"/>
    </xf>
    <xf numFmtId="0" fontId="40" fillId="0" borderId="0" xfId="6" applyBorder="1"/>
    <xf numFmtId="3" fontId="60" fillId="0" borderId="0" xfId="6" applyNumberFormat="1" applyFont="1" applyFill="1" applyBorder="1"/>
    <xf numFmtId="0" fontId="61" fillId="0" borderId="0" xfId="6" applyFont="1" applyFill="1" applyBorder="1" applyAlignment="1">
      <alignment horizontal="center" vertical="center" wrapText="1"/>
    </xf>
    <xf numFmtId="181" fontId="0" fillId="0" borderId="0" xfId="11" applyNumberFormat="1" applyFont="1" applyFill="1" applyBorder="1"/>
    <xf numFmtId="164" fontId="62" fillId="0" borderId="0" xfId="0" applyFont="1"/>
    <xf numFmtId="0" fontId="14" fillId="0" borderId="0" xfId="7" applyFont="1" applyFill="1" applyBorder="1" applyAlignment="1" applyProtection="1">
      <alignment horizontal="left" vertical="top" wrapText="1"/>
    </xf>
    <xf numFmtId="0" fontId="14" fillId="0" borderId="0" xfId="7" applyFont="1" applyFill="1" applyBorder="1" applyAlignment="1" applyProtection="1">
      <alignment horizontal="left" vertical="top" wrapText="1"/>
    </xf>
    <xf numFmtId="164" fontId="47" fillId="5" borderId="9" xfId="0" applyFont="1" applyFill="1" applyBorder="1" applyAlignment="1">
      <alignment horizontal="center"/>
    </xf>
    <xf numFmtId="164" fontId="0" fillId="0" borderId="0" xfId="0" applyAlignment="1">
      <alignment horizontal="center"/>
    </xf>
    <xf numFmtId="164" fontId="47" fillId="5" borderId="9" xfId="0" applyFont="1" applyFill="1" applyBorder="1" applyAlignment="1">
      <alignment horizontal="right"/>
    </xf>
    <xf numFmtId="164" fontId="49" fillId="0" borderId="0" xfId="0" applyFont="1" applyAlignment="1">
      <alignment horizontal="center" vertical="center"/>
    </xf>
    <xf numFmtId="164" fontId="43" fillId="0" borderId="0" xfId="0" applyFont="1" applyFill="1" applyBorder="1" applyAlignment="1">
      <alignment horizontal="left" vertical="center" wrapText="1"/>
    </xf>
    <xf numFmtId="164" fontId="30" fillId="0" borderId="0" xfId="0" applyFont="1" applyFill="1" applyBorder="1" applyAlignment="1" applyProtection="1">
      <alignment horizontal="center" wrapText="1"/>
    </xf>
    <xf numFmtId="164" fontId="30" fillId="0" borderId="0" xfId="0" applyFont="1" applyFill="1" applyBorder="1" applyAlignment="1" applyProtection="1">
      <alignment horizontal="center"/>
    </xf>
    <xf numFmtId="2" fontId="14" fillId="8" borderId="3" xfId="0" applyNumberFormat="1" applyFont="1" applyFill="1" applyBorder="1" applyAlignment="1" applyProtection="1">
      <alignment horizontal="center" vertical="center" wrapText="1"/>
    </xf>
    <xf numFmtId="2" fontId="14" fillId="8" borderId="1" xfId="0" applyNumberFormat="1" applyFont="1" applyFill="1" applyBorder="1" applyAlignment="1" applyProtection="1">
      <alignment horizontal="center" vertical="center" wrapText="1"/>
    </xf>
    <xf numFmtId="164" fontId="49" fillId="8" borderId="11" xfId="0" applyFont="1" applyFill="1" applyBorder="1" applyAlignment="1">
      <alignment horizontal="center"/>
    </xf>
    <xf numFmtId="0" fontId="49" fillId="8" borderId="14" xfId="5" applyFont="1" applyFill="1" applyBorder="1" applyAlignment="1">
      <alignment horizontal="center"/>
    </xf>
    <xf numFmtId="164" fontId="53" fillId="8" borderId="1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 vertical="center"/>
    </xf>
    <xf numFmtId="3" fontId="55" fillId="0" borderId="0" xfId="0" applyNumberFormat="1" applyFont="1" applyFill="1" applyBorder="1" applyAlignment="1">
      <alignment horizontal="center" vertical="center"/>
    </xf>
    <xf numFmtId="166" fontId="49" fillId="8" borderId="10" xfId="5" applyNumberFormat="1" applyFont="1" applyFill="1" applyBorder="1" applyAlignment="1">
      <alignment horizontal="center"/>
    </xf>
    <xf numFmtId="164" fontId="44" fillId="0" borderId="0" xfId="0" applyFont="1" applyFill="1" applyBorder="1" applyAlignment="1">
      <alignment horizontal="left" vertical="center" wrapText="1"/>
    </xf>
    <xf numFmtId="164" fontId="49" fillId="8" borderId="10" xfId="0" applyFont="1" applyFill="1" applyBorder="1" applyAlignment="1">
      <alignment horizontal="center"/>
    </xf>
    <xf numFmtId="164" fontId="12" fillId="0" borderId="0" xfId="0" applyFont="1" applyFill="1" applyAlignment="1" applyProtection="1">
      <alignment horizontal="right"/>
    </xf>
    <xf numFmtId="2" fontId="27" fillId="8" borderId="3" xfId="0" applyNumberFormat="1" applyFont="1" applyFill="1" applyBorder="1" applyAlignment="1" applyProtection="1">
      <alignment horizontal="center"/>
    </xf>
    <xf numFmtId="2" fontId="14" fillId="8" borderId="3" xfId="0" applyNumberFormat="1" applyFont="1" applyFill="1" applyBorder="1" applyAlignment="1" applyProtection="1">
      <alignment horizontal="center"/>
    </xf>
  </cellXfs>
  <cellStyles count="12">
    <cellStyle name="Euro" xfId="1"/>
    <cellStyle name="Hipervínculo" xfId="2" builtinId="8"/>
    <cellStyle name="Millares [0]" xfId="3" builtinId="6"/>
    <cellStyle name="Millares 3" xfId="11"/>
    <cellStyle name="Neutral 2" xfId="9"/>
    <cellStyle name="Normal" xfId="0" builtinId="0"/>
    <cellStyle name="Normal 3" xfId="8"/>
    <cellStyle name="Normal 4" xfId="5"/>
    <cellStyle name="Normal 4 2" xfId="6"/>
    <cellStyle name="Normal 7" xfId="7"/>
    <cellStyle name="Normal_A1 Comparacion Internacional" xfId="4"/>
    <cellStyle name="Porcentaje 3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8D3694"/>
      <color rgb="FFC8EC14"/>
      <color rgb="FFC6FA06"/>
      <color rgb="FFA6A6A6"/>
      <color rgb="FFF5F5F5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9.3786654643157372E-2"/>
          <c:w val="0.89139096346862223"/>
          <c:h val="0.795762533503292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1'!$C$20:$C$29</c:f>
              <c:numCache>
                <c:formatCode>0_)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1'!$Q$20:$Q$29</c:f>
              <c:numCache>
                <c:formatCode>0</c:formatCode>
                <c:ptCount val="10"/>
                <c:pt idx="0">
                  <c:v>254.98091500000001</c:v>
                </c:pt>
                <c:pt idx="1">
                  <c:v>262.43573500000002</c:v>
                </c:pt>
                <c:pt idx="2">
                  <c:v>265.20546100000001</c:v>
                </c:pt>
                <c:pt idx="3">
                  <c:v>252.659763</c:v>
                </c:pt>
                <c:pt idx="4">
                  <c:v>260.52695008300014</c:v>
                </c:pt>
                <c:pt idx="5">
                  <c:v>255.597405305</c:v>
                </c:pt>
                <c:pt idx="6">
                  <c:v>252.01422230000014</c:v>
                </c:pt>
                <c:pt idx="7">
                  <c:v>246.36841057999996</c:v>
                </c:pt>
                <c:pt idx="8">
                  <c:v>243.54382805300008</c:v>
                </c:pt>
                <c:pt idx="9">
                  <c:v>248.04685928399988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-27"/>
        <c:axId val="989010904"/>
        <c:axId val="989011296"/>
      </c:barChart>
      <c:catAx>
        <c:axId val="989010904"/>
        <c:scaling>
          <c:orientation val="minMax"/>
        </c:scaling>
        <c:delete val="0"/>
        <c:axPos val="b"/>
        <c:numFmt formatCode="0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9011296"/>
        <c:crosses val="autoZero"/>
        <c:auto val="1"/>
        <c:lblAlgn val="ctr"/>
        <c:lblOffset val="100"/>
        <c:noMultiLvlLbl val="0"/>
      </c:catAx>
      <c:valAx>
        <c:axId val="989011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TWh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9010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57348527636584E-2"/>
          <c:y val="0.1658314293447132"/>
          <c:w val="0.85178868068706604"/>
          <c:h val="0.67726732000226586"/>
        </c:manualLayout>
      </c:layout>
      <c:lineChart>
        <c:grouping val="standard"/>
        <c:varyColors val="0"/>
        <c:ser>
          <c:idx val="1"/>
          <c:order val="0"/>
          <c:tx>
            <c:strRef>
              <c:f>'Data 1'!$E$64</c:f>
              <c:strCache>
                <c:ptCount val="1"/>
                <c:pt idx="0">
                  <c:v>(2011) 24 enero 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'Data 1'!$C$65:$C$88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1'!$E$65:$E$88</c:f>
              <c:numCache>
                <c:formatCode>#,##0</c:formatCode>
                <c:ptCount val="24"/>
                <c:pt idx="0">
                  <c:v>29651.3</c:v>
                </c:pt>
                <c:pt idx="1">
                  <c:v>26677.1</c:v>
                </c:pt>
                <c:pt idx="2">
                  <c:v>25025.3</c:v>
                </c:pt>
                <c:pt idx="3">
                  <c:v>24488.7</c:v>
                </c:pt>
                <c:pt idx="4">
                  <c:v>24453.4</c:v>
                </c:pt>
                <c:pt idx="5">
                  <c:v>25367.9</c:v>
                </c:pt>
                <c:pt idx="6">
                  <c:v>28887.1</c:v>
                </c:pt>
                <c:pt idx="7">
                  <c:v>33720.5</c:v>
                </c:pt>
                <c:pt idx="8">
                  <c:v>39412.9</c:v>
                </c:pt>
                <c:pt idx="9">
                  <c:v>40742</c:v>
                </c:pt>
                <c:pt idx="10">
                  <c:v>41677.599999999999</c:v>
                </c:pt>
                <c:pt idx="11">
                  <c:v>41861</c:v>
                </c:pt>
                <c:pt idx="12">
                  <c:v>41097.300000000003</c:v>
                </c:pt>
                <c:pt idx="13">
                  <c:v>40364.1</c:v>
                </c:pt>
                <c:pt idx="14">
                  <c:v>38626.6</c:v>
                </c:pt>
                <c:pt idx="15">
                  <c:v>38154.800000000003</c:v>
                </c:pt>
                <c:pt idx="16">
                  <c:v>38409.1</c:v>
                </c:pt>
                <c:pt idx="17">
                  <c:v>39839.4</c:v>
                </c:pt>
                <c:pt idx="18">
                  <c:v>42001</c:v>
                </c:pt>
                <c:pt idx="19">
                  <c:v>44106.7</c:v>
                </c:pt>
                <c:pt idx="20">
                  <c:v>43609.4</c:v>
                </c:pt>
                <c:pt idx="21">
                  <c:v>41952.1</c:v>
                </c:pt>
                <c:pt idx="22">
                  <c:v>39128</c:v>
                </c:pt>
                <c:pt idx="23">
                  <c:v>35222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'Data 1'!$F$64</c:f>
              <c:strCache>
                <c:ptCount val="1"/>
                <c:pt idx="0">
                  <c:v>(2012) 13 febrero </c:v>
                </c:pt>
              </c:strCache>
            </c:strRef>
          </c:tx>
          <c:spPr>
            <a:ln w="25400">
              <a:solidFill>
                <a:srgbClr val="9900CC"/>
              </a:solidFill>
              <a:prstDash val="solid"/>
            </a:ln>
          </c:spPr>
          <c:marker>
            <c:symbol val="none"/>
          </c:marker>
          <c:cat>
            <c:numRef>
              <c:f>'Data 1'!$C$65:$C$88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1'!$F$65:$F$88</c:f>
              <c:numCache>
                <c:formatCode>#,##0</c:formatCode>
                <c:ptCount val="24"/>
                <c:pt idx="0">
                  <c:v>28932.6</c:v>
                </c:pt>
                <c:pt idx="1">
                  <c:v>26096.7</c:v>
                </c:pt>
                <c:pt idx="2">
                  <c:v>24672.3</c:v>
                </c:pt>
                <c:pt idx="3">
                  <c:v>23920.799999999999</c:v>
                </c:pt>
                <c:pt idx="4">
                  <c:v>23803.1</c:v>
                </c:pt>
                <c:pt idx="5">
                  <c:v>24554.799999999999</c:v>
                </c:pt>
                <c:pt idx="6">
                  <c:v>28409.200000000001</c:v>
                </c:pt>
                <c:pt idx="7">
                  <c:v>33836.300000000003</c:v>
                </c:pt>
                <c:pt idx="8">
                  <c:v>38434.5</c:v>
                </c:pt>
                <c:pt idx="9">
                  <c:v>40347.199999999997</c:v>
                </c:pt>
                <c:pt idx="10">
                  <c:v>41465.599999999999</c:v>
                </c:pt>
                <c:pt idx="11">
                  <c:v>41620.9</c:v>
                </c:pt>
                <c:pt idx="12">
                  <c:v>40745.599999999999</c:v>
                </c:pt>
                <c:pt idx="13">
                  <c:v>39671.4</c:v>
                </c:pt>
                <c:pt idx="14">
                  <c:v>38499.5</c:v>
                </c:pt>
                <c:pt idx="15">
                  <c:v>38146.1</c:v>
                </c:pt>
                <c:pt idx="16">
                  <c:v>38122.699999999997</c:v>
                </c:pt>
                <c:pt idx="17">
                  <c:v>38554.6</c:v>
                </c:pt>
                <c:pt idx="18">
                  <c:v>40536.5</c:v>
                </c:pt>
                <c:pt idx="19">
                  <c:v>42629.5</c:v>
                </c:pt>
                <c:pt idx="20">
                  <c:v>43010.2</c:v>
                </c:pt>
                <c:pt idx="21">
                  <c:v>41504.9</c:v>
                </c:pt>
                <c:pt idx="22">
                  <c:v>38636.9</c:v>
                </c:pt>
                <c:pt idx="23">
                  <c:v>35047.199999999997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'Data 1'!$G$64</c:f>
              <c:strCache>
                <c:ptCount val="1"/>
                <c:pt idx="0">
                  <c:v>(2013) 27 febrero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'Data 1'!$C$65:$C$88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1'!$G$65:$G$88</c:f>
              <c:numCache>
                <c:formatCode>#,##0</c:formatCode>
                <c:ptCount val="24"/>
                <c:pt idx="0">
                  <c:v>29090.7</c:v>
                </c:pt>
                <c:pt idx="1">
                  <c:v>26345.1</c:v>
                </c:pt>
                <c:pt idx="2">
                  <c:v>24806.7</c:v>
                </c:pt>
                <c:pt idx="3">
                  <c:v>24466</c:v>
                </c:pt>
                <c:pt idx="4">
                  <c:v>24373.7</c:v>
                </c:pt>
                <c:pt idx="5">
                  <c:v>25127.8</c:v>
                </c:pt>
                <c:pt idx="6">
                  <c:v>28223.5</c:v>
                </c:pt>
                <c:pt idx="7">
                  <c:v>33441.1</c:v>
                </c:pt>
                <c:pt idx="8">
                  <c:v>36519.9</c:v>
                </c:pt>
                <c:pt idx="9">
                  <c:v>37551.699999999997</c:v>
                </c:pt>
                <c:pt idx="10">
                  <c:v>38383.9</c:v>
                </c:pt>
                <c:pt idx="11">
                  <c:v>37958.199999999997</c:v>
                </c:pt>
                <c:pt idx="12">
                  <c:v>37405.199999999997</c:v>
                </c:pt>
                <c:pt idx="13">
                  <c:v>37263.199999999997</c:v>
                </c:pt>
                <c:pt idx="14">
                  <c:v>35494.5</c:v>
                </c:pt>
                <c:pt idx="15">
                  <c:v>35271.599999999999</c:v>
                </c:pt>
                <c:pt idx="16">
                  <c:v>35716.5</c:v>
                </c:pt>
                <c:pt idx="17">
                  <c:v>35299.800000000003</c:v>
                </c:pt>
                <c:pt idx="18">
                  <c:v>35865.300000000003</c:v>
                </c:pt>
                <c:pt idx="19">
                  <c:v>39119.9</c:v>
                </c:pt>
                <c:pt idx="20">
                  <c:v>39963.300000000003</c:v>
                </c:pt>
                <c:pt idx="21">
                  <c:v>38441.699999999997</c:v>
                </c:pt>
                <c:pt idx="22">
                  <c:v>35562.5</c:v>
                </c:pt>
                <c:pt idx="23">
                  <c:v>31857.5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'Data 1'!$H$64</c:f>
              <c:strCache>
                <c:ptCount val="1"/>
                <c:pt idx="0">
                  <c:v>(2014) 4 febrero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'Data 1'!$C$65:$C$88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1'!$H$65:$H$88</c:f>
              <c:numCache>
                <c:formatCode>#,##0</c:formatCode>
                <c:ptCount val="24"/>
                <c:pt idx="0">
                  <c:v>28309</c:v>
                </c:pt>
                <c:pt idx="1">
                  <c:v>25917</c:v>
                </c:pt>
                <c:pt idx="2">
                  <c:v>24688</c:v>
                </c:pt>
                <c:pt idx="3">
                  <c:v>24031</c:v>
                </c:pt>
                <c:pt idx="4">
                  <c:v>24014</c:v>
                </c:pt>
                <c:pt idx="5">
                  <c:v>24637</c:v>
                </c:pt>
                <c:pt idx="6">
                  <c:v>27166</c:v>
                </c:pt>
                <c:pt idx="7">
                  <c:v>32087</c:v>
                </c:pt>
                <c:pt idx="8">
                  <c:v>35251</c:v>
                </c:pt>
                <c:pt idx="9">
                  <c:v>36570</c:v>
                </c:pt>
                <c:pt idx="10">
                  <c:v>37219</c:v>
                </c:pt>
                <c:pt idx="11">
                  <c:v>37155</c:v>
                </c:pt>
                <c:pt idx="12">
                  <c:v>37025</c:v>
                </c:pt>
                <c:pt idx="13">
                  <c:v>36814</c:v>
                </c:pt>
                <c:pt idx="14">
                  <c:v>35513</c:v>
                </c:pt>
                <c:pt idx="15">
                  <c:v>34944</c:v>
                </c:pt>
                <c:pt idx="16">
                  <c:v>34965</c:v>
                </c:pt>
                <c:pt idx="17">
                  <c:v>35369</c:v>
                </c:pt>
                <c:pt idx="18">
                  <c:v>36648</c:v>
                </c:pt>
                <c:pt idx="19">
                  <c:v>38474</c:v>
                </c:pt>
                <c:pt idx="20">
                  <c:v>38669</c:v>
                </c:pt>
                <c:pt idx="21">
                  <c:v>37714</c:v>
                </c:pt>
                <c:pt idx="22">
                  <c:v>34758</c:v>
                </c:pt>
                <c:pt idx="23">
                  <c:v>31319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'Data 1'!$I$64</c:f>
              <c:strCache>
                <c:ptCount val="1"/>
                <c:pt idx="0">
                  <c:v>(2015) 4 febrero</c:v>
                </c:pt>
              </c:strCache>
            </c:strRef>
          </c:tx>
          <c:marker>
            <c:symbol val="none"/>
          </c:marker>
          <c:val>
            <c:numRef>
              <c:f>'Data 1'!$I$65:$I$88</c:f>
              <c:numCache>
                <c:formatCode>#,##0</c:formatCode>
                <c:ptCount val="24"/>
                <c:pt idx="0">
                  <c:v>29734.871999999999</c:v>
                </c:pt>
                <c:pt idx="1">
                  <c:v>27495.386999999999</c:v>
                </c:pt>
                <c:pt idx="2">
                  <c:v>25998.396000000001</c:v>
                </c:pt>
                <c:pt idx="3">
                  <c:v>25549.628000000001</c:v>
                </c:pt>
                <c:pt idx="4">
                  <c:v>25157.383999999998</c:v>
                </c:pt>
                <c:pt idx="5">
                  <c:v>25926.485000000001</c:v>
                </c:pt>
                <c:pt idx="6">
                  <c:v>28654.249</c:v>
                </c:pt>
                <c:pt idx="7">
                  <c:v>33637.370000000003</c:v>
                </c:pt>
                <c:pt idx="8">
                  <c:v>36527.307999999997</c:v>
                </c:pt>
                <c:pt idx="9">
                  <c:v>38097.336000000003</c:v>
                </c:pt>
                <c:pt idx="10">
                  <c:v>38791.629999999997</c:v>
                </c:pt>
                <c:pt idx="11">
                  <c:v>38741.523999999998</c:v>
                </c:pt>
                <c:pt idx="12">
                  <c:v>38556.813000000002</c:v>
                </c:pt>
                <c:pt idx="13">
                  <c:v>38534.690999999999</c:v>
                </c:pt>
                <c:pt idx="14">
                  <c:v>37091.449000000001</c:v>
                </c:pt>
                <c:pt idx="15">
                  <c:v>36773.593999999997</c:v>
                </c:pt>
                <c:pt idx="16">
                  <c:v>36599.593999999997</c:v>
                </c:pt>
                <c:pt idx="17">
                  <c:v>36927.99</c:v>
                </c:pt>
                <c:pt idx="18">
                  <c:v>38010.114000000001</c:v>
                </c:pt>
                <c:pt idx="19">
                  <c:v>40305.625</c:v>
                </c:pt>
                <c:pt idx="20">
                  <c:v>40323.766000000003</c:v>
                </c:pt>
                <c:pt idx="21">
                  <c:v>39155.991999999998</c:v>
                </c:pt>
                <c:pt idx="22">
                  <c:v>36331.85</c:v>
                </c:pt>
                <c:pt idx="23">
                  <c:v>32829.544000000002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458624"/>
        <c:axId val="748459016"/>
      </c:lineChart>
      <c:catAx>
        <c:axId val="74845862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48459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48459016"/>
        <c:scaling>
          <c:orientation val="minMax"/>
          <c:min val="22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48458624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067781875366844"/>
          <c:y val="1.9762845849802372E-2"/>
          <c:w val="0.81861648227515849"/>
          <c:h val="0.11246542798750947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orientation="portrait" horizontalDpi="-4" vertic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Demanda horaria (MWh)</a:t>
            </a:r>
          </a:p>
        </c:rich>
      </c:tx>
      <c:layout>
        <c:manualLayout>
          <c:xMode val="edge"/>
          <c:yMode val="edge"/>
          <c:x val="0.56722768643343791"/>
          <c:y val="7.64165274795196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289156626506021E-2"/>
          <c:y val="0.14712916567247278"/>
          <c:w val="0.86445783132530118"/>
          <c:h val="0.73282072695458522"/>
        </c:manualLayout>
      </c:layout>
      <c:barChart>
        <c:barDir val="bar"/>
        <c:grouping val="clustered"/>
        <c:varyColors val="0"/>
        <c:ser>
          <c:idx val="0"/>
          <c:order val="0"/>
          <c:tx>
            <c:v>Verano (junio-septiembre)</c:v>
          </c:tx>
          <c:spPr>
            <a:solidFill>
              <a:srgbClr val="8D369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'Data 1'!$C$92:$C$97</c15:sqref>
                  </c15:fullRef>
                </c:ext>
              </c:extLst>
              <c:f>'Data 1'!$C$93:$C$97</c:f>
              <c:numCache>
                <c:formatCode>0_)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1'!$E$101:$E$106</c15:sqref>
                  </c15:fullRef>
                </c:ext>
              </c:extLst>
              <c:f>'Data 1'!$E$102:$E$106</c:f>
              <c:numCache>
                <c:formatCode>#,##0</c:formatCode>
                <c:ptCount val="5"/>
                <c:pt idx="0">
                  <c:v>39537</c:v>
                </c:pt>
                <c:pt idx="1">
                  <c:v>39273</c:v>
                </c:pt>
                <c:pt idx="2">
                  <c:v>37399</c:v>
                </c:pt>
                <c:pt idx="3">
                  <c:v>37020</c:v>
                </c:pt>
                <c:pt idx="4">
                  <c:v>39928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'Data 1'!$E$101</c15:sqref>
                  <c15:dLbl>
                    <c:idx val="-1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600" b="1" i="0" u="none" strike="noStrike" baseline="0">
                            <a:solidFill>
                              <a:srgbClr val="FFFFFF"/>
                            </a:solidFill>
                            <a:latin typeface="Arial"/>
                            <a:ea typeface="Arial"/>
                            <a:cs typeface="Arial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</c15:dLbl>
                </c15:categoryFilterException>
              </c15:categoryFilterExceptions>
            </c:ext>
          </c:extLst>
        </c:ser>
        <c:ser>
          <c:idx val="3"/>
          <c:order val="1"/>
          <c:tx>
            <c:v>Invierno (enero-mayo/octubre-diciembre)</c:v>
          </c:tx>
          <c:spPr>
            <a:solidFill>
              <a:srgbClr val="C8EC1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'Data 1'!$C$92:$C$97</c15:sqref>
                  </c15:fullRef>
                </c:ext>
              </c:extLst>
              <c:f>'Data 1'!$C$93:$C$97</c:f>
              <c:numCache>
                <c:formatCode>0_)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1'!$E$92:$E$97</c15:sqref>
                  </c15:fullRef>
                </c:ext>
              </c:extLst>
              <c:f>'Data 1'!$E$93:$E$97</c:f>
              <c:numCache>
                <c:formatCode>#,##0</c:formatCode>
                <c:ptCount val="5"/>
                <c:pt idx="0">
                  <c:v>44107</c:v>
                </c:pt>
                <c:pt idx="1">
                  <c:v>43010</c:v>
                </c:pt>
                <c:pt idx="2">
                  <c:v>39963</c:v>
                </c:pt>
                <c:pt idx="3">
                  <c:v>38666</c:v>
                </c:pt>
                <c:pt idx="4">
                  <c:v>40324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'Data 1'!$E$92</c15:sqref>
                  <c15:dLbl>
                    <c:idx val="-1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600" b="1" i="0" u="none" strike="noStrike" baseline="0">
                            <a:solidFill>
                              <a:srgbClr val="FFFFFF"/>
                            </a:solidFill>
                            <a:latin typeface="Arial"/>
                            <a:ea typeface="Arial"/>
                            <a:cs typeface="Arial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</c15:dLbl>
                </c15:categoryFilterException>
              </c15:categoryFilterExceptions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748457840"/>
        <c:axId val="748457448"/>
      </c:barChart>
      <c:catAx>
        <c:axId val="748457840"/>
        <c:scaling>
          <c:orientation val="minMax"/>
        </c:scaling>
        <c:delete val="0"/>
        <c:axPos val="r"/>
        <c:numFmt formatCode="0_)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7484574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48457448"/>
        <c:scaling>
          <c:orientation val="maxMin"/>
          <c:max val="50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8457840"/>
        <c:crosses val="autoZero"/>
        <c:crossBetween val="between"/>
        <c:majorUnit val="10000"/>
        <c:minorUnit val="500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55909675509127754"/>
          <c:y val="1.4053527399984091E-2"/>
          <c:w val="0.43307795984961339"/>
          <c:h val="5.5335968379446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orientation="portrait" horizontalDpi="-4" verticalDpi="-4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Demanda diaria (GWh)</a:t>
            </a:r>
          </a:p>
        </c:rich>
      </c:tx>
      <c:layout>
        <c:manualLayout>
          <c:xMode val="edge"/>
          <c:yMode val="edge"/>
          <c:x val="0.10909126818202963"/>
          <c:y val="9.2450691985649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1541628764303"/>
          <c:y val="0.15681289279555941"/>
          <c:w val="0.77036390621395645"/>
          <c:h val="0.71951240994204579"/>
        </c:manualLayout>
      </c:layout>
      <c:barChart>
        <c:barDir val="bar"/>
        <c:grouping val="clustered"/>
        <c:varyColors val="0"/>
        <c:ser>
          <c:idx val="1"/>
          <c:order val="0"/>
          <c:tx>
            <c:v>Verano (junio-septiembre)</c:v>
          </c:tx>
          <c:spPr>
            <a:solidFill>
              <a:srgbClr val="8D369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'Data 1'!$C$92:$C$97</c15:sqref>
                  </c15:fullRef>
                </c:ext>
              </c:extLst>
              <c:f>'Data 1'!$C$93:$C$97</c:f>
              <c:numCache>
                <c:formatCode>0_)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1'!$F$101:$F$106</c15:sqref>
                  </c15:fullRef>
                </c:ext>
              </c:extLst>
              <c:f>'Data 1'!$F$102:$F$106</c:f>
              <c:numCache>
                <c:formatCode>#,##0</c:formatCode>
                <c:ptCount val="5"/>
                <c:pt idx="0">
                  <c:v>791.30700000000002</c:v>
                </c:pt>
                <c:pt idx="1">
                  <c:v>792.68335999999999</c:v>
                </c:pt>
                <c:pt idx="2">
                  <c:v>760.58600000000001</c:v>
                </c:pt>
                <c:pt idx="3">
                  <c:v>755.01599999999996</c:v>
                </c:pt>
                <c:pt idx="4">
                  <c:v>814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'Data 1'!$F$101</c15:sqref>
                  <c15:dLbl>
                    <c:idx val="-1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600" b="1" i="0" u="none" strike="noStrike" baseline="0">
                            <a:solidFill>
                              <a:srgbClr val="FFFFFF"/>
                            </a:solidFill>
                            <a:latin typeface="Arial"/>
                            <a:ea typeface="Arial"/>
                            <a:cs typeface="Arial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</c15:dLbl>
                </c15:categoryFilterException>
              </c15:categoryFilterExceptions>
            </c:ext>
          </c:extLst>
        </c:ser>
        <c:ser>
          <c:idx val="0"/>
          <c:order val="1"/>
          <c:tx>
            <c:v>Invierno (enero-mayo/octubre-diciembre)</c:v>
          </c:tx>
          <c:spPr>
            <a:solidFill>
              <a:srgbClr val="C8EC1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'Data 1'!$C$92:$C$97</c15:sqref>
                  </c15:fullRef>
                </c:ext>
              </c:extLst>
              <c:f>'Data 1'!$C$93:$C$97</c:f>
              <c:numCache>
                <c:formatCode>0_)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1'!$F$92:$F$97</c15:sqref>
                  </c15:fullRef>
                </c:ext>
              </c:extLst>
              <c:f>'Data 1'!$F$93:$F$97</c:f>
              <c:numCache>
                <c:formatCode>#,##0</c:formatCode>
                <c:ptCount val="5"/>
                <c:pt idx="0">
                  <c:v>885.01199999999994</c:v>
                </c:pt>
                <c:pt idx="1">
                  <c:v>870.94399999999996</c:v>
                </c:pt>
                <c:pt idx="2">
                  <c:v>809.86843700000009</c:v>
                </c:pt>
                <c:pt idx="3">
                  <c:v>797.35862299999997</c:v>
                </c:pt>
                <c:pt idx="4">
                  <c:v>821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'Data 1'!$F$92</c15:sqref>
                  <c15:dLbl>
                    <c:idx val="-1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600" b="1" i="0" u="none" strike="noStrike" baseline="0">
                            <a:solidFill>
                              <a:srgbClr val="FFFFFF"/>
                            </a:solidFill>
                            <a:latin typeface="Arial"/>
                            <a:ea typeface="Arial"/>
                            <a:cs typeface="Arial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48459408"/>
        <c:axId val="748459800"/>
      </c:barChart>
      <c:catAx>
        <c:axId val="748459408"/>
        <c:scaling>
          <c:orientation val="minMax"/>
        </c:scaling>
        <c:delete val="0"/>
        <c:axPos val="l"/>
        <c:numFmt formatCode="0_)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748459800"/>
        <c:crosses val="autoZero"/>
        <c:auto val="1"/>
        <c:lblAlgn val="ctr"/>
        <c:lblOffset val="100"/>
        <c:tickMarkSkip val="1"/>
        <c:noMultiLvlLbl val="0"/>
      </c:catAx>
      <c:valAx>
        <c:axId val="748459800"/>
        <c:scaling>
          <c:orientation val="minMax"/>
          <c:max val="1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8459408"/>
        <c:crosses val="autoZero"/>
        <c:crossBetween val="between"/>
        <c:majorUnit val="200"/>
        <c:minorUnit val="75"/>
      </c:valAx>
      <c:spPr>
        <a:noFill/>
        <a:ln w="25400">
          <a:noFill/>
        </a:ln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"/>
          <c:y val="2.3829907167644312E-2"/>
          <c:w val="0.66435634842034985"/>
          <c:h val="6.26222112860892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53391352396755E-2"/>
          <c:y val="0.14358993923299382"/>
          <c:w val="0.85540931067827064"/>
          <c:h val="0.7313089828513801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'Data 1'!$F$223</c:f>
              <c:strCache>
                <c:ptCount val="1"/>
                <c:pt idx="0">
                  <c:v>Potencia (MW)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1080368906455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1170486175214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1'!$C$228:$C$239</c:f>
              <c:numCache>
                <c:formatCode>0_)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'Data 1'!$F$228:$F$239</c:f>
              <c:numCache>
                <c:formatCode>#,##0</c:formatCode>
                <c:ptCount val="12"/>
                <c:pt idx="0">
                  <c:v>38210</c:v>
                </c:pt>
                <c:pt idx="1">
                  <c:v>43708</c:v>
                </c:pt>
                <c:pt idx="2">
                  <c:v>42429.859400000001</c:v>
                </c:pt>
                <c:pt idx="3">
                  <c:v>45450</c:v>
                </c:pt>
                <c:pt idx="4">
                  <c:v>43252</c:v>
                </c:pt>
                <c:pt idx="5">
                  <c:v>44495.910199999998</c:v>
                </c:pt>
                <c:pt idx="6">
                  <c:v>44486</c:v>
                </c:pt>
                <c:pt idx="7">
                  <c:v>43969</c:v>
                </c:pt>
                <c:pt idx="8">
                  <c:v>43527</c:v>
                </c:pt>
                <c:pt idx="9">
                  <c:v>40277</c:v>
                </c:pt>
                <c:pt idx="10">
                  <c:v>38948</c:v>
                </c:pt>
                <c:pt idx="11">
                  <c:v>40726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748460584"/>
        <c:axId val="748460976"/>
      </c:barChart>
      <c:catAx>
        <c:axId val="748460584"/>
        <c:scaling>
          <c:orientation val="minMax"/>
        </c:scaling>
        <c:delete val="0"/>
        <c:axPos val="b"/>
        <c:numFmt formatCode="0_)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4846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48460976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748460584"/>
        <c:crosses val="autoZero"/>
        <c:crossBetween val="between"/>
        <c:majorUnit val="10000"/>
        <c:minorUnit val="500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9059985220294066"/>
          <c:y val="1.9762845849802372E-2"/>
          <c:w val="0"/>
          <c:h val="3.2214787380826407E-2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000000000000044" r="0.75000000000000044" t="1" header="0.511811024" footer="0.511811024"/>
    <c:pageSetup orientation="portrait" horizontalDpi="-4" verticalDpi="-4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9629534013166"/>
          <c:y val="0.16466466466466467"/>
          <c:w val="0.85646944290024862"/>
          <c:h val="0.6907080308655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1'!$D$243</c:f>
              <c:strCache>
                <c:ptCount val="1"/>
                <c:pt idx="0">
                  <c:v>Invierno</c:v>
                </c:pt>
              </c:strCache>
            </c:strRef>
          </c:tx>
          <c:spPr>
            <a:solidFill>
              <a:srgbClr val="C8EC14"/>
            </a:solidFill>
            <a:ln>
              <a:noFill/>
            </a:ln>
            <a:effectLst/>
          </c:spPr>
          <c:invertIfNegative val="0"/>
          <c:cat>
            <c:numRef>
              <c:f>'Data 1'!$C$244:$C$253</c:f>
              <c:numCache>
                <c:formatCode>0_)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1'!$D$244:$D$253</c:f>
              <c:numCache>
                <c:formatCode>#,##0</c:formatCode>
                <c:ptCount val="10"/>
                <c:pt idx="0">
                  <c:v>42429.859400000001</c:v>
                </c:pt>
                <c:pt idx="1">
                  <c:v>45450</c:v>
                </c:pt>
                <c:pt idx="2">
                  <c:v>43252.167999999998</c:v>
                </c:pt>
                <c:pt idx="3">
                  <c:v>44495.910199999998</c:v>
                </c:pt>
                <c:pt idx="4">
                  <c:v>44486</c:v>
                </c:pt>
                <c:pt idx="5">
                  <c:v>43969</c:v>
                </c:pt>
                <c:pt idx="6">
                  <c:v>43527</c:v>
                </c:pt>
                <c:pt idx="7">
                  <c:v>40277</c:v>
                </c:pt>
                <c:pt idx="8">
                  <c:v>38948</c:v>
                </c:pt>
                <c:pt idx="9">
                  <c:v>40726</c:v>
                </c:pt>
              </c:numCache>
            </c:numRef>
          </c:val>
        </c:ser>
        <c:ser>
          <c:idx val="1"/>
          <c:order val="1"/>
          <c:tx>
            <c:strRef>
              <c:f>'Data 1'!$E$243</c:f>
              <c:strCache>
                <c:ptCount val="1"/>
                <c:pt idx="0">
                  <c:v>Verano</c:v>
                </c:pt>
              </c:strCache>
            </c:strRef>
          </c:tx>
          <c:spPr>
            <a:solidFill>
              <a:srgbClr val="8D3694"/>
            </a:solidFill>
            <a:ln>
              <a:noFill/>
            </a:ln>
            <a:effectLst/>
          </c:spPr>
          <c:invertIfNegative val="0"/>
          <c:cat>
            <c:numRef>
              <c:f>'Data 1'!$C$244:$C$253</c:f>
              <c:numCache>
                <c:formatCode>0_)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1'!$E$244:$E$253</c:f>
              <c:numCache>
                <c:formatCode>#,##0</c:formatCode>
                <c:ptCount val="10"/>
                <c:pt idx="0">
                  <c:v>40778.867200000001</c:v>
                </c:pt>
                <c:pt idx="1">
                  <c:v>39504.972699999998</c:v>
                </c:pt>
                <c:pt idx="2">
                  <c:v>40407.058599999997</c:v>
                </c:pt>
                <c:pt idx="3">
                  <c:v>40487</c:v>
                </c:pt>
                <c:pt idx="4">
                  <c:v>41318</c:v>
                </c:pt>
                <c:pt idx="5">
                  <c:v>40139</c:v>
                </c:pt>
                <c:pt idx="6">
                  <c:v>39124</c:v>
                </c:pt>
                <c:pt idx="7">
                  <c:v>37570</c:v>
                </c:pt>
                <c:pt idx="8">
                  <c:v>37299</c:v>
                </c:pt>
                <c:pt idx="9">
                  <c:v>40192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7"/>
        <c:axId val="748461760"/>
        <c:axId val="748462152"/>
      </c:barChart>
      <c:catAx>
        <c:axId val="748461760"/>
        <c:scaling>
          <c:orientation val="minMax"/>
        </c:scaling>
        <c:delete val="0"/>
        <c:axPos val="b"/>
        <c:numFmt formatCode="0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8462152"/>
        <c:crosses val="autoZero"/>
        <c:auto val="1"/>
        <c:lblAlgn val="ctr"/>
        <c:lblOffset val="100"/>
        <c:noMultiLvlLbl val="0"/>
      </c:catAx>
      <c:valAx>
        <c:axId val="74846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</a:t>
                </a:r>
              </a:p>
            </c:rich>
          </c:tx>
          <c:layout>
            <c:manualLayout>
              <c:xMode val="edge"/>
              <c:yMode val="edge"/>
              <c:x val="1.9463919749757308E-2"/>
              <c:y val="0.4594302964381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846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28859498463643"/>
          <c:y val="4.1102913937559604E-2"/>
          <c:w val="0.32177979859999062"/>
          <c:h val="7.6014045541604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11402741323997E-2"/>
          <c:y val="0.16447613610232256"/>
          <c:w val="0.86013139866950594"/>
          <c:h val="0.7006363441729903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1'!$D$642</c:f>
              <c:strCache>
                <c:ptCount val="1"/>
                <c:pt idx="0">
                  <c:v>General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1'!$C$643:$C$647</c:f>
              <c:numCache>
                <c:formatCode>0_)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'Data 1'!$D$643:$D$647</c:f>
              <c:numCache>
                <c:formatCode>0.0</c:formatCode>
                <c:ptCount val="5"/>
                <c:pt idx="0">
                  <c:v>-0.41980637497759377</c:v>
                </c:pt>
                <c:pt idx="1">
                  <c:v>-3.2955336334473673</c:v>
                </c:pt>
                <c:pt idx="2">
                  <c:v>-1.1050374710176558</c:v>
                </c:pt>
                <c:pt idx="3">
                  <c:v>2.5720317066497911</c:v>
                </c:pt>
                <c:pt idx="4">
                  <c:v>2.3474513354060589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1'!$E$642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1'!$C$643:$C$647</c:f>
              <c:numCache>
                <c:formatCode>0_)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'Data 1'!$E$643:$E$647</c:f>
              <c:numCache>
                <c:formatCode>0.0</c:formatCode>
                <c:ptCount val="5"/>
                <c:pt idx="0">
                  <c:v>0.52471615098617086</c:v>
                </c:pt>
                <c:pt idx="1">
                  <c:v>-3.8365307874719257</c:v>
                </c:pt>
                <c:pt idx="2">
                  <c:v>1.3875700319551765</c:v>
                </c:pt>
                <c:pt idx="3">
                  <c:v>4.2178045331772607</c:v>
                </c:pt>
                <c:pt idx="4">
                  <c:v>2.92043578340484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1'!$F$642</c:f>
              <c:strCache>
                <c:ptCount val="1"/>
                <c:pt idx="0">
                  <c:v>Servicios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'Data 1'!$C$643:$C$647</c:f>
              <c:numCache>
                <c:formatCode>0_)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'Data 1'!$F$643:$F$647</c:f>
              <c:numCache>
                <c:formatCode>0.0</c:formatCode>
                <c:ptCount val="5"/>
                <c:pt idx="0">
                  <c:v>-2.4074293116387091</c:v>
                </c:pt>
                <c:pt idx="1">
                  <c:v>-3.892843526055112</c:v>
                </c:pt>
                <c:pt idx="2">
                  <c:v>-4.6045615821035728</c:v>
                </c:pt>
                <c:pt idx="3">
                  <c:v>-0.8085182560115034</c:v>
                </c:pt>
                <c:pt idx="4">
                  <c:v>0.28240029655808296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1'!$G$642</c:f>
              <c:strCache>
                <c:ptCount val="1"/>
                <c:pt idx="0">
                  <c:v>Otros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'Data 1'!$C$643:$C$647</c:f>
              <c:numCache>
                <c:formatCode>0_)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'Data 1'!$G$643:$G$647</c:f>
              <c:numCache>
                <c:formatCode>0.0</c:formatCode>
                <c:ptCount val="5"/>
                <c:pt idx="0">
                  <c:v>-0.99713252749203951</c:v>
                </c:pt>
                <c:pt idx="1">
                  <c:v>1.90025250775121</c:v>
                </c:pt>
                <c:pt idx="2">
                  <c:v>-7.502497781815654</c:v>
                </c:pt>
                <c:pt idx="3">
                  <c:v>0.41209855287982489</c:v>
                </c:pt>
                <c:pt idx="4">
                  <c:v>3.7527440630247932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462936"/>
        <c:axId val="748463328"/>
      </c:lineChart>
      <c:catAx>
        <c:axId val="748462936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8463328"/>
        <c:crosses val="autoZero"/>
        <c:auto val="1"/>
        <c:lblAlgn val="ctr"/>
        <c:lblOffset val="100"/>
        <c:noMultiLvlLbl val="0"/>
      </c:catAx>
      <c:valAx>
        <c:axId val="748463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 Año anterior</a:t>
                </a:r>
              </a:p>
            </c:rich>
          </c:tx>
          <c:layout>
            <c:manualLayout>
              <c:xMode val="edge"/>
              <c:yMode val="edge"/>
              <c:x val="2.4298849436273296E-2"/>
              <c:y val="0.36643076337512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8462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273716964624701"/>
          <c:y val="5.9037673160945582E-2"/>
          <c:w val="0.58657317992483649"/>
          <c:h val="8.4970383233817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78889155120037E-2"/>
          <c:y val="0.14376932482846172"/>
          <c:w val="0.85706444354476674"/>
          <c:h val="0.63757525487355626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1'!$D$651</c:f>
              <c:strCache>
                <c:ptCount val="1"/>
                <c:pt idx="0">
                  <c:v>General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1'!$C$652:$C$711</c:f>
              <c:numCache>
                <c:formatCode>mmm\-yy</c:formatCode>
                <c:ptCount val="6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</c:numCache>
            </c:numRef>
          </c:cat>
          <c:val>
            <c:numRef>
              <c:f>'Data 1'!$D$652:$D$711</c:f>
              <c:numCache>
                <c:formatCode>0.0</c:formatCode>
                <c:ptCount val="60"/>
                <c:pt idx="0">
                  <c:v>2.9463064116891369</c:v>
                </c:pt>
                <c:pt idx="1">
                  <c:v>1.8492920755909248</c:v>
                </c:pt>
                <c:pt idx="2">
                  <c:v>2.046961434344241</c:v>
                </c:pt>
                <c:pt idx="3">
                  <c:v>-0.70340206894518031</c:v>
                </c:pt>
                <c:pt idx="4">
                  <c:v>-1.0560275923539808</c:v>
                </c:pt>
                <c:pt idx="5">
                  <c:v>8.729050279332462E-3</c:v>
                </c:pt>
                <c:pt idx="6">
                  <c:v>-0.93519971038977801</c:v>
                </c:pt>
                <c:pt idx="7">
                  <c:v>1.3270152723551476</c:v>
                </c:pt>
                <c:pt idx="8">
                  <c:v>-2.0487453382279863</c:v>
                </c:pt>
                <c:pt idx="9">
                  <c:v>-2.3655220277020272</c:v>
                </c:pt>
                <c:pt idx="10">
                  <c:v>-5.3455982504268533</c:v>
                </c:pt>
                <c:pt idx="11">
                  <c:v>-5.3475992534781192</c:v>
                </c:pt>
                <c:pt idx="12">
                  <c:v>-3.4209885561236941</c:v>
                </c:pt>
                <c:pt idx="13">
                  <c:v>-3.2659589937472755</c:v>
                </c:pt>
                <c:pt idx="14">
                  <c:v>-3.5600665109618235</c:v>
                </c:pt>
                <c:pt idx="15">
                  <c:v>-3.4093494929507751</c:v>
                </c:pt>
                <c:pt idx="16">
                  <c:v>-3.5083768249336567</c:v>
                </c:pt>
                <c:pt idx="17">
                  <c:v>-4.6395701802876559</c:v>
                </c:pt>
                <c:pt idx="18">
                  <c:v>-4.4531741681385402</c:v>
                </c:pt>
                <c:pt idx="19">
                  <c:v>-5.0442400158078442</c:v>
                </c:pt>
                <c:pt idx="20">
                  <c:v>-3.0538904297515712</c:v>
                </c:pt>
                <c:pt idx="21">
                  <c:v>-4.0076889961254691</c:v>
                </c:pt>
                <c:pt idx="22">
                  <c:v>-3.4312582969365901</c:v>
                </c:pt>
                <c:pt idx="23">
                  <c:v>-1.6222090274587986</c:v>
                </c:pt>
                <c:pt idx="24">
                  <c:v>-2.2784570780284841</c:v>
                </c:pt>
                <c:pt idx="25">
                  <c:v>-2.8390756218307112</c:v>
                </c:pt>
                <c:pt idx="26">
                  <c:v>-4.746907981941229</c:v>
                </c:pt>
                <c:pt idx="27">
                  <c:v>-0.24480431019472393</c:v>
                </c:pt>
                <c:pt idx="28">
                  <c:v>-0.38662932294203367</c:v>
                </c:pt>
                <c:pt idx="29">
                  <c:v>-0.3661178289212752</c:v>
                </c:pt>
                <c:pt idx="30">
                  <c:v>-2.3223942120751628</c:v>
                </c:pt>
                <c:pt idx="31">
                  <c:v>1.0370062081642706</c:v>
                </c:pt>
                <c:pt idx="32">
                  <c:v>0.89519180484203265</c:v>
                </c:pt>
                <c:pt idx="33">
                  <c:v>1.0408844388819505</c:v>
                </c:pt>
                <c:pt idx="34">
                  <c:v>1.258198226559637</c:v>
                </c:pt>
                <c:pt idx="35">
                  <c:v>0.64569027364969056</c:v>
                </c:pt>
                <c:pt idx="36">
                  <c:v>1.1168800455781724</c:v>
                </c:pt>
                <c:pt idx="37">
                  <c:v>2.7735088135488306</c:v>
                </c:pt>
                <c:pt idx="38">
                  <c:v>5.271197790240234</c:v>
                </c:pt>
                <c:pt idx="39">
                  <c:v>1.5638155868158865</c:v>
                </c:pt>
                <c:pt idx="40">
                  <c:v>3.5889286187260172</c:v>
                </c:pt>
                <c:pt idx="41">
                  <c:v>2.8641713194990315</c:v>
                </c:pt>
                <c:pt idx="42">
                  <c:v>4.2135717470986878</c:v>
                </c:pt>
                <c:pt idx="43">
                  <c:v>2.1156574671609807</c:v>
                </c:pt>
                <c:pt idx="44">
                  <c:v>1.8954407789092853</c:v>
                </c:pt>
                <c:pt idx="45">
                  <c:v>1.2717025537273718</c:v>
                </c:pt>
                <c:pt idx="46">
                  <c:v>3.0748025783986499</c:v>
                </c:pt>
                <c:pt idx="47">
                  <c:v>1.843177189409384</c:v>
                </c:pt>
                <c:pt idx="48">
                  <c:v>2.3132694065868709</c:v>
                </c:pt>
                <c:pt idx="49">
                  <c:v>1.0166395696593833</c:v>
                </c:pt>
                <c:pt idx="50">
                  <c:v>1.0704275746914016</c:v>
                </c:pt>
                <c:pt idx="51">
                  <c:v>2.6791220567569551</c:v>
                </c:pt>
                <c:pt idx="52">
                  <c:v>0.86540920087327944</c:v>
                </c:pt>
                <c:pt idx="53">
                  <c:v>1.1302406350781391</c:v>
                </c:pt>
                <c:pt idx="54">
                  <c:v>2.0727443510932586</c:v>
                </c:pt>
                <c:pt idx="55">
                  <c:v>3.3279175303938535</c:v>
                </c:pt>
                <c:pt idx="56">
                  <c:v>1.7923577933153023</c:v>
                </c:pt>
                <c:pt idx="57">
                  <c:v>3.8742228111303678</c:v>
                </c:pt>
                <c:pt idx="58">
                  <c:v>1.3030232955630883</c:v>
                </c:pt>
                <c:pt idx="59">
                  <c:v>3.0652490306524838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1'!$E$651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1'!$C$652:$C$711</c:f>
              <c:numCache>
                <c:formatCode>mmm\-yy</c:formatCode>
                <c:ptCount val="6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</c:numCache>
            </c:numRef>
          </c:cat>
          <c:val>
            <c:numRef>
              <c:f>'Data 1'!$E$652:$E$711</c:f>
              <c:numCache>
                <c:formatCode>0.0</c:formatCode>
                <c:ptCount val="60"/>
                <c:pt idx="0">
                  <c:v>5.4758676215093782</c:v>
                </c:pt>
                <c:pt idx="1">
                  <c:v>3.2592228234136655</c:v>
                </c:pt>
                <c:pt idx="2">
                  <c:v>4.0127480805446814</c:v>
                </c:pt>
                <c:pt idx="3">
                  <c:v>-0.19415412553367428</c:v>
                </c:pt>
                <c:pt idx="4">
                  <c:v>-0.54373747972907838</c:v>
                </c:pt>
                <c:pt idx="5">
                  <c:v>1.3935765886869733</c:v>
                </c:pt>
                <c:pt idx="6">
                  <c:v>0.66041623737893573</c:v>
                </c:pt>
                <c:pt idx="7">
                  <c:v>2.4132677792396473</c:v>
                </c:pt>
                <c:pt idx="8">
                  <c:v>-0.72467980391017761</c:v>
                </c:pt>
                <c:pt idx="9">
                  <c:v>-1.51660513029237</c:v>
                </c:pt>
                <c:pt idx="10">
                  <c:v>-5.7442830976074948</c:v>
                </c:pt>
                <c:pt idx="11">
                  <c:v>-5.8778436389941628</c:v>
                </c:pt>
                <c:pt idx="12">
                  <c:v>-3.9421483453020656</c:v>
                </c:pt>
                <c:pt idx="13">
                  <c:v>-4.1843316216190418</c:v>
                </c:pt>
                <c:pt idx="14">
                  <c:v>-5.6285979572887612</c:v>
                </c:pt>
                <c:pt idx="15">
                  <c:v>-4.5526252117106258</c:v>
                </c:pt>
                <c:pt idx="16">
                  <c:v>-3.4500287742183056</c:v>
                </c:pt>
                <c:pt idx="17">
                  <c:v>-5.7590324672847304</c:v>
                </c:pt>
                <c:pt idx="18">
                  <c:v>-4.70721896398193</c:v>
                </c:pt>
                <c:pt idx="19">
                  <c:v>-4.7094222252273443</c:v>
                </c:pt>
                <c:pt idx="20">
                  <c:v>-3.229237825705078</c:v>
                </c:pt>
                <c:pt idx="21">
                  <c:v>-3.7893846063015379</c:v>
                </c:pt>
                <c:pt idx="22">
                  <c:v>-2.5493338675748767</c:v>
                </c:pt>
                <c:pt idx="23">
                  <c:v>-7.9151132778898514E-2</c:v>
                </c:pt>
                <c:pt idx="24">
                  <c:v>-1.0999581764951971</c:v>
                </c:pt>
                <c:pt idx="25">
                  <c:v>-0.67116763281661607</c:v>
                </c:pt>
                <c:pt idx="26">
                  <c:v>-2.5315334815718571</c:v>
                </c:pt>
                <c:pt idx="27">
                  <c:v>3.2984861236450724</c:v>
                </c:pt>
                <c:pt idx="28">
                  <c:v>1.5437648391166681</c:v>
                </c:pt>
                <c:pt idx="29">
                  <c:v>2.6283828917272212</c:v>
                </c:pt>
                <c:pt idx="30">
                  <c:v>-0.18152134218384353</c:v>
                </c:pt>
                <c:pt idx="31">
                  <c:v>4.1167009626528417</c:v>
                </c:pt>
                <c:pt idx="32">
                  <c:v>3.8271094482710044</c:v>
                </c:pt>
                <c:pt idx="33">
                  <c:v>2.9015597034006468</c:v>
                </c:pt>
                <c:pt idx="34">
                  <c:v>3.3602302513234372</c:v>
                </c:pt>
                <c:pt idx="35">
                  <c:v>2.1915826693913232</c:v>
                </c:pt>
                <c:pt idx="36">
                  <c:v>3.1737641138410932</c:v>
                </c:pt>
                <c:pt idx="37">
                  <c:v>5.0662689196764532</c:v>
                </c:pt>
                <c:pt idx="38">
                  <c:v>7.0075203149447374</c:v>
                </c:pt>
                <c:pt idx="39">
                  <c:v>2.2302059406718255</c:v>
                </c:pt>
                <c:pt idx="40">
                  <c:v>4.3808759795337382</c:v>
                </c:pt>
                <c:pt idx="41">
                  <c:v>4.2296578996676493</c:v>
                </c:pt>
                <c:pt idx="42">
                  <c:v>6.9264954321930805</c:v>
                </c:pt>
                <c:pt idx="43">
                  <c:v>2.8248844262201978</c:v>
                </c:pt>
                <c:pt idx="44">
                  <c:v>2.6807568281596028</c:v>
                </c:pt>
                <c:pt idx="45">
                  <c:v>3.5900290223830345</c:v>
                </c:pt>
                <c:pt idx="46">
                  <c:v>4.2733257752053611</c:v>
                </c:pt>
                <c:pt idx="47">
                  <c:v>4.1723305060944682</c:v>
                </c:pt>
                <c:pt idx="48">
                  <c:v>3.793421457116497</c:v>
                </c:pt>
                <c:pt idx="49">
                  <c:v>1.7883514201053829</c:v>
                </c:pt>
                <c:pt idx="50">
                  <c:v>2.5460582791702491</c:v>
                </c:pt>
                <c:pt idx="51">
                  <c:v>3.6458433353177222</c:v>
                </c:pt>
                <c:pt idx="52">
                  <c:v>2.7536435634284651</c:v>
                </c:pt>
                <c:pt idx="53">
                  <c:v>2.7561215607614598</c:v>
                </c:pt>
                <c:pt idx="54">
                  <c:v>1.9704136057160149</c:v>
                </c:pt>
                <c:pt idx="55">
                  <c:v>4.1137352804719196</c:v>
                </c:pt>
                <c:pt idx="56">
                  <c:v>2.5313103030761619</c:v>
                </c:pt>
                <c:pt idx="57">
                  <c:v>3.3341648756524345</c:v>
                </c:pt>
                <c:pt idx="58">
                  <c:v>2.0486213770016359</c:v>
                </c:pt>
                <c:pt idx="59">
                  <c:v>3.048668701269297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1'!$F$651</c:f>
              <c:strCache>
                <c:ptCount val="1"/>
                <c:pt idx="0">
                  <c:v>Servicios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1'!$C$652:$C$711</c:f>
              <c:numCache>
                <c:formatCode>mmm\-yy</c:formatCode>
                <c:ptCount val="6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</c:numCache>
            </c:numRef>
          </c:cat>
          <c:val>
            <c:numRef>
              <c:f>'Data 1'!$F$652:$F$711</c:f>
              <c:numCache>
                <c:formatCode>0.0</c:formatCode>
                <c:ptCount val="60"/>
                <c:pt idx="0">
                  <c:v>-2.2237196765498624</c:v>
                </c:pt>
                <c:pt idx="1">
                  <c:v>-1.6445368427246199</c:v>
                </c:pt>
                <c:pt idx="2">
                  <c:v>-2.1353311165417943</c:v>
                </c:pt>
                <c:pt idx="3">
                  <c:v>-2.5147039336207877</c:v>
                </c:pt>
                <c:pt idx="4">
                  <c:v>-2.352260970117459</c:v>
                </c:pt>
                <c:pt idx="5">
                  <c:v>-2.2964591348041186</c:v>
                </c:pt>
                <c:pt idx="6">
                  <c:v>-5.155663396413857</c:v>
                </c:pt>
                <c:pt idx="7">
                  <c:v>-2.0285803044423623</c:v>
                </c:pt>
                <c:pt idx="8">
                  <c:v>-4.1081176957489918</c:v>
                </c:pt>
                <c:pt idx="9">
                  <c:v>-4.6099219843968919</c:v>
                </c:pt>
                <c:pt idx="10">
                  <c:v>-2.9786849166390295</c:v>
                </c:pt>
                <c:pt idx="11">
                  <c:v>-3.4834810307510011</c:v>
                </c:pt>
                <c:pt idx="12">
                  <c:v>-2.6445991956139392</c:v>
                </c:pt>
                <c:pt idx="13">
                  <c:v>-2.9173355135248324</c:v>
                </c:pt>
                <c:pt idx="14">
                  <c:v>-2.2883576224005275</c:v>
                </c:pt>
                <c:pt idx="15">
                  <c:v>-3.3763436362875932</c:v>
                </c:pt>
                <c:pt idx="16">
                  <c:v>-5.3819065723456632</c:v>
                </c:pt>
                <c:pt idx="17">
                  <c:v>-4.5943991321467319</c:v>
                </c:pt>
                <c:pt idx="18">
                  <c:v>-5.8559284476854323</c:v>
                </c:pt>
                <c:pt idx="19">
                  <c:v>-6.8089334221179465</c:v>
                </c:pt>
                <c:pt idx="20">
                  <c:v>-5.4987514515018487</c:v>
                </c:pt>
                <c:pt idx="21">
                  <c:v>-4.4070000314560875</c:v>
                </c:pt>
                <c:pt idx="22">
                  <c:v>-5.9206778326756027</c:v>
                </c:pt>
                <c:pt idx="23">
                  <c:v>-6.219852754506217</c:v>
                </c:pt>
                <c:pt idx="24">
                  <c:v>-5.909388669357396</c:v>
                </c:pt>
                <c:pt idx="25">
                  <c:v>-7.0965687935833017</c:v>
                </c:pt>
                <c:pt idx="26">
                  <c:v>-6.7566718337592651</c:v>
                </c:pt>
                <c:pt idx="27">
                  <c:v>-4.2291168417976976</c:v>
                </c:pt>
                <c:pt idx="28">
                  <c:v>-2.0738642601497492</c:v>
                </c:pt>
                <c:pt idx="29">
                  <c:v>-6.187488155650545</c:v>
                </c:pt>
                <c:pt idx="30">
                  <c:v>-4.4335080774580149</c:v>
                </c:pt>
                <c:pt idx="31">
                  <c:v>-4.3609431886490686</c:v>
                </c:pt>
                <c:pt idx="32">
                  <c:v>-3.488397381527153</c:v>
                </c:pt>
                <c:pt idx="33">
                  <c:v>-3.1293875043875152</c:v>
                </c:pt>
                <c:pt idx="34">
                  <c:v>-3.6784216147180859</c:v>
                </c:pt>
                <c:pt idx="35">
                  <c:v>-2.1307074535282577</c:v>
                </c:pt>
                <c:pt idx="36">
                  <c:v>-2.3952028567257644</c:v>
                </c:pt>
                <c:pt idx="37">
                  <c:v>-1.7410817921535315</c:v>
                </c:pt>
                <c:pt idx="38">
                  <c:v>-0.12805391743893058</c:v>
                </c:pt>
                <c:pt idx="39">
                  <c:v>-1.4113153820947022</c:v>
                </c:pt>
                <c:pt idx="40">
                  <c:v>-0.82065540320862551</c:v>
                </c:pt>
                <c:pt idx="41">
                  <c:v>-0.69580831603165416</c:v>
                </c:pt>
                <c:pt idx="42">
                  <c:v>-1.2885386113785424</c:v>
                </c:pt>
                <c:pt idx="43">
                  <c:v>1.3092358047530839</c:v>
                </c:pt>
                <c:pt idx="44">
                  <c:v>1.6923180927056691</c:v>
                </c:pt>
                <c:pt idx="45">
                  <c:v>-2.3925720432542597</c:v>
                </c:pt>
                <c:pt idx="46">
                  <c:v>1.1979059506664003</c:v>
                </c:pt>
                <c:pt idx="47">
                  <c:v>-1.1571219472840899</c:v>
                </c:pt>
                <c:pt idx="48">
                  <c:v>-4.2567878508981138E-2</c:v>
                </c:pt>
                <c:pt idx="49">
                  <c:v>-0.50176630740499384</c:v>
                </c:pt>
                <c:pt idx="50">
                  <c:v>-1.8839063782884025</c:v>
                </c:pt>
                <c:pt idx="51">
                  <c:v>-0.12263610315186302</c:v>
                </c:pt>
                <c:pt idx="52">
                  <c:v>-3.900977787825699</c:v>
                </c:pt>
                <c:pt idx="53">
                  <c:v>-1.6172232581793455</c:v>
                </c:pt>
                <c:pt idx="54">
                  <c:v>3.561100085058122</c:v>
                </c:pt>
                <c:pt idx="55">
                  <c:v>0.82759750901344464</c:v>
                </c:pt>
                <c:pt idx="56">
                  <c:v>-2.821973054422966</c:v>
                </c:pt>
                <c:pt idx="57">
                  <c:v>2.3154915199183224</c:v>
                </c:pt>
                <c:pt idx="58">
                  <c:v>-0.92845686402963645</c:v>
                </c:pt>
                <c:pt idx="59">
                  <c:v>-0.17373459417231452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464112"/>
        <c:axId val="748464504"/>
      </c:lineChart>
      <c:dateAx>
        <c:axId val="748464112"/>
        <c:scaling>
          <c:orientation val="minMax"/>
          <c:min val="41640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mm\-yy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8464504"/>
        <c:crosses val="autoZero"/>
        <c:auto val="1"/>
        <c:lblOffset val="100"/>
        <c:baseTimeUnit val="months"/>
        <c:majorUnit val="1"/>
        <c:majorTimeUnit val="months"/>
        <c:minorUnit val="12"/>
        <c:minorTimeUnit val="months"/>
      </c:dateAx>
      <c:valAx>
        <c:axId val="748464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 Año anterior</a:t>
                </a:r>
              </a:p>
            </c:rich>
          </c:tx>
          <c:layout>
            <c:manualLayout>
              <c:xMode val="edge"/>
              <c:yMode val="edge"/>
              <c:x val="2.4035577661921326E-2"/>
              <c:y val="0.30199809964407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8464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853509690599"/>
          <c:y val="3.5866102790563639E-2"/>
          <c:w val="0.52955406436264429"/>
          <c:h val="8.5747551373151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35343749570569E-2"/>
          <c:y val="0.14602215508559918"/>
          <c:w val="0.8515198361984857"/>
          <c:h val="0.65237409900801679"/>
        </c:manualLayout>
      </c:layout>
      <c:lineChart>
        <c:grouping val="standard"/>
        <c:varyColors val="0"/>
        <c:ser>
          <c:idx val="0"/>
          <c:order val="0"/>
          <c:tx>
            <c:strRef>
              <c:f>'Data 1'!$G$651</c:f>
              <c:strCache>
                <c:ptCount val="1"/>
                <c:pt idx="0">
                  <c:v>General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1'!$C$652:$C$711</c:f>
              <c:numCache>
                <c:formatCode>mmm\-yy</c:formatCode>
                <c:ptCount val="6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</c:numCache>
            </c:numRef>
          </c:cat>
          <c:val>
            <c:numRef>
              <c:f>'Data 1'!$G$652:$G$711</c:f>
              <c:numCache>
                <c:formatCode>0.0</c:formatCode>
                <c:ptCount val="60"/>
                <c:pt idx="0">
                  <c:v>4.6874401634863894</c:v>
                </c:pt>
                <c:pt idx="1">
                  <c:v>1.9049649205616026</c:v>
                </c:pt>
                <c:pt idx="2">
                  <c:v>0.90648360285632279</c:v>
                </c:pt>
                <c:pt idx="3">
                  <c:v>0.31081368811169963</c:v>
                </c:pt>
                <c:pt idx="4">
                  <c:v>-0.38097420665234027</c:v>
                </c:pt>
                <c:pt idx="5">
                  <c:v>-0.75852787939981736</c:v>
                </c:pt>
                <c:pt idx="6">
                  <c:v>-0.59107209159365848</c:v>
                </c:pt>
                <c:pt idx="7">
                  <c:v>0.88594021912455911</c:v>
                </c:pt>
                <c:pt idx="8">
                  <c:v>0.35792574896651441</c:v>
                </c:pt>
                <c:pt idx="9">
                  <c:v>-8.3829118411238301E-2</c:v>
                </c:pt>
                <c:pt idx="10">
                  <c:v>-0.91723523765423476</c:v>
                </c:pt>
                <c:pt idx="11">
                  <c:v>-0.8244166666666608</c:v>
                </c:pt>
                <c:pt idx="12">
                  <c:v>-1.3373560987046007</c:v>
                </c:pt>
                <c:pt idx="13">
                  <c:v>-1.7704080870328931</c:v>
                </c:pt>
                <c:pt idx="14">
                  <c:v>-2.247218012215968</c:v>
                </c:pt>
                <c:pt idx="15">
                  <c:v>-2.4749080688022618</c:v>
                </c:pt>
                <c:pt idx="16">
                  <c:v>-2.6840390879478648</c:v>
                </c:pt>
                <c:pt idx="17">
                  <c:v>-3.0817836585382286</c:v>
                </c:pt>
                <c:pt idx="18">
                  <c:v>-3.3712773679585917</c:v>
                </c:pt>
                <c:pt idx="19">
                  <c:v>-3.8481738597980319</c:v>
                </c:pt>
                <c:pt idx="20">
                  <c:v>-3.9353593047543156</c:v>
                </c:pt>
                <c:pt idx="21">
                  <c:v>-4.0751280686719626</c:v>
                </c:pt>
                <c:pt idx="22">
                  <c:v>-3.9111408609797893</c:v>
                </c:pt>
                <c:pt idx="23">
                  <c:v>-3.6256403835957518</c:v>
                </c:pt>
                <c:pt idx="24">
                  <c:v>-3.5345717451663705</c:v>
                </c:pt>
                <c:pt idx="25">
                  <c:v>-3.4993400182192214</c:v>
                </c:pt>
                <c:pt idx="26">
                  <c:v>-3.6000990114117504</c:v>
                </c:pt>
                <c:pt idx="27">
                  <c:v>-3.3379923415426838</c:v>
                </c:pt>
                <c:pt idx="28">
                  <c:v>-3.0751309233153057</c:v>
                </c:pt>
                <c:pt idx="29">
                  <c:v>-2.7089118541866242</c:v>
                </c:pt>
                <c:pt idx="30">
                  <c:v>-2.5299494096068131</c:v>
                </c:pt>
                <c:pt idx="31">
                  <c:v>-2.0660697042887533</c:v>
                </c:pt>
                <c:pt idx="32">
                  <c:v>-1.7302376286452037</c:v>
                </c:pt>
                <c:pt idx="33">
                  <c:v>-1.3020580104741164</c:v>
                </c:pt>
                <c:pt idx="34">
                  <c:v>-0.90664799731104972</c:v>
                </c:pt>
                <c:pt idx="35">
                  <c:v>-0.73211050448228621</c:v>
                </c:pt>
                <c:pt idx="36">
                  <c:v>-0.45327130152367223</c:v>
                </c:pt>
                <c:pt idx="37">
                  <c:v>2.9160493048774327E-2</c:v>
                </c:pt>
                <c:pt idx="38">
                  <c:v>0.89114160920795715</c:v>
                </c:pt>
                <c:pt idx="39">
                  <c:v>1.0463044239256813</c:v>
                </c:pt>
                <c:pt idx="40">
                  <c:v>1.3901438798915589</c:v>
                </c:pt>
                <c:pt idx="41">
                  <c:v>1.6692292730324576</c:v>
                </c:pt>
                <c:pt idx="42">
                  <c:v>2.2068257634077604</c:v>
                </c:pt>
                <c:pt idx="43">
                  <c:v>2.2989638425128032</c:v>
                </c:pt>
                <c:pt idx="44">
                  <c:v>2.3745440426414133</c:v>
                </c:pt>
                <c:pt idx="45">
                  <c:v>2.3930436006491806</c:v>
                </c:pt>
                <c:pt idx="46">
                  <c:v>2.5458833702111106</c:v>
                </c:pt>
                <c:pt idx="47">
                  <c:v>2.6378911626166568</c:v>
                </c:pt>
                <c:pt idx="48">
                  <c:v>2.7352579852579773</c:v>
                </c:pt>
                <c:pt idx="49">
                  <c:v>2.5820961245359264</c:v>
                </c:pt>
                <c:pt idx="50">
                  <c:v>2.2255207103119012</c:v>
                </c:pt>
                <c:pt idx="51">
                  <c:v>2.3206684945815237</c:v>
                </c:pt>
                <c:pt idx="52">
                  <c:v>2.0842209944176071</c:v>
                </c:pt>
                <c:pt idx="53">
                  <c:v>1.9348516550248718</c:v>
                </c:pt>
                <c:pt idx="54">
                  <c:v>1.7654930361251653</c:v>
                </c:pt>
                <c:pt idx="55">
                  <c:v>1.8592439327350663</c:v>
                </c:pt>
                <c:pt idx="56">
                  <c:v>1.8504137114314645</c:v>
                </c:pt>
                <c:pt idx="57">
                  <c:v>2.0691598532301292</c:v>
                </c:pt>
                <c:pt idx="58">
                  <c:v>1.9207072014094662</c:v>
                </c:pt>
                <c:pt idx="59">
                  <c:v>2.014727086800816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1'!$H$651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1'!$C$652:$C$711</c:f>
              <c:numCache>
                <c:formatCode>mmm\-yy</c:formatCode>
                <c:ptCount val="6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</c:numCache>
            </c:numRef>
          </c:cat>
          <c:val>
            <c:numRef>
              <c:f>'Data 1'!$H$652:$H$711</c:f>
              <c:numCache>
                <c:formatCode>0.0</c:formatCode>
                <c:ptCount val="60"/>
                <c:pt idx="0">
                  <c:v>6.3928379733604546</c:v>
                </c:pt>
                <c:pt idx="1">
                  <c:v>2.737792830934227</c:v>
                </c:pt>
                <c:pt idx="2">
                  <c:v>1.1908735576168672</c:v>
                </c:pt>
                <c:pt idx="3">
                  <c:v>0.25493012367792112</c:v>
                </c:pt>
                <c:pt idx="4">
                  <c:v>-0.59133466024341441</c:v>
                </c:pt>
                <c:pt idx="5">
                  <c:v>-0.76838145088737875</c:v>
                </c:pt>
                <c:pt idx="6">
                  <c:v>-3.8795800925073287E-2</c:v>
                </c:pt>
                <c:pt idx="7">
                  <c:v>1.9665700696974264</c:v>
                </c:pt>
                <c:pt idx="8">
                  <c:v>1.4686777085833658</c:v>
                </c:pt>
                <c:pt idx="9">
                  <c:v>0.99570795451329186</c:v>
                </c:pt>
                <c:pt idx="10">
                  <c:v>-3.3923947146075051E-2</c:v>
                </c:pt>
                <c:pt idx="11">
                  <c:v>0.18316697194493692</c:v>
                </c:pt>
                <c:pt idx="12">
                  <c:v>-0.57220285653355463</c:v>
                </c:pt>
                <c:pt idx="13">
                  <c:v>-1.208211968754147</c:v>
                </c:pt>
                <c:pt idx="14">
                  <c:v>-2.0466174900114376</c:v>
                </c:pt>
                <c:pt idx="15">
                  <c:v>-2.4183584426038962</c:v>
                </c:pt>
                <c:pt idx="16">
                  <c:v>-2.6692764204564234</c:v>
                </c:pt>
                <c:pt idx="17">
                  <c:v>-3.2825217072376733</c:v>
                </c:pt>
                <c:pt idx="18">
                  <c:v>-3.7124386092956319</c:v>
                </c:pt>
                <c:pt idx="19">
                  <c:v>-4.22166430791171</c:v>
                </c:pt>
                <c:pt idx="20">
                  <c:v>-4.4349944745653236</c:v>
                </c:pt>
                <c:pt idx="21">
                  <c:v>-4.629058995290503</c:v>
                </c:pt>
                <c:pt idx="22">
                  <c:v>-4.3593289390877921</c:v>
                </c:pt>
                <c:pt idx="23">
                  <c:v>-3.9319711594448803</c:v>
                </c:pt>
                <c:pt idx="24">
                  <c:v>-3.7050884148911556</c:v>
                </c:pt>
                <c:pt idx="25">
                  <c:v>-3.4073804799313878</c:v>
                </c:pt>
                <c:pt idx="26">
                  <c:v>-3.1310378618928492</c:v>
                </c:pt>
                <c:pt idx="27">
                  <c:v>-2.4709389551125005</c:v>
                </c:pt>
                <c:pt idx="28">
                  <c:v>-2.0417696750192449</c:v>
                </c:pt>
                <c:pt idx="29">
                  <c:v>-1.3164285994283653</c:v>
                </c:pt>
                <c:pt idx="30">
                  <c:v>-0.94261253731141581</c:v>
                </c:pt>
                <c:pt idx="31">
                  <c:v>-0.28831458744740246</c:v>
                </c:pt>
                <c:pt idx="32">
                  <c:v>0.32254425942683795</c:v>
                </c:pt>
                <c:pt idx="33">
                  <c:v>0.9013943362648158</c:v>
                </c:pt>
                <c:pt idx="34">
                  <c:v>1.4067593366205111</c:v>
                </c:pt>
                <c:pt idx="35">
                  <c:v>1.5781097663400301</c:v>
                </c:pt>
                <c:pt idx="36">
                  <c:v>1.9308867346001568</c:v>
                </c:pt>
                <c:pt idx="37">
                  <c:v>2.4294159117377312</c:v>
                </c:pt>
                <c:pt idx="38">
                  <c:v>3.2617896692757054</c:v>
                </c:pt>
                <c:pt idx="39">
                  <c:v>3.1675764963223996</c:v>
                </c:pt>
                <c:pt idx="40">
                  <c:v>3.4163815643139639</c:v>
                </c:pt>
                <c:pt idx="41">
                  <c:v>3.5548301857464715</c:v>
                </c:pt>
                <c:pt idx="42">
                  <c:v>4.1258838496157857</c:v>
                </c:pt>
                <c:pt idx="43">
                  <c:v>4.0279263128346399</c:v>
                </c:pt>
                <c:pt idx="44">
                  <c:v>3.9259760869322369</c:v>
                </c:pt>
                <c:pt idx="45">
                  <c:v>3.9827941375407017</c:v>
                </c:pt>
                <c:pt idx="46">
                  <c:v>4.0594479540112527</c:v>
                </c:pt>
                <c:pt idx="47">
                  <c:v>4.206701262922441</c:v>
                </c:pt>
                <c:pt idx="48">
                  <c:v>4.2554801497082684</c:v>
                </c:pt>
                <c:pt idx="49">
                  <c:v>3.967694280888745</c:v>
                </c:pt>
                <c:pt idx="50">
                  <c:v>3.5874046948340954</c:v>
                </c:pt>
                <c:pt idx="51">
                  <c:v>3.7086630114018027</c:v>
                </c:pt>
                <c:pt idx="52">
                  <c:v>3.5658842068881036</c:v>
                </c:pt>
                <c:pt idx="53">
                  <c:v>3.4383870526586202</c:v>
                </c:pt>
                <c:pt idx="54">
                  <c:v>3.048523058011865</c:v>
                </c:pt>
                <c:pt idx="55">
                  <c:v>3.1446379498725197</c:v>
                </c:pt>
                <c:pt idx="56">
                  <c:v>3.1305331659619684</c:v>
                </c:pt>
                <c:pt idx="57">
                  <c:v>3.1099422639260021</c:v>
                </c:pt>
                <c:pt idx="58">
                  <c:v>2.9226551929825373</c:v>
                </c:pt>
                <c:pt idx="59">
                  <c:v>2.8412200215459649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1'!$I$651</c:f>
              <c:strCache>
                <c:ptCount val="1"/>
                <c:pt idx="0">
                  <c:v>Servicios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1'!$C$652:$C$711</c:f>
              <c:numCache>
                <c:formatCode>mmm\-yy</c:formatCode>
                <c:ptCount val="6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</c:numCache>
            </c:numRef>
          </c:cat>
          <c:val>
            <c:numRef>
              <c:f>'Data 1'!$I$652:$I$711</c:f>
              <c:numCache>
                <c:formatCode>0.0</c:formatCode>
                <c:ptCount val="60"/>
                <c:pt idx="0">
                  <c:v>0.38989687680199836</c:v>
                </c:pt>
                <c:pt idx="1">
                  <c:v>-1.0179475212096389</c:v>
                </c:pt>
                <c:pt idx="2">
                  <c:v>-0.91329013497273293</c:v>
                </c:pt>
                <c:pt idx="3">
                  <c:v>-0.5454710875282931</c:v>
                </c:pt>
                <c:pt idx="4">
                  <c:v>-0.48960540365040606</c:v>
                </c:pt>
                <c:pt idx="5">
                  <c:v>-1.067717407069646</c:v>
                </c:pt>
                <c:pt idx="6">
                  <c:v>-2.1758796632751931</c:v>
                </c:pt>
                <c:pt idx="7">
                  <c:v>-1.8413429170380469</c:v>
                </c:pt>
                <c:pt idx="8">
                  <c:v>-2.3342389016180687</c:v>
                </c:pt>
                <c:pt idx="9">
                  <c:v>-2.6876459620059912</c:v>
                </c:pt>
                <c:pt idx="10">
                  <c:v>-2.8681900081454215</c:v>
                </c:pt>
                <c:pt idx="11">
                  <c:v>-2.9713358094465514</c:v>
                </c:pt>
                <c:pt idx="12">
                  <c:v>-3.0068760081083057</c:v>
                </c:pt>
                <c:pt idx="13">
                  <c:v>-3.115513526754643</c:v>
                </c:pt>
                <c:pt idx="14">
                  <c:v>-3.1297870398055538</c:v>
                </c:pt>
                <c:pt idx="15">
                  <c:v>-3.2002195529713617</c:v>
                </c:pt>
                <c:pt idx="16">
                  <c:v>-3.4471275898866005</c:v>
                </c:pt>
                <c:pt idx="17">
                  <c:v>-3.6421528192623787</c:v>
                </c:pt>
                <c:pt idx="18">
                  <c:v>-3.6940859414146598</c:v>
                </c:pt>
                <c:pt idx="19">
                  <c:v>-4.0802986357743931</c:v>
                </c:pt>
                <c:pt idx="20">
                  <c:v>-4.1953395137357408</c:v>
                </c:pt>
                <c:pt idx="21">
                  <c:v>-4.1771765897708812</c:v>
                </c:pt>
                <c:pt idx="22">
                  <c:v>-4.4234449863199243</c:v>
                </c:pt>
                <c:pt idx="23">
                  <c:v>-4.6483725156590268</c:v>
                </c:pt>
                <c:pt idx="24">
                  <c:v>-4.9187792441201754</c:v>
                </c:pt>
                <c:pt idx="25">
                  <c:v>-5.2749890839680287</c:v>
                </c:pt>
                <c:pt idx="26">
                  <c:v>-5.6496139580325284</c:v>
                </c:pt>
                <c:pt idx="27">
                  <c:v>-5.7243009898723773</c:v>
                </c:pt>
                <c:pt idx="28">
                  <c:v>-5.4634210067932232</c:v>
                </c:pt>
                <c:pt idx="29">
                  <c:v>-5.5992081327287053</c:v>
                </c:pt>
                <c:pt idx="30">
                  <c:v>-5.4810460779109444</c:v>
                </c:pt>
                <c:pt idx="31">
                  <c:v>-5.2827103423283344</c:v>
                </c:pt>
                <c:pt idx="32">
                  <c:v>-5.1174980173513962</c:v>
                </c:pt>
                <c:pt idx="33">
                  <c:v>-5.0163306638521865</c:v>
                </c:pt>
                <c:pt idx="34">
                  <c:v>-4.8292267717946142</c:v>
                </c:pt>
                <c:pt idx="35">
                  <c:v>-4.4953252508511898</c:v>
                </c:pt>
                <c:pt idx="36">
                  <c:v>-4.2048582915318882</c:v>
                </c:pt>
                <c:pt idx="37">
                  <c:v>-3.7453186932515092</c:v>
                </c:pt>
                <c:pt idx="38">
                  <c:v>-3.1867573992042542</c:v>
                </c:pt>
                <c:pt idx="39">
                  <c:v>-2.9536730313291293</c:v>
                </c:pt>
                <c:pt idx="40">
                  <c:v>-2.8522233246642936</c:v>
                </c:pt>
                <c:pt idx="41">
                  <c:v>-2.3808068233184487</c:v>
                </c:pt>
                <c:pt idx="42">
                  <c:v>-2.1116781099597692</c:v>
                </c:pt>
                <c:pt idx="43">
                  <c:v>-1.6674235047867481</c:v>
                </c:pt>
                <c:pt idx="44">
                  <c:v>-1.2215519540993647</c:v>
                </c:pt>
                <c:pt idx="45">
                  <c:v>-1.1553744479335437</c:v>
                </c:pt>
                <c:pt idx="46">
                  <c:v>-0.74580987967439727</c:v>
                </c:pt>
                <c:pt idx="47">
                  <c:v>-0.66367257939172752</c:v>
                </c:pt>
                <c:pt idx="48">
                  <c:v>-0.46693423324408734</c:v>
                </c:pt>
                <c:pt idx="49">
                  <c:v>-0.36077849411890739</c:v>
                </c:pt>
                <c:pt idx="50">
                  <c:v>-0.5085708336093564</c:v>
                </c:pt>
                <c:pt idx="51">
                  <c:v>-0.40095106236396338</c:v>
                </c:pt>
                <c:pt idx="52">
                  <c:v>-0.65907450766183873</c:v>
                </c:pt>
                <c:pt idx="53">
                  <c:v>-0.73641531508532587</c:v>
                </c:pt>
                <c:pt idx="54">
                  <c:v>-0.32961667575407416</c:v>
                </c:pt>
                <c:pt idx="55">
                  <c:v>-0.36694305218432088</c:v>
                </c:pt>
                <c:pt idx="56">
                  <c:v>-0.75008717536652059</c:v>
                </c:pt>
                <c:pt idx="57">
                  <c:v>-0.36145916707729375</c:v>
                </c:pt>
                <c:pt idx="58">
                  <c:v>-0.53847226398323622</c:v>
                </c:pt>
                <c:pt idx="59">
                  <c:v>-0.4578101635375309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297808"/>
        <c:axId val="426297416"/>
      </c:lineChart>
      <c:dateAx>
        <c:axId val="426297808"/>
        <c:scaling>
          <c:orientation val="minMax"/>
          <c:min val="40544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mm\-yy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26297416"/>
        <c:crosses val="autoZero"/>
        <c:auto val="1"/>
        <c:lblOffset val="100"/>
        <c:baseTimeUnit val="months"/>
        <c:majorUnit val="2"/>
        <c:majorTimeUnit val="months"/>
        <c:minorUnit val="12"/>
        <c:minorTimeUnit val="months"/>
      </c:dateAx>
      <c:valAx>
        <c:axId val="4262974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 Año anterior</a:t>
                </a:r>
              </a:p>
            </c:rich>
          </c:tx>
          <c:layout>
            <c:manualLayout>
              <c:xMode val="edge"/>
              <c:yMode val="edge"/>
              <c:x val="2.5843536573635102E-2"/>
              <c:y val="0.301187049504008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26297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34671778593121"/>
          <c:y val="4.2588275408172171E-2"/>
          <c:w val="0.54668109549133581"/>
          <c:h val="7.4405282672999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28267054853432E-2"/>
          <c:y val="0.144926682068933"/>
          <c:w val="0.8546028253821214"/>
          <c:h val="0.70552359847234669"/>
        </c:manualLayout>
      </c:layout>
      <c:areaChart>
        <c:grouping val="stacked"/>
        <c:varyColors val="0"/>
        <c:ser>
          <c:idx val="0"/>
          <c:order val="0"/>
          <c:tx>
            <c:strRef>
              <c:f>'Data 1'!$G$714</c:f>
              <c:strCache>
                <c:ptCount val="1"/>
                <c:pt idx="0">
                  <c:v>IRE-Industria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'Data 1'!$C$715:$C$738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1'!$G$715:$G$738</c:f>
              <c:numCache>
                <c:formatCode>#,##0</c:formatCode>
                <c:ptCount val="24"/>
                <c:pt idx="0">
                  <c:v>9495.3349999999991</c:v>
                </c:pt>
                <c:pt idx="1">
                  <c:v>9626.09</c:v>
                </c:pt>
                <c:pt idx="2">
                  <c:v>9497.6620000000003</c:v>
                </c:pt>
                <c:pt idx="3">
                  <c:v>9631.4709999999995</c:v>
                </c:pt>
                <c:pt idx="4">
                  <c:v>9448.7890000000007</c:v>
                </c:pt>
                <c:pt idx="5">
                  <c:v>9584.4079999999994</c:v>
                </c:pt>
                <c:pt idx="6">
                  <c:v>10033.138999999999</c:v>
                </c:pt>
                <c:pt idx="7">
                  <c:v>10298.94</c:v>
                </c:pt>
                <c:pt idx="8">
                  <c:v>9666.7330000000002</c:v>
                </c:pt>
                <c:pt idx="9">
                  <c:v>9482.7610000000004</c:v>
                </c:pt>
                <c:pt idx="10">
                  <c:v>8980.0349999999999</c:v>
                </c:pt>
                <c:pt idx="11">
                  <c:v>9061.9079999999994</c:v>
                </c:pt>
                <c:pt idx="12">
                  <c:v>9008.1280000000006</c:v>
                </c:pt>
                <c:pt idx="13">
                  <c:v>9042.4869999999992</c:v>
                </c:pt>
                <c:pt idx="14">
                  <c:v>8790.4410000000007</c:v>
                </c:pt>
                <c:pt idx="15">
                  <c:v>8910.4410000000007</c:v>
                </c:pt>
                <c:pt idx="16">
                  <c:v>8955.9320000000007</c:v>
                </c:pt>
                <c:pt idx="17">
                  <c:v>8905.2450000000008</c:v>
                </c:pt>
                <c:pt idx="18">
                  <c:v>8609.8130000000001</c:v>
                </c:pt>
                <c:pt idx="19">
                  <c:v>8627.6209999999992</c:v>
                </c:pt>
                <c:pt idx="20">
                  <c:v>8544.9320000000007</c:v>
                </c:pt>
                <c:pt idx="21">
                  <c:v>8686.2649999999994</c:v>
                </c:pt>
                <c:pt idx="22">
                  <c:v>8596.6029999999992</c:v>
                </c:pt>
                <c:pt idx="23">
                  <c:v>8756.6080000000002</c:v>
                </c:pt>
              </c:numCache>
            </c:numRef>
          </c:val>
        </c:ser>
        <c:ser>
          <c:idx val="1"/>
          <c:order val="1"/>
          <c:tx>
            <c:strRef>
              <c:f>'Data 1'!$F$714</c:f>
              <c:strCache>
                <c:ptCount val="1"/>
                <c:pt idx="0">
                  <c:v>IRE-Servicios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'Data 1'!$C$715:$C$738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1'!$F$715:$F$738</c:f>
              <c:numCache>
                <c:formatCode>#,##0</c:formatCode>
                <c:ptCount val="24"/>
                <c:pt idx="0">
                  <c:v>2697.82</c:v>
                </c:pt>
                <c:pt idx="1">
                  <c:v>2601.8409999999999</c:v>
                </c:pt>
                <c:pt idx="2">
                  <c:v>2545.348</c:v>
                </c:pt>
                <c:pt idx="3">
                  <c:v>2533.3780000000002</c:v>
                </c:pt>
                <c:pt idx="4">
                  <c:v>2586.6889999999999</c:v>
                </c:pt>
                <c:pt idx="5">
                  <c:v>2787.5819999999999</c:v>
                </c:pt>
                <c:pt idx="6">
                  <c:v>3268.652</c:v>
                </c:pt>
                <c:pt idx="7">
                  <c:v>3889.4250000000002</c:v>
                </c:pt>
                <c:pt idx="8">
                  <c:v>4296.9520000000002</c:v>
                </c:pt>
                <c:pt idx="9">
                  <c:v>4527.7610000000004</c:v>
                </c:pt>
                <c:pt idx="10">
                  <c:v>4535.5640000000003</c:v>
                </c:pt>
                <c:pt idx="11">
                  <c:v>4487.2250000000004</c:v>
                </c:pt>
                <c:pt idx="12">
                  <c:v>4453.2420000000002</c:v>
                </c:pt>
                <c:pt idx="13">
                  <c:v>4410.723</c:v>
                </c:pt>
                <c:pt idx="14">
                  <c:v>4345.7529999999997</c:v>
                </c:pt>
                <c:pt idx="15">
                  <c:v>4297.2259999999997</c:v>
                </c:pt>
                <c:pt idx="16">
                  <c:v>4257.8289999999997</c:v>
                </c:pt>
                <c:pt idx="17">
                  <c:v>4235.2610000000004</c:v>
                </c:pt>
                <c:pt idx="18">
                  <c:v>4237.2979999999998</c:v>
                </c:pt>
                <c:pt idx="19">
                  <c:v>4228.9480000000003</c:v>
                </c:pt>
                <c:pt idx="20">
                  <c:v>4042.837</c:v>
                </c:pt>
                <c:pt idx="21">
                  <c:v>3699.4830000000002</c:v>
                </c:pt>
                <c:pt idx="22">
                  <c:v>3092.3980000000001</c:v>
                </c:pt>
                <c:pt idx="23">
                  <c:v>2803.3510000000001</c:v>
                </c:pt>
              </c:numCache>
            </c:numRef>
          </c:val>
        </c:ser>
        <c:ser>
          <c:idx val="2"/>
          <c:order val="2"/>
          <c:tx>
            <c:strRef>
              <c:f>'Data 1'!$E$714</c:f>
              <c:strCache>
                <c:ptCount val="1"/>
                <c:pt idx="0">
                  <c:v>Baja tensión p&lt;=10kW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'Data 1'!$C$715:$C$738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1'!$E$715:$E$738</c:f>
              <c:numCache>
                <c:formatCode>#,##0</c:formatCode>
                <c:ptCount val="24"/>
                <c:pt idx="0">
                  <c:v>8634.9140000000007</c:v>
                </c:pt>
                <c:pt idx="1">
                  <c:v>7096.9809999999998</c:v>
                </c:pt>
                <c:pt idx="2">
                  <c:v>6296.87</c:v>
                </c:pt>
                <c:pt idx="3">
                  <c:v>5931.4939999999997</c:v>
                </c:pt>
                <c:pt idx="4">
                  <c:v>5807.6189999999997</c:v>
                </c:pt>
                <c:pt idx="5">
                  <c:v>5996.6840000000002</c:v>
                </c:pt>
                <c:pt idx="6">
                  <c:v>6797.134</c:v>
                </c:pt>
                <c:pt idx="7">
                  <c:v>8788.7479999999996</c:v>
                </c:pt>
                <c:pt idx="8">
                  <c:v>9951.2189999999991</c:v>
                </c:pt>
                <c:pt idx="9">
                  <c:v>10756.31</c:v>
                </c:pt>
                <c:pt idx="10">
                  <c:v>11578.401</c:v>
                </c:pt>
                <c:pt idx="11">
                  <c:v>11543.686</c:v>
                </c:pt>
                <c:pt idx="12">
                  <c:v>11491.851000000001</c:v>
                </c:pt>
                <c:pt idx="13">
                  <c:v>11614.299000000001</c:v>
                </c:pt>
                <c:pt idx="14">
                  <c:v>11029.582</c:v>
                </c:pt>
                <c:pt idx="15">
                  <c:v>10398.655000000001</c:v>
                </c:pt>
                <c:pt idx="16">
                  <c:v>10354.857</c:v>
                </c:pt>
                <c:pt idx="17">
                  <c:v>10985.790999999999</c:v>
                </c:pt>
                <c:pt idx="18">
                  <c:v>11925.831</c:v>
                </c:pt>
                <c:pt idx="19">
                  <c:v>13509.713</c:v>
                </c:pt>
                <c:pt idx="20">
                  <c:v>14047.315000000001</c:v>
                </c:pt>
                <c:pt idx="21">
                  <c:v>13624.706</c:v>
                </c:pt>
                <c:pt idx="22">
                  <c:v>12515.269</c:v>
                </c:pt>
                <c:pt idx="23">
                  <c:v>10643.380999999999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466016"/>
        <c:axId val="745466408"/>
      </c:areaChart>
      <c:lineChart>
        <c:grouping val="standard"/>
        <c:varyColors val="0"/>
        <c:ser>
          <c:idx val="3"/>
          <c:order val="3"/>
          <c:tx>
            <c:strRef>
              <c:f>'Data 1'!$D$741</c:f>
              <c:strCache>
                <c:ptCount val="1"/>
                <c:pt idx="0">
                  <c:v>Demanda total bc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'Data 1'!$D$715:$D$738</c:f>
              <c:numCache>
                <c:formatCode>#,##0;\(#,##0\)</c:formatCode>
                <c:ptCount val="24"/>
                <c:pt idx="0">
                  <c:v>29734.871999999999</c:v>
                </c:pt>
                <c:pt idx="1">
                  <c:v>27495.386999999999</c:v>
                </c:pt>
                <c:pt idx="2">
                  <c:v>25998.396000000001</c:v>
                </c:pt>
                <c:pt idx="3">
                  <c:v>25549.628000000001</c:v>
                </c:pt>
                <c:pt idx="4">
                  <c:v>25157.383999999998</c:v>
                </c:pt>
                <c:pt idx="5">
                  <c:v>25926.485000000001</c:v>
                </c:pt>
                <c:pt idx="6">
                  <c:v>28654.249</c:v>
                </c:pt>
                <c:pt idx="7">
                  <c:v>33637.370000000003</c:v>
                </c:pt>
                <c:pt idx="8">
                  <c:v>36527.307999999997</c:v>
                </c:pt>
                <c:pt idx="9">
                  <c:v>38097.336000000003</c:v>
                </c:pt>
                <c:pt idx="10">
                  <c:v>38791.629999999997</c:v>
                </c:pt>
                <c:pt idx="11">
                  <c:v>38741.523999999998</c:v>
                </c:pt>
                <c:pt idx="12">
                  <c:v>38556.813000000002</c:v>
                </c:pt>
                <c:pt idx="13">
                  <c:v>38534.690999999999</c:v>
                </c:pt>
                <c:pt idx="14">
                  <c:v>37091.449000000001</c:v>
                </c:pt>
                <c:pt idx="15">
                  <c:v>36773.593999999997</c:v>
                </c:pt>
                <c:pt idx="16">
                  <c:v>36599.593999999997</c:v>
                </c:pt>
                <c:pt idx="17">
                  <c:v>36927.99</c:v>
                </c:pt>
                <c:pt idx="18">
                  <c:v>38010.114000000001</c:v>
                </c:pt>
                <c:pt idx="19">
                  <c:v>40305.625</c:v>
                </c:pt>
                <c:pt idx="20">
                  <c:v>40323.766000000003</c:v>
                </c:pt>
                <c:pt idx="21">
                  <c:v>39155.991999999998</c:v>
                </c:pt>
                <c:pt idx="22">
                  <c:v>36331.85</c:v>
                </c:pt>
                <c:pt idx="23">
                  <c:v>32829.544000000002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66016"/>
        <c:axId val="745466408"/>
      </c:lineChart>
      <c:catAx>
        <c:axId val="745466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5466408"/>
        <c:crosses val="autoZero"/>
        <c:auto val="1"/>
        <c:lblAlgn val="ctr"/>
        <c:lblOffset val="100"/>
        <c:noMultiLvlLbl val="0"/>
      </c:catAx>
      <c:valAx>
        <c:axId val="7454664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546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78553783718212"/>
          <c:y val="3.9227843525547333E-2"/>
          <c:w val="0.74969769403824538"/>
          <c:h val="6.4920052944522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0676902064359"/>
          <c:y val="0.15515515515515516"/>
          <c:w val="0.85575439433707146"/>
          <c:h val="0.68317175443159706"/>
        </c:manualLayout>
      </c:layout>
      <c:areaChart>
        <c:grouping val="stacked"/>
        <c:varyColors val="0"/>
        <c:ser>
          <c:idx val="0"/>
          <c:order val="0"/>
          <c:tx>
            <c:strRef>
              <c:f>'Data 1'!$G$714</c:f>
              <c:strCache>
                <c:ptCount val="1"/>
                <c:pt idx="0">
                  <c:v>IRE-Industria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'Data 1'!$C$715:$C$738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1'!$G$742:$G$765</c:f>
              <c:numCache>
                <c:formatCode>#,##0</c:formatCode>
                <c:ptCount val="24"/>
                <c:pt idx="0">
                  <c:v>9188.6219999999994</c:v>
                </c:pt>
                <c:pt idx="1">
                  <c:v>9258.6180000000004</c:v>
                </c:pt>
                <c:pt idx="2">
                  <c:v>9166.2649999999994</c:v>
                </c:pt>
                <c:pt idx="3">
                  <c:v>9178.6859999999997</c:v>
                </c:pt>
                <c:pt idx="4">
                  <c:v>9246.9879999999994</c:v>
                </c:pt>
                <c:pt idx="5">
                  <c:v>9323.6350000000002</c:v>
                </c:pt>
                <c:pt idx="6">
                  <c:v>9522.5949999999993</c:v>
                </c:pt>
                <c:pt idx="7">
                  <c:v>9798.5540000000001</c:v>
                </c:pt>
                <c:pt idx="8">
                  <c:v>9615.3520000000008</c:v>
                </c:pt>
                <c:pt idx="9">
                  <c:v>9486.0139999999992</c:v>
                </c:pt>
                <c:pt idx="10">
                  <c:v>9417.5290000000005</c:v>
                </c:pt>
                <c:pt idx="11">
                  <c:v>9256.8539999999994</c:v>
                </c:pt>
                <c:pt idx="12">
                  <c:v>9330.1360000000004</c:v>
                </c:pt>
                <c:pt idx="13">
                  <c:v>9146.0280000000002</c:v>
                </c:pt>
                <c:pt idx="14">
                  <c:v>9007.15</c:v>
                </c:pt>
                <c:pt idx="15">
                  <c:v>9026.9320000000007</c:v>
                </c:pt>
                <c:pt idx="16">
                  <c:v>9082.7289999999994</c:v>
                </c:pt>
                <c:pt idx="17">
                  <c:v>8983.3019999999997</c:v>
                </c:pt>
                <c:pt idx="18">
                  <c:v>8800.8439999999991</c:v>
                </c:pt>
                <c:pt idx="19">
                  <c:v>8875.9439999999995</c:v>
                </c:pt>
                <c:pt idx="20">
                  <c:v>8768.1509999999998</c:v>
                </c:pt>
                <c:pt idx="21">
                  <c:v>8718.0650000000005</c:v>
                </c:pt>
                <c:pt idx="22">
                  <c:v>8560.3719999999994</c:v>
                </c:pt>
                <c:pt idx="23">
                  <c:v>8676.4429999999993</c:v>
                </c:pt>
              </c:numCache>
            </c:numRef>
          </c:val>
        </c:ser>
        <c:ser>
          <c:idx val="1"/>
          <c:order val="1"/>
          <c:tx>
            <c:strRef>
              <c:f>'Data 1'!$F$714</c:f>
              <c:strCache>
                <c:ptCount val="1"/>
                <c:pt idx="0">
                  <c:v>IRE-Servicios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'Data 1'!$C$715:$C$738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1'!$F$742:$F$765</c:f>
              <c:numCache>
                <c:formatCode>#,##0</c:formatCode>
                <c:ptCount val="24"/>
                <c:pt idx="0">
                  <c:v>3733.5650000000001</c:v>
                </c:pt>
                <c:pt idx="1">
                  <c:v>3622.3739999999998</c:v>
                </c:pt>
                <c:pt idx="2">
                  <c:v>3517.183</c:v>
                </c:pt>
                <c:pt idx="3">
                  <c:v>3467.6170000000002</c:v>
                </c:pt>
                <c:pt idx="4">
                  <c:v>3506.1680000000001</c:v>
                </c:pt>
                <c:pt idx="5">
                  <c:v>3672.57</c:v>
                </c:pt>
                <c:pt idx="6">
                  <c:v>4166.4570000000003</c:v>
                </c:pt>
                <c:pt idx="7">
                  <c:v>4749.2790000000005</c:v>
                </c:pt>
                <c:pt idx="8">
                  <c:v>5150.18</c:v>
                </c:pt>
                <c:pt idx="9">
                  <c:v>5557.18</c:v>
                </c:pt>
                <c:pt idx="10">
                  <c:v>5757.5039999999999</c:v>
                </c:pt>
                <c:pt idx="11">
                  <c:v>5818.0259999999998</c:v>
                </c:pt>
                <c:pt idx="12">
                  <c:v>5892.7250000000004</c:v>
                </c:pt>
                <c:pt idx="13">
                  <c:v>5923.9650000000001</c:v>
                </c:pt>
                <c:pt idx="14">
                  <c:v>5893.6679999999997</c:v>
                </c:pt>
                <c:pt idx="15">
                  <c:v>5822.848</c:v>
                </c:pt>
                <c:pt idx="16">
                  <c:v>5762.2370000000001</c:v>
                </c:pt>
                <c:pt idx="17">
                  <c:v>5729.1819999999998</c:v>
                </c:pt>
                <c:pt idx="18">
                  <c:v>5668.3739999999998</c:v>
                </c:pt>
                <c:pt idx="19">
                  <c:v>5584.99</c:v>
                </c:pt>
                <c:pt idx="20">
                  <c:v>5347.9390000000003</c:v>
                </c:pt>
                <c:pt idx="21">
                  <c:v>4919.3019999999997</c:v>
                </c:pt>
                <c:pt idx="22">
                  <c:v>4170.0950000000003</c:v>
                </c:pt>
                <c:pt idx="23">
                  <c:v>3776.4430000000002</c:v>
                </c:pt>
              </c:numCache>
            </c:numRef>
          </c:val>
        </c:ser>
        <c:ser>
          <c:idx val="2"/>
          <c:order val="2"/>
          <c:tx>
            <c:strRef>
              <c:f>'Data 1'!$E$741</c:f>
              <c:strCache>
                <c:ptCount val="1"/>
                <c:pt idx="0">
                  <c:v>Baja tensión p&lt;=10kW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'Data 1'!$C$715:$C$738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1'!$E$742:$E$765</c:f>
              <c:numCache>
                <c:formatCode>#,##0</c:formatCode>
                <c:ptCount val="24"/>
                <c:pt idx="0">
                  <c:v>7946.6559999999999</c:v>
                </c:pt>
                <c:pt idx="1">
                  <c:v>6671.6629999999996</c:v>
                </c:pt>
                <c:pt idx="2">
                  <c:v>5979.8639999999996</c:v>
                </c:pt>
                <c:pt idx="3">
                  <c:v>5660.1059999999998</c:v>
                </c:pt>
                <c:pt idx="4">
                  <c:v>5532.4269999999997</c:v>
                </c:pt>
                <c:pt idx="5">
                  <c:v>5560.9939999999997</c:v>
                </c:pt>
                <c:pt idx="6">
                  <c:v>5807.1909999999998</c:v>
                </c:pt>
                <c:pt idx="7">
                  <c:v>6290.9219999999996</c:v>
                </c:pt>
                <c:pt idx="8">
                  <c:v>7403.415</c:v>
                </c:pt>
                <c:pt idx="9">
                  <c:v>8737.4349999999995</c:v>
                </c:pt>
                <c:pt idx="10">
                  <c:v>9708.8169999999991</c:v>
                </c:pt>
                <c:pt idx="11">
                  <c:v>10086.819</c:v>
                </c:pt>
                <c:pt idx="12">
                  <c:v>10519.611000000001</c:v>
                </c:pt>
                <c:pt idx="13">
                  <c:v>11136.057000000001</c:v>
                </c:pt>
                <c:pt idx="14">
                  <c:v>10706.028</c:v>
                </c:pt>
                <c:pt idx="15">
                  <c:v>9992.6149999999998</c:v>
                </c:pt>
                <c:pt idx="16">
                  <c:v>9944.1720000000005</c:v>
                </c:pt>
                <c:pt idx="17">
                  <c:v>10269.722</c:v>
                </c:pt>
                <c:pt idx="18">
                  <c:v>10541.036</c:v>
                </c:pt>
                <c:pt idx="19">
                  <c:v>10508.168</c:v>
                </c:pt>
                <c:pt idx="20">
                  <c:v>10331.174999999999</c:v>
                </c:pt>
                <c:pt idx="21">
                  <c:v>10888.134</c:v>
                </c:pt>
                <c:pt idx="22">
                  <c:v>11341.894</c:v>
                </c:pt>
                <c:pt idx="23">
                  <c:v>9620.2479999999996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467584"/>
        <c:axId val="745467976"/>
      </c:areaChart>
      <c:lineChart>
        <c:grouping val="standard"/>
        <c:varyColors val="0"/>
        <c:ser>
          <c:idx val="3"/>
          <c:order val="3"/>
          <c:tx>
            <c:strRef>
              <c:f>'Data 1'!$D$714</c:f>
              <c:strCache>
                <c:ptCount val="1"/>
                <c:pt idx="0">
                  <c:v>Demanda total bc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'Data 1'!$D$742:$D$765</c:f>
              <c:numCache>
                <c:formatCode>#,##0;\(#,##0\)</c:formatCode>
                <c:ptCount val="24"/>
                <c:pt idx="0">
                  <c:v>30926.600000000006</c:v>
                </c:pt>
                <c:pt idx="1">
                  <c:v>28876.408999999996</c:v>
                </c:pt>
                <c:pt idx="2">
                  <c:v>27407.383000000005</c:v>
                </c:pt>
                <c:pt idx="3">
                  <c:v>26693.601000000002</c:v>
                </c:pt>
                <c:pt idx="4">
                  <c:v>26394.906999999999</c:v>
                </c:pt>
                <c:pt idx="5">
                  <c:v>26584.625</c:v>
                </c:pt>
                <c:pt idx="6">
                  <c:v>27937.922000000002</c:v>
                </c:pt>
                <c:pt idx="7">
                  <c:v>30009.228999999999</c:v>
                </c:pt>
                <c:pt idx="8">
                  <c:v>32729.143999999997</c:v>
                </c:pt>
                <c:pt idx="9">
                  <c:v>35322.613000000005</c:v>
                </c:pt>
                <c:pt idx="10">
                  <c:v>37263.415000000001</c:v>
                </c:pt>
                <c:pt idx="11">
                  <c:v>38165.887999999999</c:v>
                </c:pt>
                <c:pt idx="12">
                  <c:v>39333.842999999993</c:v>
                </c:pt>
                <c:pt idx="13">
                  <c:v>39931.417999999998</c:v>
                </c:pt>
                <c:pt idx="14">
                  <c:v>39440.076999999997</c:v>
                </c:pt>
                <c:pt idx="15">
                  <c:v>38866.523999999998</c:v>
                </c:pt>
                <c:pt idx="16">
                  <c:v>38819.349000000009</c:v>
                </c:pt>
                <c:pt idx="17">
                  <c:v>38761.271000000008</c:v>
                </c:pt>
                <c:pt idx="18">
                  <c:v>38011.941999999995</c:v>
                </c:pt>
                <c:pt idx="19">
                  <c:v>37075.514000000003</c:v>
                </c:pt>
                <c:pt idx="20">
                  <c:v>35952.452999999994</c:v>
                </c:pt>
                <c:pt idx="21">
                  <c:v>35491.634000000005</c:v>
                </c:pt>
                <c:pt idx="22">
                  <c:v>34936.516000000003</c:v>
                </c:pt>
                <c:pt idx="23">
                  <c:v>32868.703999999998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67584"/>
        <c:axId val="745467976"/>
      </c:lineChart>
      <c:catAx>
        <c:axId val="745467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5467976"/>
        <c:crosses val="autoZero"/>
        <c:auto val="1"/>
        <c:lblAlgn val="ctr"/>
        <c:lblOffset val="100"/>
        <c:noMultiLvlLbl val="0"/>
      </c:catAx>
      <c:valAx>
        <c:axId val="7454679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546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79640490042604"/>
          <c:y val="5.0265380882386676E-2"/>
          <c:w val="0.69800900671115174"/>
          <c:h val="6.00367724793592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1962909461344E-2"/>
          <c:y val="0.16666666666666666"/>
          <c:w val="0.88053929632072769"/>
          <c:h val="0.67117553487632231"/>
        </c:manualLayout>
      </c:layout>
      <c:lineChart>
        <c:grouping val="standard"/>
        <c:varyColors val="0"/>
        <c:ser>
          <c:idx val="0"/>
          <c:order val="0"/>
          <c:tx>
            <c:v>PIB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Ref>
              <c:f>'Data 1'!$E$20:$E$29</c:f>
              <c:numCache>
                <c:formatCode>0.0\ </c:formatCode>
                <c:ptCount val="10"/>
                <c:pt idx="0">
                  <c:v>4.1741262844333438</c:v>
                </c:pt>
                <c:pt idx="1">
                  <c:v>3.7689464212370627</c:v>
                </c:pt>
                <c:pt idx="2">
                  <c:v>1.1159254149908371</c:v>
                </c:pt>
                <c:pt idx="3">
                  <c:v>-3.5737994834291631</c:v>
                </c:pt>
                <c:pt idx="4">
                  <c:v>1.3808647364221827E-2</c:v>
                </c:pt>
                <c:pt idx="5">
                  <c:v>-1.0000594325675571</c:v>
                </c:pt>
                <c:pt idx="6">
                  <c:v>-2.6202970255406188</c:v>
                </c:pt>
                <c:pt idx="7">
                  <c:v>-1.67201727537033</c:v>
                </c:pt>
                <c:pt idx="8">
                  <c:v>1.3607467283122121</c:v>
                </c:pt>
                <c:pt idx="9">
                  <c:v>3.2431774363788746</c:v>
                </c:pt>
              </c:numCache>
            </c:numRef>
          </c:val>
          <c:smooth val="0"/>
        </c:ser>
        <c:ser>
          <c:idx val="1"/>
          <c:order val="1"/>
          <c:tx>
            <c:v>Demanda corregida peninsular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</c:numLit>
          </c:cat>
          <c:val>
            <c:numRef>
              <c:f>'Data 1'!$F$20:$F$29</c:f>
              <c:numCache>
                <c:formatCode>0.0\ </c:formatCode>
                <c:ptCount val="10"/>
                <c:pt idx="0">
                  <c:v>4.617</c:v>
                </c:pt>
                <c:pt idx="1">
                  <c:v>4.2609999999999992</c:v>
                </c:pt>
                <c:pt idx="2">
                  <c:v>0.71299999999999986</c:v>
                </c:pt>
                <c:pt idx="3">
                  <c:v>-4.6879999999999997</c:v>
                </c:pt>
                <c:pt idx="4">
                  <c:v>2.6849936290860077</c:v>
                </c:pt>
                <c:pt idx="5">
                  <c:v>-0.98768303124073809</c:v>
                </c:pt>
                <c:pt idx="6">
                  <c:v>-1.8144798368772919</c:v>
                </c:pt>
                <c:pt idx="7">
                  <c:v>-2.1611116850403067</c:v>
                </c:pt>
                <c:pt idx="8">
                  <c:v>-0.14704259048947677</c:v>
                </c:pt>
                <c:pt idx="9">
                  <c:v>1.5863169038727198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012080"/>
        <c:axId val="989012472"/>
      </c:lineChart>
      <c:catAx>
        <c:axId val="98901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9012472"/>
        <c:crosses val="autoZero"/>
        <c:auto val="1"/>
        <c:lblAlgn val="ctr"/>
        <c:lblOffset val="100"/>
        <c:noMultiLvlLbl val="0"/>
      </c:catAx>
      <c:valAx>
        <c:axId val="9890124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 año anterior</a:t>
                </a:r>
              </a:p>
            </c:rich>
          </c:tx>
          <c:layout>
            <c:manualLayout>
              <c:xMode val="edge"/>
              <c:yMode val="edge"/>
              <c:x val="2.2976316719688937E-2"/>
              <c:y val="0.3556760518571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9012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88917093210642"/>
          <c:y val="4.1183886105146013E-2"/>
          <c:w val="0.41598906711422479"/>
          <c:h val="7.497773005647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11227640662566E-2"/>
          <c:y val="9.9576798605924818E-2"/>
          <c:w val="0.89467056507642428"/>
          <c:h val="0.76002854012180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2'!$B$95:$B$99</c:f>
              <c:numCache>
                <c:formatCode>0_)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'Data 2'!$M$95:$M$99</c:f>
              <c:numCache>
                <c:formatCode>0.0</c:formatCode>
                <c:ptCount val="5"/>
                <c:pt idx="0">
                  <c:v>-0.88669698311628631</c:v>
                </c:pt>
                <c:pt idx="1">
                  <c:v>0.75280952975151916</c:v>
                </c:pt>
                <c:pt idx="2">
                  <c:v>-2.8770900263803245</c:v>
                </c:pt>
                <c:pt idx="3">
                  <c:v>-0.82486390053698733</c:v>
                </c:pt>
                <c:pt idx="4">
                  <c:v>2.0340085404559671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5466800"/>
        <c:axId val="745463664"/>
      </c:lineChart>
      <c:catAx>
        <c:axId val="745466800"/>
        <c:scaling>
          <c:orientation val="minMax"/>
        </c:scaling>
        <c:delete val="0"/>
        <c:axPos val="b"/>
        <c:numFmt formatCode="0_)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5463664"/>
        <c:crosses val="autoZero"/>
        <c:auto val="1"/>
        <c:lblAlgn val="ctr"/>
        <c:lblOffset val="100"/>
        <c:noMultiLvlLbl val="0"/>
      </c:catAx>
      <c:valAx>
        <c:axId val="745463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546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49457577282797E-2"/>
          <c:y val="9.7276285183216113E-2"/>
          <c:w val="0.88213545851514941"/>
          <c:h val="0.68660383415922999"/>
        </c:manualLayout>
      </c:layout>
      <c:lineChart>
        <c:grouping val="standard"/>
        <c:varyColors val="0"/>
        <c:ser>
          <c:idx val="0"/>
          <c:order val="0"/>
          <c:tx>
            <c:strRef>
              <c:f>'C23'!$F$7</c:f>
              <c:strCache>
                <c:ptCount val="1"/>
                <c:pt idx="0">
                  <c:v>2011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1'!$J$208:$J$219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'C23'!$F$9:$F$20</c:f>
              <c:numCache>
                <c:formatCode>#,##0</c:formatCode>
                <c:ptCount val="12"/>
                <c:pt idx="0">
                  <c:v>1257.6156260000002</c:v>
                </c:pt>
                <c:pt idx="1">
                  <c:v>1131.5227989999998</c:v>
                </c:pt>
                <c:pt idx="2">
                  <c:v>1225.4796489999997</c:v>
                </c:pt>
                <c:pt idx="3">
                  <c:v>1121.7045380000002</c:v>
                </c:pt>
                <c:pt idx="4">
                  <c:v>1205.3482409999997</c:v>
                </c:pt>
                <c:pt idx="5">
                  <c:v>1265.7656030000001</c:v>
                </c:pt>
                <c:pt idx="6">
                  <c:v>1399.2562140000002</c:v>
                </c:pt>
                <c:pt idx="7">
                  <c:v>1455.5302550000001</c:v>
                </c:pt>
                <c:pt idx="8">
                  <c:v>1352.2759019999999</c:v>
                </c:pt>
                <c:pt idx="9">
                  <c:v>1265.2984350000004</c:v>
                </c:pt>
                <c:pt idx="10">
                  <c:v>1141.4970930000002</c:v>
                </c:pt>
                <c:pt idx="11">
                  <c:v>1210.1249520000001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'C23'!$I$7</c:f>
              <c:strCache>
                <c:ptCount val="1"/>
                <c:pt idx="0">
                  <c:v>2012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1'!$J$208:$J$219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'C23'!$I$9:$I$20</c:f>
              <c:numCache>
                <c:formatCode>#,##0</c:formatCode>
                <c:ptCount val="12"/>
                <c:pt idx="0">
                  <c:v>1255.409717</c:v>
                </c:pt>
                <c:pt idx="1">
                  <c:v>1250.7501069999996</c:v>
                </c:pt>
                <c:pt idx="2">
                  <c:v>1214.0754399999996</c:v>
                </c:pt>
                <c:pt idx="3">
                  <c:v>1124.031907</c:v>
                </c:pt>
                <c:pt idx="4">
                  <c:v>1202.899799</c:v>
                </c:pt>
                <c:pt idx="5">
                  <c:v>1295.9046910000004</c:v>
                </c:pt>
                <c:pt idx="6">
                  <c:v>1418.7802609999999</c:v>
                </c:pt>
                <c:pt idx="7">
                  <c:v>1510.7175960000002</c:v>
                </c:pt>
                <c:pt idx="8">
                  <c:v>1311.5602440000002</c:v>
                </c:pt>
                <c:pt idx="9">
                  <c:v>1249.9886999999997</c:v>
                </c:pt>
                <c:pt idx="10">
                  <c:v>1124.2891159999999</c:v>
                </c:pt>
                <c:pt idx="11">
                  <c:v>1186.169686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'C23'!$L$7</c:f>
              <c:strCache>
                <c:ptCount val="1"/>
                <c:pt idx="0">
                  <c:v>2013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'C23'!$L$9:$L$20</c:f>
              <c:numCache>
                <c:formatCode>#,##0</c:formatCode>
                <c:ptCount val="12"/>
                <c:pt idx="0">
                  <c:v>1213.7525599999999</c:v>
                </c:pt>
                <c:pt idx="1">
                  <c:v>1116.792839</c:v>
                </c:pt>
                <c:pt idx="2">
                  <c:v>1170.5497680000001</c:v>
                </c:pt>
                <c:pt idx="3">
                  <c:v>1125.4700270000003</c:v>
                </c:pt>
                <c:pt idx="4">
                  <c:v>1179.7590379999999</c:v>
                </c:pt>
                <c:pt idx="5">
                  <c:v>1198.1674130000001</c:v>
                </c:pt>
                <c:pt idx="6">
                  <c:v>1407.7336990000001</c:v>
                </c:pt>
                <c:pt idx="7">
                  <c:v>1441.9233640000002</c:v>
                </c:pt>
                <c:pt idx="8">
                  <c:v>1271.9159509999999</c:v>
                </c:pt>
                <c:pt idx="9">
                  <c:v>1245.8582380000003</c:v>
                </c:pt>
                <c:pt idx="10">
                  <c:v>1139.9158949999999</c:v>
                </c:pt>
                <c:pt idx="11">
                  <c:v>1197.0153499999999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'C23'!$O$7</c:f>
              <c:strCache>
                <c:ptCount val="1"/>
                <c:pt idx="0">
                  <c:v>2014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'C23'!$O$9:$O$20</c:f>
              <c:numCache>
                <c:formatCode>#,##0</c:formatCode>
                <c:ptCount val="12"/>
                <c:pt idx="0">
                  <c:v>1186.3572450000001</c:v>
                </c:pt>
                <c:pt idx="1">
                  <c:v>1076.7889480000001</c:v>
                </c:pt>
                <c:pt idx="2">
                  <c:v>1157.7146369999998</c:v>
                </c:pt>
                <c:pt idx="3">
                  <c:v>1096.8727989999998</c:v>
                </c:pt>
                <c:pt idx="4">
                  <c:v>1169.1767110000001</c:v>
                </c:pt>
                <c:pt idx="5">
                  <c:v>1232.045235</c:v>
                </c:pt>
                <c:pt idx="6">
                  <c:v>1370.1373529999996</c:v>
                </c:pt>
                <c:pt idx="7">
                  <c:v>1415.0301550000001</c:v>
                </c:pt>
                <c:pt idx="8">
                  <c:v>1356.9033850000001</c:v>
                </c:pt>
                <c:pt idx="9">
                  <c:v>1253.7670640000001</c:v>
                </c:pt>
                <c:pt idx="10">
                  <c:v>1097.3159509999998</c:v>
                </c:pt>
                <c:pt idx="11">
                  <c:v>1175.4166310000001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'C23'!$R$7</c:f>
              <c:strCache>
                <c:ptCount val="1"/>
                <c:pt idx="0">
                  <c:v>2015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'C23'!$R$9:$R$20</c:f>
              <c:numCache>
                <c:formatCode>#,##0</c:formatCode>
                <c:ptCount val="12"/>
                <c:pt idx="0">
                  <c:v>1219.486345</c:v>
                </c:pt>
                <c:pt idx="1">
                  <c:v>1127.5349930000002</c:v>
                </c:pt>
                <c:pt idx="2">
                  <c:v>1186.4365180000002</c:v>
                </c:pt>
                <c:pt idx="3">
                  <c:v>1103.2574380000001</c:v>
                </c:pt>
                <c:pt idx="4">
                  <c:v>1187.8424649999999</c:v>
                </c:pt>
                <c:pt idx="5">
                  <c:v>1242.929795</c:v>
                </c:pt>
                <c:pt idx="6">
                  <c:v>1504.1375340000002</c:v>
                </c:pt>
                <c:pt idx="7">
                  <c:v>1463.9297549999999</c:v>
                </c:pt>
                <c:pt idx="8">
                  <c:v>1308.043058</c:v>
                </c:pt>
                <c:pt idx="9">
                  <c:v>1242.5438079999999</c:v>
                </c:pt>
                <c:pt idx="10">
                  <c:v>1119.8786129999999</c:v>
                </c:pt>
                <c:pt idx="11">
                  <c:v>1178.2173189999999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5464448"/>
        <c:axId val="745464840"/>
      </c:lineChart>
      <c:catAx>
        <c:axId val="74546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5464840"/>
        <c:crosses val="autoZero"/>
        <c:auto val="1"/>
        <c:lblAlgn val="ctr"/>
        <c:lblOffset val="100"/>
        <c:noMultiLvlLbl val="0"/>
      </c:catAx>
      <c:valAx>
        <c:axId val="745464840"/>
        <c:scaling>
          <c:orientation val="minMax"/>
          <c:min val="1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546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756583024184E-2"/>
          <c:y val="0.1606425702811245"/>
          <c:w val="0.87747312671960076"/>
          <c:h val="0.70829696739714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2'!$I$8</c:f>
              <c:strCache>
                <c:ptCount val="1"/>
                <c:pt idx="0">
                  <c:v>Canarias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2'!$A$69:$A$80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2'!$I$69:$I$80</c:f>
              <c:numCache>
                <c:formatCode>0.0%</c:formatCode>
                <c:ptCount val="12"/>
                <c:pt idx="0">
                  <c:v>1.0136310003044491E-2</c:v>
                </c:pt>
                <c:pt idx="1">
                  <c:v>4.9155134424865299E-3</c:v>
                </c:pt>
                <c:pt idx="2">
                  <c:v>9.4399971522476367E-3</c:v>
                </c:pt>
                <c:pt idx="3">
                  <c:v>-2.9424870681525883E-3</c:v>
                </c:pt>
                <c:pt idx="4">
                  <c:v>8.3023400875734676E-3</c:v>
                </c:pt>
                <c:pt idx="5">
                  <c:v>-5.0044365297337023E-3</c:v>
                </c:pt>
                <c:pt idx="6">
                  <c:v>4.7436311812950605E-2</c:v>
                </c:pt>
                <c:pt idx="7">
                  <c:v>2.5620859544925878E-2</c:v>
                </c:pt>
                <c:pt idx="8">
                  <c:v>9.8158479636456519E-5</c:v>
                </c:pt>
                <c:pt idx="9">
                  <c:v>-4.5521519874681671E-3</c:v>
                </c:pt>
                <c:pt idx="10">
                  <c:v>1.114878868168323E-2</c:v>
                </c:pt>
                <c:pt idx="11">
                  <c:v>1.774100351843666E-2</c:v>
                </c:pt>
              </c:numCache>
            </c:numRef>
          </c:val>
        </c:ser>
        <c:ser>
          <c:idx val="1"/>
          <c:order val="1"/>
          <c:tx>
            <c:strRef>
              <c:f>'Data 2'!$J$8</c:f>
              <c:strCache>
                <c:ptCount val="1"/>
                <c:pt idx="0">
                  <c:v>Baleares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2'!$A$69:$A$80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2'!$J$69:$J$80</c:f>
              <c:numCache>
                <c:formatCode>0.0%</c:formatCode>
                <c:ptCount val="12"/>
                <c:pt idx="0">
                  <c:v>5.8867795925834132E-2</c:v>
                </c:pt>
                <c:pt idx="1">
                  <c:v>0.12392492630060614</c:v>
                </c:pt>
                <c:pt idx="2">
                  <c:v>5.7411799465639346E-2</c:v>
                </c:pt>
                <c:pt idx="3">
                  <c:v>1.958024459923724E-2</c:v>
                </c:pt>
                <c:pt idx="4">
                  <c:v>2.9247935105254586E-2</c:v>
                </c:pt>
                <c:pt idx="5">
                  <c:v>2.900895749979715E-2</c:v>
                </c:pt>
                <c:pt idx="6">
                  <c:v>0.1591260442295781</c:v>
                </c:pt>
                <c:pt idx="7">
                  <c:v>4.5161071728502922E-2</c:v>
                </c:pt>
                <c:pt idx="8">
                  <c:v>-8.0709141438163434E-2</c:v>
                </c:pt>
                <c:pt idx="9">
                  <c:v>-1.3689415994437626E-2</c:v>
                </c:pt>
                <c:pt idx="10">
                  <c:v>4.5265500274592751E-2</c:v>
                </c:pt>
                <c:pt idx="11">
                  <c:v>-2.0065961387839781E-2</c:v>
                </c:pt>
              </c:numCache>
            </c:numRef>
          </c:val>
        </c:ser>
        <c:ser>
          <c:idx val="2"/>
          <c:order val="2"/>
          <c:tx>
            <c:strRef>
              <c:f>'Data 2'!$K$8</c:f>
              <c:strCache>
                <c:ptCount val="1"/>
                <c:pt idx="0">
                  <c:v>Ceuta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2'!$A$69:$A$80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2'!$K$69:$K$80</c:f>
              <c:numCache>
                <c:formatCode>0.0%</c:formatCode>
                <c:ptCount val="12"/>
                <c:pt idx="0">
                  <c:v>1.3166211044577159E-2</c:v>
                </c:pt>
                <c:pt idx="1">
                  <c:v>-5.6888651486740605E-2</c:v>
                </c:pt>
                <c:pt idx="2">
                  <c:v>-8.2204511198834318E-2</c:v>
                </c:pt>
                <c:pt idx="3">
                  <c:v>4.5252681051447308E-2</c:v>
                </c:pt>
                <c:pt idx="4">
                  <c:v>-4.739921704534189E-3</c:v>
                </c:pt>
                <c:pt idx="5">
                  <c:v>-2.4225655628528742E-2</c:v>
                </c:pt>
                <c:pt idx="6">
                  <c:v>4.8009045431452124E-2</c:v>
                </c:pt>
                <c:pt idx="7">
                  <c:v>-8.0306330155321959E-4</c:v>
                </c:pt>
                <c:pt idx="8">
                  <c:v>-0.10407212004912769</c:v>
                </c:pt>
                <c:pt idx="9">
                  <c:v>-6.7625826450800397E-2</c:v>
                </c:pt>
                <c:pt idx="10">
                  <c:v>-7.3174625747684297E-2</c:v>
                </c:pt>
                <c:pt idx="11">
                  <c:v>-6.7028824896646966E-2</c:v>
                </c:pt>
              </c:numCache>
            </c:numRef>
          </c:val>
        </c:ser>
        <c:ser>
          <c:idx val="3"/>
          <c:order val="3"/>
          <c:tx>
            <c:strRef>
              <c:f>'Data 2'!$L$8</c:f>
              <c:strCache>
                <c:ptCount val="1"/>
                <c:pt idx="0">
                  <c:v>Melilla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 2'!$A$69:$A$80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2'!$L$69:$L$80</c:f>
              <c:numCache>
                <c:formatCode>0.0%</c:formatCode>
                <c:ptCount val="12"/>
                <c:pt idx="0">
                  <c:v>2.6068875380935275E-2</c:v>
                </c:pt>
                <c:pt idx="1">
                  <c:v>4.8740057023772376E-2</c:v>
                </c:pt>
                <c:pt idx="2">
                  <c:v>-1.8318743875691434E-2</c:v>
                </c:pt>
                <c:pt idx="3">
                  <c:v>5.45642200026486E-3</c:v>
                </c:pt>
                <c:pt idx="4">
                  <c:v>9.6752597182001576E-3</c:v>
                </c:pt>
                <c:pt idx="5">
                  <c:v>4.9203868610536716E-4</c:v>
                </c:pt>
                <c:pt idx="6">
                  <c:v>0.15163545297554948</c:v>
                </c:pt>
                <c:pt idx="7">
                  <c:v>6.9080617861591254E-2</c:v>
                </c:pt>
                <c:pt idx="8">
                  <c:v>-5.0871708571237906E-2</c:v>
                </c:pt>
                <c:pt idx="9">
                  <c:v>-1.6611682199086375E-2</c:v>
                </c:pt>
                <c:pt idx="10">
                  <c:v>-7.4588215628026422E-3</c:v>
                </c:pt>
                <c:pt idx="11">
                  <c:v>-2.4693317841224416E-2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468368"/>
        <c:axId val="745468760"/>
      </c:barChart>
      <c:catAx>
        <c:axId val="74546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5468760"/>
        <c:crosses val="autoZero"/>
        <c:auto val="1"/>
        <c:lblAlgn val="ctr"/>
        <c:lblOffset val="100"/>
        <c:noMultiLvlLbl val="0"/>
      </c:catAx>
      <c:valAx>
        <c:axId val="7454687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546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15684962254849"/>
          <c:y val="4.6959886791259529E-2"/>
          <c:w val="0.5119372998102415"/>
          <c:h val="7.4526056983840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43794323686085E-2"/>
          <c:y val="0.16448594903015692"/>
          <c:w val="0.88213545851514941"/>
          <c:h val="0.68660383415922999"/>
        </c:manualLayout>
      </c:layout>
      <c:lineChart>
        <c:grouping val="standard"/>
        <c:varyColors val="0"/>
        <c:ser>
          <c:idx val="0"/>
          <c:order val="0"/>
          <c:tx>
            <c:v>% Mes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1'!$J$208:$J$219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1'!$G$208:$G$219</c:f>
              <c:numCache>
                <c:formatCode>#,##0.00</c:formatCode>
                <c:ptCount val="12"/>
                <c:pt idx="0">
                  <c:v>3.4496644070889593</c:v>
                </c:pt>
                <c:pt idx="1">
                  <c:v>0.87845429943285147</c:v>
                </c:pt>
                <c:pt idx="2">
                  <c:v>-0.34498644815984525</c:v>
                </c:pt>
                <c:pt idx="3">
                  <c:v>-0.54653009249200357</c:v>
                </c:pt>
                <c:pt idx="4">
                  <c:v>0.71811228246370096</c:v>
                </c:pt>
                <c:pt idx="5">
                  <c:v>1.5873596280638891</c:v>
                </c:pt>
                <c:pt idx="6">
                  <c:v>8.2497366741806744</c:v>
                </c:pt>
                <c:pt idx="7">
                  <c:v>2.7929864356820433</c:v>
                </c:pt>
                <c:pt idx="8">
                  <c:v>-1.6524585119306434</c:v>
                </c:pt>
                <c:pt idx="9">
                  <c:v>2.6021111991350043</c:v>
                </c:pt>
                <c:pt idx="10">
                  <c:v>0.89915873203778585</c:v>
                </c:pt>
                <c:pt idx="11">
                  <c:v>2.2074684552785717</c:v>
                </c:pt>
              </c:numCache>
            </c:numRef>
          </c:val>
          <c:smooth val="0"/>
        </c:ser>
        <c:ser>
          <c:idx val="1"/>
          <c:order val="1"/>
          <c:tx>
            <c:v>% Año Móvil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1'!$J$208:$J$219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1'!$H$208:$H$219</c:f>
              <c:numCache>
                <c:formatCode>#,##0.00</c:formatCode>
                <c:ptCount val="12"/>
                <c:pt idx="0">
                  <c:v>0.19351222993053696</c:v>
                </c:pt>
                <c:pt idx="1">
                  <c:v>0.25945124234094674</c:v>
                </c:pt>
                <c:pt idx="2">
                  <c:v>0.25362504252181006</c:v>
                </c:pt>
                <c:pt idx="3">
                  <c:v>0.21876665915070426</c:v>
                </c:pt>
                <c:pt idx="4">
                  <c:v>-1.6217469114210292E-2</c:v>
                </c:pt>
                <c:pt idx="5">
                  <c:v>-2.8740642348701329E-3</c:v>
                </c:pt>
                <c:pt idx="6">
                  <c:v>0.43239389971996278</c:v>
                </c:pt>
                <c:pt idx="7">
                  <c:v>0.64727927843253319</c:v>
                </c:pt>
                <c:pt idx="8">
                  <c:v>0.53228348606548792</c:v>
                </c:pt>
                <c:pt idx="9">
                  <c:v>0.93724994222086355</c:v>
                </c:pt>
                <c:pt idx="10">
                  <c:v>1.1438887722918123</c:v>
                </c:pt>
                <c:pt idx="11">
                  <c:v>1.5872275039030326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013256"/>
        <c:axId val="989013648"/>
      </c:lineChart>
      <c:catAx>
        <c:axId val="989013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9013648"/>
        <c:crosses val="autoZero"/>
        <c:auto val="1"/>
        <c:lblAlgn val="ctr"/>
        <c:lblOffset val="100"/>
        <c:noMultiLvlLbl val="0"/>
      </c:catAx>
      <c:valAx>
        <c:axId val="9890136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9013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99481893194059"/>
          <c:y val="5.3582151528019914E-2"/>
          <c:w val="0.35824192336378807"/>
          <c:h val="8.4112721738127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76848176794252E-2"/>
          <c:y val="7.5098959167642906E-2"/>
          <c:w val="0.93482159630959005"/>
          <c:h val="0.74703701487813212"/>
        </c:manualLayout>
      </c:layout>
      <c:lineChart>
        <c:grouping val="standard"/>
        <c:varyColors val="0"/>
        <c:ser>
          <c:idx val="0"/>
          <c:order val="0"/>
          <c:tx>
            <c:strRef>
              <c:f>'Data 1'!$G$9</c:f>
              <c:strCache>
                <c:ptCount val="1"/>
                <c:pt idx="0">
                  <c:v>D Demanda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'Data 1'!$C$19:$C$29</c:f>
              <c:numCache>
                <c:formatCode>0_)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'Data 1'!$G$19:$G$29</c:f>
              <c:numCache>
                <c:formatCode>0.0\ </c:formatCode>
                <c:ptCount val="11"/>
                <c:pt idx="0">
                  <c:v>4.2596724000887987</c:v>
                </c:pt>
                <c:pt idx="1">
                  <c:v>3.5711545233582997</c:v>
                </c:pt>
                <c:pt idx="2">
                  <c:v>2.9236776407363552</c:v>
                </c:pt>
                <c:pt idx="3">
                  <c:v>1.055392094373131</c:v>
                </c:pt>
                <c:pt idx="4">
                  <c:v>-4.7305579427717737</c:v>
                </c:pt>
                <c:pt idx="5">
                  <c:v>3.113747511510212</c:v>
                </c:pt>
                <c:pt idx="6">
                  <c:v>-1.8921438939156321</c:v>
                </c:pt>
                <c:pt idx="7">
                  <c:v>-1.401885516296264</c:v>
                </c:pt>
                <c:pt idx="8">
                  <c:v>-2.2402750402234606</c:v>
                </c:pt>
                <c:pt idx="9">
                  <c:v>-1.1464872953274474</c:v>
                </c:pt>
                <c:pt idx="10">
                  <c:v>1.8489613417835615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014432"/>
        <c:axId val="989014824"/>
      </c:lineChart>
      <c:catAx>
        <c:axId val="989014432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9014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89014824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9014432"/>
        <c:crossesAt val="1"/>
        <c:crossBetween val="between"/>
        <c:majorUnit val="1"/>
        <c:min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5505312464921E-2"/>
          <c:y val="0.12779973649538867"/>
          <c:w val="0.9019629431940851"/>
          <c:h val="0.69433589576006571"/>
        </c:manualLayout>
      </c:layout>
      <c:lineChart>
        <c:grouping val="standard"/>
        <c:varyColors val="0"/>
        <c:ser>
          <c:idx val="0"/>
          <c:order val="0"/>
          <c:tx>
            <c:strRef>
              <c:f>'Data 1'!$G$9</c:f>
              <c:strCache>
                <c:ptCount val="1"/>
                <c:pt idx="0">
                  <c:v>D Demanda</c:v>
                </c:pt>
              </c:strCache>
            </c:strRef>
          </c:tx>
          <c:spPr>
            <a:ln w="38100">
              <a:solidFill>
                <a:srgbClr val="624FAC"/>
              </a:solidFill>
              <a:prstDash val="sysDot"/>
            </a:ln>
          </c:spPr>
          <c:marker>
            <c:symbol val="none"/>
          </c:marker>
          <c:cat>
            <c:numRef>
              <c:f>'Data 1'!$C$13:$C$25</c:f>
              <c:numCache>
                <c:formatCode>0_)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'Data 1'!$G$13:$G$25</c:f>
              <c:numCache>
                <c:formatCode>0.0\ </c:formatCode>
                <c:ptCount val="13"/>
                <c:pt idx="0">
                  <c:v>6.5128037745586509</c:v>
                </c:pt>
                <c:pt idx="1">
                  <c:v>5.7778390826903836</c:v>
                </c:pt>
                <c:pt idx="2">
                  <c:v>5.4550660094472514</c:v>
                </c:pt>
                <c:pt idx="3">
                  <c:v>2.8560994044748433</c:v>
                </c:pt>
                <c:pt idx="4">
                  <c:v>6.7769126304239924</c:v>
                </c:pt>
                <c:pt idx="5">
                  <c:v>4.5517886770252591</c:v>
                </c:pt>
                <c:pt idx="6">
                  <c:v>4.2596724000887987</c:v>
                </c:pt>
                <c:pt idx="7">
                  <c:v>3.5711545233582997</c:v>
                </c:pt>
                <c:pt idx="8">
                  <c:v>2.9236776407363552</c:v>
                </c:pt>
                <c:pt idx="9">
                  <c:v>1.055392094373131</c:v>
                </c:pt>
                <c:pt idx="10">
                  <c:v>-4.7305579427717737</c:v>
                </c:pt>
                <c:pt idx="11">
                  <c:v>3.113747511510212</c:v>
                </c:pt>
                <c:pt idx="12">
                  <c:v>-1.8921438939156321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1'!$E$9</c:f>
              <c:strCache>
                <c:ptCount val="1"/>
                <c:pt idx="0">
                  <c:v>PIB % (*)</c:v>
                </c:pt>
              </c:strCache>
            </c:strRef>
          </c:tx>
          <c:marker>
            <c:symbol val="none"/>
          </c:marker>
          <c:cat>
            <c:numRef>
              <c:f>'Data 1'!$C$13:$C$25</c:f>
              <c:numCache>
                <c:formatCode>0_)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'Data 1'!$E$13:$E$25</c:f>
              <c:numCache>
                <c:formatCode>0.0\ </c:formatCode>
                <c:ptCount val="13"/>
                <c:pt idx="0">
                  <c:v>4.4848585486298775</c:v>
                </c:pt>
                <c:pt idx="1">
                  <c:v>5.2891054590487263</c:v>
                </c:pt>
                <c:pt idx="2">
                  <c:v>4.0010831721470019</c:v>
                </c:pt>
                <c:pt idx="3">
                  <c:v>2.8797989501492482</c:v>
                </c:pt>
                <c:pt idx="4">
                  <c:v>3.1875593897140009</c:v>
                </c:pt>
                <c:pt idx="5">
                  <c:v>3.1667562777545344</c:v>
                </c:pt>
                <c:pt idx="6">
                  <c:v>3.7230387035360524</c:v>
                </c:pt>
                <c:pt idx="7">
                  <c:v>4.1741262844333438</c:v>
                </c:pt>
                <c:pt idx="8">
                  <c:v>3.7689464212370627</c:v>
                </c:pt>
                <c:pt idx="9">
                  <c:v>1.1159254149908371</c:v>
                </c:pt>
                <c:pt idx="10">
                  <c:v>-3.5737994834291631</c:v>
                </c:pt>
                <c:pt idx="11">
                  <c:v>1.3808647364221827E-2</c:v>
                </c:pt>
                <c:pt idx="12">
                  <c:v>-1.0000594325675571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1'!$F$9</c:f>
              <c:strCache>
                <c:ptCount val="1"/>
                <c:pt idx="0">
                  <c:v> D Corregida</c:v>
                </c:pt>
              </c:strCache>
            </c:strRef>
          </c:tx>
          <c:marker>
            <c:symbol val="none"/>
          </c:marker>
          <c:cat>
            <c:numRef>
              <c:f>'Data 1'!$C$13:$C$25</c:f>
              <c:numCache>
                <c:formatCode>0_)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'Data 1'!$F$13:$F$25</c:f>
              <c:numCache>
                <c:formatCode>0.0\ </c:formatCode>
                <c:ptCount val="13"/>
                <c:pt idx="0">
                  <c:v>5.3529999999999998</c:v>
                </c:pt>
                <c:pt idx="1">
                  <c:v>6.3389999999999995</c:v>
                </c:pt>
                <c:pt idx="2">
                  <c:v>5.2839999999999998</c:v>
                </c:pt>
                <c:pt idx="3">
                  <c:v>4.0030000000000001</c:v>
                </c:pt>
                <c:pt idx="4">
                  <c:v>5.4550000000000001</c:v>
                </c:pt>
                <c:pt idx="5">
                  <c:v>4.2240000000000002</c:v>
                </c:pt>
                <c:pt idx="6">
                  <c:v>3.1310000000000002</c:v>
                </c:pt>
                <c:pt idx="7">
                  <c:v>4.617</c:v>
                </c:pt>
                <c:pt idx="8">
                  <c:v>4.2609999999999992</c:v>
                </c:pt>
                <c:pt idx="9">
                  <c:v>0.71299999999999986</c:v>
                </c:pt>
                <c:pt idx="10">
                  <c:v>-4.6879999999999997</c:v>
                </c:pt>
                <c:pt idx="11">
                  <c:v>2.6849936290860077</c:v>
                </c:pt>
                <c:pt idx="12">
                  <c:v>-0.98768303124073809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291144"/>
        <c:axId val="426291536"/>
      </c:lineChart>
      <c:catAx>
        <c:axId val="426291144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62915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6291536"/>
        <c:scaling>
          <c:orientation val="minMax"/>
          <c:max val="8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6291144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255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22" r="0.75000000000000022" t="1" header="0.511811024" footer="0.511811024"/>
    <c:pageSetup orientation="landscape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1'!$B$34:$B$45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1'!$F$34:$F$45</c:f>
              <c:numCache>
                <c:formatCode>0.0\ \ \ \ _)</c:formatCode>
                <c:ptCount val="12"/>
                <c:pt idx="0">
                  <c:v>0.47779485790349074</c:v>
                </c:pt>
                <c:pt idx="1">
                  <c:v>1.9212337783631961</c:v>
                </c:pt>
                <c:pt idx="2">
                  <c:v>1.0272303806902916</c:v>
                </c:pt>
                <c:pt idx="3">
                  <c:v>-0.6664881414481183</c:v>
                </c:pt>
                <c:pt idx="4">
                  <c:v>2.5853857466484498</c:v>
                </c:pt>
                <c:pt idx="5">
                  <c:v>2.5221040737575917</c:v>
                </c:pt>
                <c:pt idx="6">
                  <c:v>5.5788012021567024</c:v>
                </c:pt>
                <c:pt idx="7">
                  <c:v>0.79461073951971883</c:v>
                </c:pt>
                <c:pt idx="8">
                  <c:v>-2.9218368185184751</c:v>
                </c:pt>
                <c:pt idx="9">
                  <c:v>-2.2882902874533206</c:v>
                </c:pt>
                <c:pt idx="10">
                  <c:v>-1.1907932812738053</c:v>
                </c:pt>
                <c:pt idx="11">
                  <c:v>-3.9391710565525599</c:v>
                </c:pt>
              </c:numCache>
            </c:numRef>
          </c:val>
        </c:ser>
        <c:ser>
          <c:idx val="2"/>
          <c:order val="2"/>
          <c:tx>
            <c:v>Temperatura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1'!$B$34:$B$45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1'!$E$34:$E$45</c:f>
              <c:numCache>
                <c:formatCode>0.0\ \ \ \ _)</c:formatCode>
                <c:ptCount val="12"/>
                <c:pt idx="0">
                  <c:v>-1.1361775601345991</c:v>
                </c:pt>
                <c:pt idx="1">
                  <c:v>1.381925753987101E-2</c:v>
                </c:pt>
                <c:pt idx="2">
                  <c:v>0.15361644361846505</c:v>
                </c:pt>
                <c:pt idx="3">
                  <c:v>0.72515823252246037</c:v>
                </c:pt>
                <c:pt idx="4">
                  <c:v>-0.2854289734158133</c:v>
                </c:pt>
                <c:pt idx="5">
                  <c:v>0.98523519644591051</c:v>
                </c:pt>
                <c:pt idx="6">
                  <c:v>5.6744817741426701E-2</c:v>
                </c:pt>
                <c:pt idx="7">
                  <c:v>0.27132518588426358</c:v>
                </c:pt>
                <c:pt idx="8">
                  <c:v>-0.11268762697513868</c:v>
                </c:pt>
                <c:pt idx="9">
                  <c:v>-1.1293370429756422</c:v>
                </c:pt>
                <c:pt idx="10">
                  <c:v>0.22577806843242509</c:v>
                </c:pt>
                <c:pt idx="11">
                  <c:v>-0.66652459541065578</c:v>
                </c:pt>
              </c:numCache>
            </c:numRef>
          </c:val>
        </c:ser>
        <c:ser>
          <c:idx val="3"/>
          <c:order val="3"/>
          <c:tx>
            <c:v>Actividad económica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1'!$B$34:$B$45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1'!$G$34:$G$45</c:f>
              <c:numCache>
                <c:formatCode>0.0\ \ \ \ _)</c:formatCode>
                <c:ptCount val="12"/>
                <c:pt idx="0">
                  <c:v>3.424137236033431</c:v>
                </c:pt>
                <c:pt idx="1">
                  <c:v>0.75721968598640998</c:v>
                </c:pt>
                <c:pt idx="2">
                  <c:v>-0.36752608424043265</c:v>
                </c:pt>
                <c:pt idx="3">
                  <c:v>-0.23513070971857841</c:v>
                </c:pt>
                <c:pt idx="4">
                  <c:v>-0.48336465155732755</c:v>
                </c:pt>
                <c:pt idx="5">
                  <c:v>0.44290019030110983</c:v>
                </c:pt>
                <c:pt idx="6">
                  <c:v>5.4708824634071007</c:v>
                </c:pt>
                <c:pt idx="7">
                  <c:v>2.4218151224958628</c:v>
                </c:pt>
                <c:pt idx="8">
                  <c:v>-0.28130602672377103</c:v>
                </c:pt>
                <c:pt idx="9">
                  <c:v>3.6098472449701768</c:v>
                </c:pt>
                <c:pt idx="10">
                  <c:v>1.4285327742957765</c:v>
                </c:pt>
                <c:pt idx="11">
                  <c:v>2.5994384440470313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292320"/>
        <c:axId val="426292712"/>
      </c:barChart>
      <c:lineChart>
        <c:grouping val="standard"/>
        <c:varyColors val="0"/>
        <c:ser>
          <c:idx val="0"/>
          <c:order val="0"/>
          <c:tx>
            <c:v>Incremento de demanda</c:v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1'!$B$34:$B$45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1'!$D$34:$D$45</c:f>
              <c:numCache>
                <c:formatCode>0.0\ \ \ \ _)</c:formatCode>
                <c:ptCount val="12"/>
                <c:pt idx="0">
                  <c:v>2.7657545338023226</c:v>
                </c:pt>
                <c:pt idx="1">
                  <c:v>2.6922727218894771</c:v>
                </c:pt>
                <c:pt idx="2">
                  <c:v>0.813320740068324</c:v>
                </c:pt>
                <c:pt idx="3">
                  <c:v>-0.17646061864423634</c:v>
                </c:pt>
                <c:pt idx="4">
                  <c:v>1.8165921216753089</c:v>
                </c:pt>
                <c:pt idx="5">
                  <c:v>3.9502394605046121</c:v>
                </c:pt>
                <c:pt idx="6">
                  <c:v>11.10642848330523</c:v>
                </c:pt>
                <c:pt idx="7">
                  <c:v>3.4877510478998452</c:v>
                </c:pt>
                <c:pt idx="8">
                  <c:v>-3.3158304722173848</c:v>
                </c:pt>
                <c:pt idx="9">
                  <c:v>0.19221991454121401</c:v>
                </c:pt>
                <c:pt idx="10">
                  <c:v>0.46351756145439627</c:v>
                </c:pt>
                <c:pt idx="11">
                  <c:v>-2.0062572079161844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92320"/>
        <c:axId val="426292712"/>
      </c:lineChart>
      <c:catAx>
        <c:axId val="42629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6292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62927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6292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50666744599655E-2"/>
          <c:y val="0.10354926749694138"/>
          <c:w val="0.8633289078525842"/>
          <c:h val="0.75846744256569509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1'!$D$110:$D$111</c:f>
              <c:strCache>
                <c:ptCount val="2"/>
                <c:pt idx="0">
                  <c:v>Demanda (b.c.) GWh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'Data 1'!$B$160:$B$219</c:f>
              <c:numCache>
                <c:formatCode>0_)</c:formatCode>
                <c:ptCount val="60"/>
                <c:pt idx="6">
                  <c:v>2011</c:v>
                </c:pt>
                <c:pt idx="18">
                  <c:v>2012</c:v>
                </c:pt>
                <c:pt idx="30">
                  <c:v>2013</c:v>
                </c:pt>
                <c:pt idx="42">
                  <c:v>2014</c:v>
                </c:pt>
                <c:pt idx="54">
                  <c:v>2015</c:v>
                </c:pt>
              </c:numCache>
            </c:numRef>
          </c:cat>
          <c:val>
            <c:numRef>
              <c:f>'Data 1'!$D$160:$D$219</c:f>
              <c:numCache>
                <c:formatCode>#,##0</c:formatCode>
                <c:ptCount val="60"/>
                <c:pt idx="0">
                  <c:v>23667.869017999994</c:v>
                </c:pt>
                <c:pt idx="1">
                  <c:v>21414.953240999999</c:v>
                </c:pt>
                <c:pt idx="2">
                  <c:v>22737.242052000005</c:v>
                </c:pt>
                <c:pt idx="3">
                  <c:v>19254.015281</c:v>
                </c:pt>
                <c:pt idx="4">
                  <c:v>20346.017596999998</c:v>
                </c:pt>
                <c:pt idx="5">
                  <c:v>20740.408362999999</c:v>
                </c:pt>
                <c:pt idx="6">
                  <c:v>21996.807179999996</c:v>
                </c:pt>
                <c:pt idx="7">
                  <c:v>21588.901646000006</c:v>
                </c:pt>
                <c:pt idx="8">
                  <c:v>21020.763279999999</c:v>
                </c:pt>
                <c:pt idx="9">
                  <c:v>20338.993178999997</c:v>
                </c:pt>
                <c:pt idx="10">
                  <c:v>20614.639884</c:v>
                </c:pt>
                <c:pt idx="11">
                  <c:v>21876.794584000003</c:v>
                </c:pt>
                <c:pt idx="12">
                  <c:v>23090.426943000002</c:v>
                </c:pt>
                <c:pt idx="13">
                  <c:v>22947.785240000001</c:v>
                </c:pt>
                <c:pt idx="14">
                  <c:v>21327.506309</c:v>
                </c:pt>
                <c:pt idx="15">
                  <c:v>19477.465007000003</c:v>
                </c:pt>
                <c:pt idx="16">
                  <c:v>20190.931373000007</c:v>
                </c:pt>
                <c:pt idx="17">
                  <c:v>20752.162159</c:v>
                </c:pt>
                <c:pt idx="18">
                  <c:v>21670.967820000002</c:v>
                </c:pt>
                <c:pt idx="19">
                  <c:v>21447.849914999999</c:v>
                </c:pt>
                <c:pt idx="20">
                  <c:v>19794.145318999999</c:v>
                </c:pt>
                <c:pt idx="21">
                  <c:v>19716.804320999996</c:v>
                </c:pt>
                <c:pt idx="22">
                  <c:v>20270.138454999997</c:v>
                </c:pt>
                <c:pt idx="23">
                  <c:v>21328.039439000011</c:v>
                </c:pt>
                <c:pt idx="24">
                  <c:v>22553.187900000001</c:v>
                </c:pt>
                <c:pt idx="25">
                  <c:v>20549.267124999998</c:v>
                </c:pt>
                <c:pt idx="26">
                  <c:v>21218.142804999999</c:v>
                </c:pt>
                <c:pt idx="27">
                  <c:v>19498.434924000005</c:v>
                </c:pt>
                <c:pt idx="28">
                  <c:v>19447.040545999997</c:v>
                </c:pt>
                <c:pt idx="29">
                  <c:v>19143.780576000001</c:v>
                </c:pt>
                <c:pt idx="30">
                  <c:v>21637.578680000002</c:v>
                </c:pt>
                <c:pt idx="31">
                  <c:v>20607.948791000003</c:v>
                </c:pt>
                <c:pt idx="32">
                  <c:v>19706.244317000004</c:v>
                </c:pt>
                <c:pt idx="33">
                  <c:v>19780.493700999992</c:v>
                </c:pt>
                <c:pt idx="34">
                  <c:v>20480.664446000002</c:v>
                </c:pt>
                <c:pt idx="35">
                  <c:v>21745.626768999999</c:v>
                </c:pt>
                <c:pt idx="36">
                  <c:v>22053.512252999997</c:v>
                </c:pt>
                <c:pt idx="37">
                  <c:v>20371.954502999994</c:v>
                </c:pt>
                <c:pt idx="38">
                  <c:v>20919.84879</c:v>
                </c:pt>
                <c:pt idx="39">
                  <c:v>18766.030208</c:v>
                </c:pt>
                <c:pt idx="40">
                  <c:v>19478.485279000004</c:v>
                </c:pt>
                <c:pt idx="41">
                  <c:v>19600.189424999997</c:v>
                </c:pt>
                <c:pt idx="42">
                  <c:v>21122.58655</c:v>
                </c:pt>
                <c:pt idx="43">
                  <c:v>20174.167919000003</c:v>
                </c:pt>
                <c:pt idx="44">
                  <c:v>20261.893050000002</c:v>
                </c:pt>
                <c:pt idx="45">
                  <c:v>19686.428999999993</c:v>
                </c:pt>
                <c:pt idx="46">
                  <c:v>19785.315299000002</c:v>
                </c:pt>
                <c:pt idx="47">
                  <c:v>21323.415776999998</c:v>
                </c:pt>
                <c:pt idx="48">
                  <c:v>22663.458267999998</c:v>
                </c:pt>
                <c:pt idx="49">
                  <c:v>20920.423076999999</c:v>
                </c:pt>
                <c:pt idx="50">
                  <c:v>21089.994259000003</c:v>
                </c:pt>
                <c:pt idx="51">
                  <c:v>18732.915555</c:v>
                </c:pt>
                <c:pt idx="52">
                  <c:v>19832.329908</c:v>
                </c:pt>
                <c:pt idx="53">
                  <c:v>20374.443842000001</c:v>
                </c:pt>
                <c:pt idx="54">
                  <c:v>23468.551519000001</c:v>
                </c:pt>
                <c:pt idx="55">
                  <c:v>20877.792672</c:v>
                </c:pt>
                <c:pt idx="56">
                  <c:v>19590.043026000003</c:v>
                </c:pt>
                <c:pt idx="57">
                  <c:v>19724.270237000008</c:v>
                </c:pt>
                <c:pt idx="58">
                  <c:v>19877.02370999999</c:v>
                </c:pt>
                <c:pt idx="59">
                  <c:v>20895.613211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293496"/>
        <c:axId val="426293888"/>
      </c:lineChart>
      <c:catAx>
        <c:axId val="42629349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_)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426293888"/>
        <c:crossesAt val="0"/>
        <c:auto val="0"/>
        <c:lblAlgn val="ctr"/>
        <c:lblOffset val="100"/>
        <c:tickLblSkip val="6"/>
        <c:tickMarkSkip val="12"/>
        <c:noMultiLvlLbl val="0"/>
      </c:catAx>
      <c:valAx>
        <c:axId val="426293888"/>
        <c:scaling>
          <c:orientation val="minMax"/>
          <c:max val="25000"/>
          <c:min val="18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62934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31941497126278E-2"/>
          <c:y val="0.13499486308160322"/>
          <c:w val="0.86255803553921051"/>
          <c:h val="0.74502978104421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1'!$D$257</c:f>
              <c:strCache>
                <c:ptCount val="1"/>
                <c:pt idx="0">
                  <c:v>Media</c:v>
                </c:pt>
              </c:strCache>
            </c:strRef>
          </c:tx>
          <c:invertIfNegative val="0"/>
          <c:cat>
            <c:strRef>
              <c:f>'Data 1'!$G$258:$G$269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1'!$D$258:$D$269</c:f>
              <c:numCache>
                <c:formatCode>0</c:formatCode>
                <c:ptCount val="12"/>
                <c:pt idx="0">
                  <c:v>12.877514890019883</c:v>
                </c:pt>
                <c:pt idx="1">
                  <c:v>14.355650659014159</c:v>
                </c:pt>
                <c:pt idx="2">
                  <c:v>17.136474874229535</c:v>
                </c:pt>
                <c:pt idx="3">
                  <c:v>18.776955358301102</c:v>
                </c:pt>
                <c:pt idx="4">
                  <c:v>22.438174257584919</c:v>
                </c:pt>
                <c:pt idx="5">
                  <c:v>26.530971734961053</c:v>
                </c:pt>
                <c:pt idx="6">
                  <c:v>29.395563963018382</c:v>
                </c:pt>
                <c:pt idx="7">
                  <c:v>29.652448502371183</c:v>
                </c:pt>
                <c:pt idx="8">
                  <c:v>26.024946151033365</c:v>
                </c:pt>
                <c:pt idx="9">
                  <c:v>21.517330734546459</c:v>
                </c:pt>
                <c:pt idx="10">
                  <c:v>16.293727898650616</c:v>
                </c:pt>
                <c:pt idx="11">
                  <c:v>13.257859682102914</c:v>
                </c:pt>
              </c:numCache>
            </c:numRef>
          </c:val>
        </c:ser>
        <c:ser>
          <c:idx val="1"/>
          <c:order val="1"/>
          <c:tx>
            <c:strRef>
              <c:f>'Data 1'!$E$257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'Data 1'!$G$258:$G$269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1'!$E$258:$E$269</c:f>
              <c:numCache>
                <c:formatCode>0</c:formatCode>
                <c:ptCount val="12"/>
                <c:pt idx="0">
                  <c:v>13.776065118612749</c:v>
                </c:pt>
                <c:pt idx="1">
                  <c:v>14.072779566736438</c:v>
                </c:pt>
                <c:pt idx="2">
                  <c:v>17.483680432229139</c:v>
                </c:pt>
                <c:pt idx="3">
                  <c:v>21.007130713914631</c:v>
                </c:pt>
                <c:pt idx="4">
                  <c:v>22.517533404282815</c:v>
                </c:pt>
                <c:pt idx="5">
                  <c:v>26.622191794796773</c:v>
                </c:pt>
                <c:pt idx="6">
                  <c:v>28.821369340449898</c:v>
                </c:pt>
                <c:pt idx="7">
                  <c:v>29.304038571249439</c:v>
                </c:pt>
                <c:pt idx="8">
                  <c:v>27.358885140731015</c:v>
                </c:pt>
                <c:pt idx="9">
                  <c:v>24.651328810774345</c:v>
                </c:pt>
                <c:pt idx="10">
                  <c:v>17.576270158182126</c:v>
                </c:pt>
                <c:pt idx="11">
                  <c:v>13.652619457592928</c:v>
                </c:pt>
              </c:numCache>
            </c:numRef>
          </c:val>
        </c:ser>
        <c:ser>
          <c:idx val="2"/>
          <c:order val="2"/>
          <c:tx>
            <c:strRef>
              <c:f>'Data 1'!$F$257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'Data 1'!$G$258:$G$269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1'!$F$258:$F$269</c:f>
              <c:numCache>
                <c:formatCode>0</c:formatCode>
                <c:ptCount val="12"/>
                <c:pt idx="0">
                  <c:v>13.534217635328446</c:v>
                </c:pt>
                <c:pt idx="1">
                  <c:v>12.778046358819042</c:v>
                </c:pt>
                <c:pt idx="2">
                  <c:v>17.231043213408416</c:v>
                </c:pt>
                <c:pt idx="3">
                  <c:v>20.330841275756562</c:v>
                </c:pt>
                <c:pt idx="4">
                  <c:v>24.970535736301944</c:v>
                </c:pt>
                <c:pt idx="5">
                  <c:v>28.343347829996461</c:v>
                </c:pt>
                <c:pt idx="6">
                  <c:v>31.871375305603518</c:v>
                </c:pt>
                <c:pt idx="7">
                  <c:v>29.857497906068634</c:v>
                </c:pt>
                <c:pt idx="8">
                  <c:v>25.404331641800802</c:v>
                </c:pt>
                <c:pt idx="9">
                  <c:v>21.554946007628594</c:v>
                </c:pt>
                <c:pt idx="10">
                  <c:v>18.559183554201809</c:v>
                </c:pt>
                <c:pt idx="11">
                  <c:v>16.321786117476545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294672"/>
        <c:axId val="426295064"/>
      </c:barChart>
      <c:catAx>
        <c:axId val="426294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crossAx val="426295064"/>
        <c:crosses val="autoZero"/>
        <c:auto val="1"/>
        <c:lblAlgn val="ctr"/>
        <c:lblOffset val="100"/>
        <c:noMultiLvlLbl val="0"/>
      </c:catAx>
      <c:valAx>
        <c:axId val="4262950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ºC</a:t>
                </a:r>
              </a:p>
            </c:rich>
          </c:tx>
          <c:layout>
            <c:manualLayout>
              <c:xMode val="edge"/>
              <c:yMode val="edge"/>
              <c:x val="2.7669689271568196E-2"/>
              <c:y val="0.4096513559379546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42629467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3531625964626372"/>
          <c:y val="2.4685008579246524E-2"/>
          <c:w val="0.27811060685946842"/>
          <c:h val="7.70799409162398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2043602762756E-2"/>
          <c:y val="0.12978585334198572"/>
          <c:w val="0.89443400596013178"/>
          <c:h val="0.67832218571640257"/>
        </c:manualLayout>
      </c:layout>
      <c:areaChart>
        <c:grouping val="standard"/>
        <c:varyColors val="0"/>
        <c:ser>
          <c:idx val="1"/>
          <c:order val="1"/>
          <c:tx>
            <c:v>Superior a la media</c:v>
          </c:tx>
          <c:spPr>
            <a:ln w="25400">
              <a:noFill/>
            </a:ln>
          </c:spPr>
          <c:cat>
            <c:strLit>
              <c:ptCount val="365"/>
              <c:pt idx="14">
                <c:v>ene-15</c:v>
              </c:pt>
              <c:pt idx="45">
                <c:v>feb-15</c:v>
              </c:pt>
              <c:pt idx="73">
                <c:v>mar-15</c:v>
              </c:pt>
              <c:pt idx="104">
                <c:v>abr-15</c:v>
              </c:pt>
              <c:pt idx="134">
                <c:v>may-15</c:v>
              </c:pt>
              <c:pt idx="165">
                <c:v>jun-15</c:v>
              </c:pt>
              <c:pt idx="195">
                <c:v>jul-15</c:v>
              </c:pt>
              <c:pt idx="226">
                <c:v>ago-15</c:v>
              </c:pt>
              <c:pt idx="257">
                <c:v>sep-15</c:v>
              </c:pt>
              <c:pt idx="287">
                <c:v>oct-15</c:v>
              </c:pt>
              <c:pt idx="318">
                <c:v>nov-15</c:v>
              </c:pt>
              <c:pt idx="348">
                <c:v>dic-15</c:v>
              </c:pt>
            </c:strLit>
          </c:cat>
          <c:val>
            <c:numRef>
              <c:f>'Data 1'!$H$274:$H$639</c:f>
              <c:numCache>
                <c:formatCode>0.0</c:formatCode>
                <c:ptCount val="366"/>
                <c:pt idx="0">
                  <c:v>13.686207638873592</c:v>
                </c:pt>
                <c:pt idx="1">
                  <c:v>14.029623212060562</c:v>
                </c:pt>
                <c:pt idx="2">
                  <c:v>16.195748564756908</c:v>
                </c:pt>
                <c:pt idx="3">
                  <c:v>16.388367650868457</c:v>
                </c:pt>
                <c:pt idx="4">
                  <c:v>14.460808715100226</c:v>
                </c:pt>
                <c:pt idx="5">
                  <c:v>12.532900025669953</c:v>
                </c:pt>
                <c:pt idx="6">
                  <c:v>13.133022153843127</c:v>
                </c:pt>
                <c:pt idx="7">
                  <c:v>13.422528896138573</c:v>
                </c:pt>
                <c:pt idx="8">
                  <c:v>15.641064543356929</c:v>
                </c:pt>
                <c:pt idx="9">
                  <c:v>15.534099461657254</c:v>
                </c:pt>
                <c:pt idx="10">
                  <c:v>15.670432391685594</c:v>
                </c:pt>
                <c:pt idx="11">
                  <c:v>15.344301384892068</c:v>
                </c:pt>
                <c:pt idx="12">
                  <c:v>15.650625728551763</c:v>
                </c:pt>
                <c:pt idx="13">
                  <c:v>14.952892690423303</c:v>
                </c:pt>
                <c:pt idx="14">
                  <c:v>14.85491730671472</c:v>
                </c:pt>
                <c:pt idx="15">
                  <c:v>11.861663087401105</c:v>
                </c:pt>
                <c:pt idx="16">
                  <c:v>11.629135153869877</c:v>
                </c:pt>
                <c:pt idx="17">
                  <c:v>9.6552433434902536</c:v>
                </c:pt>
                <c:pt idx="18">
                  <c:v>9.3347106589353377</c:v>
                </c:pt>
                <c:pt idx="19">
                  <c:v>9.1899466473787506</c:v>
                </c:pt>
                <c:pt idx="20">
                  <c:v>9.9502280700706152</c:v>
                </c:pt>
                <c:pt idx="21">
                  <c:v>11.016023624098366</c:v>
                </c:pt>
                <c:pt idx="22">
                  <c:v>12.315916633216723</c:v>
                </c:pt>
                <c:pt idx="23">
                  <c:v>12.885517062737188</c:v>
                </c:pt>
                <c:pt idx="24">
                  <c:v>13.831397669743374</c:v>
                </c:pt>
                <c:pt idx="25">
                  <c:v>13.21801420956964</c:v>
                </c:pt>
                <c:pt idx="26">
                  <c:v>14.405155142033367</c:v>
                </c:pt>
                <c:pt idx="27">
                  <c:v>14.209576268403307</c:v>
                </c:pt>
                <c:pt idx="28">
                  <c:v>15.36825056081131</c:v>
                </c:pt>
                <c:pt idx="29">
                  <c:v>16.101638321691837</c:v>
                </c:pt>
                <c:pt idx="30">
                  <c:v>13.090789877137768</c:v>
                </c:pt>
                <c:pt idx="31">
                  <c:v>10.527160291877214</c:v>
                </c:pt>
                <c:pt idx="32">
                  <c:v>10.362942821060761</c:v>
                </c:pt>
                <c:pt idx="33">
                  <c:v>11.043485682665525</c:v>
                </c:pt>
                <c:pt idx="34">
                  <c:v>7.7319253684014226</c:v>
                </c:pt>
                <c:pt idx="35">
                  <c:v>9.1087050578289261</c:v>
                </c:pt>
                <c:pt idx="36">
                  <c:v>7.9074323018027552</c:v>
                </c:pt>
                <c:pt idx="37">
                  <c:v>7.6101771192683767</c:v>
                </c:pt>
                <c:pt idx="38">
                  <c:v>10.554877216647899</c:v>
                </c:pt>
                <c:pt idx="39">
                  <c:v>12.307561212533662</c:v>
                </c:pt>
                <c:pt idx="40">
                  <c:v>12.485823103482874</c:v>
                </c:pt>
                <c:pt idx="41">
                  <c:v>12.845782685221195</c:v>
                </c:pt>
                <c:pt idx="42">
                  <c:v>13.022420760605678</c:v>
                </c:pt>
                <c:pt idx="43">
                  <c:v>14.757558313586475</c:v>
                </c:pt>
                <c:pt idx="44">
                  <c:v>14.143183745537772</c:v>
                </c:pt>
                <c:pt idx="45">
                  <c:v>14.844819371819117</c:v>
                </c:pt>
                <c:pt idx="46">
                  <c:v>14.192872426163461</c:v>
                </c:pt>
                <c:pt idx="47">
                  <c:v>12.773588199823434</c:v>
                </c:pt>
                <c:pt idx="48">
                  <c:v>13.4572326434779</c:v>
                </c:pt>
                <c:pt idx="49">
                  <c:v>14.542196996185204</c:v>
                </c:pt>
                <c:pt idx="50">
                  <c:v>13.491715048364362</c:v>
                </c:pt>
                <c:pt idx="51">
                  <c:v>13.322241419197992</c:v>
                </c:pt>
                <c:pt idx="52">
                  <c:v>14.766450944990586</c:v>
                </c:pt>
                <c:pt idx="53">
                  <c:v>15.974094611164954</c:v>
                </c:pt>
                <c:pt idx="54">
                  <c:v>13.205619116725522</c:v>
                </c:pt>
                <c:pt idx="55">
                  <c:v>15.223436955936949</c:v>
                </c:pt>
                <c:pt idx="56">
                  <c:v>16.514099556870303</c:v>
                </c:pt>
                <c:pt idx="57">
                  <c:v>15.165976433674246</c:v>
                </c:pt>
                <c:pt idx="58">
                  <c:v>15.901918642018623</c:v>
                </c:pt>
                <c:pt idx="59">
                  <c:v>15.9</c:v>
                </c:pt>
                <c:pt idx="60">
                  <c:v>19.216613964560455</c:v>
                </c:pt>
                <c:pt idx="61">
                  <c:v>20.197616872190732</c:v>
                </c:pt>
                <c:pt idx="62">
                  <c:v>17.725365586943525</c:v>
                </c:pt>
                <c:pt idx="63">
                  <c:v>15.940396056623692</c:v>
                </c:pt>
                <c:pt idx="64">
                  <c:v>16.146727955213155</c:v>
                </c:pt>
                <c:pt idx="65">
                  <c:v>17.80123679923733</c:v>
                </c:pt>
                <c:pt idx="66">
                  <c:v>20.446985451059248</c:v>
                </c:pt>
                <c:pt idx="67">
                  <c:v>19.376538861238181</c:v>
                </c:pt>
                <c:pt idx="68">
                  <c:v>19.640898395296894</c:v>
                </c:pt>
                <c:pt idx="69">
                  <c:v>19.901051412338362</c:v>
                </c:pt>
                <c:pt idx="70">
                  <c:v>19.892220385926212</c:v>
                </c:pt>
                <c:pt idx="71">
                  <c:v>20.17450763075632</c:v>
                </c:pt>
                <c:pt idx="72">
                  <c:v>16.394925606799422</c:v>
                </c:pt>
                <c:pt idx="73">
                  <c:v>13.726872141512981</c:v>
                </c:pt>
                <c:pt idx="74">
                  <c:v>12.794978024269485</c:v>
                </c:pt>
                <c:pt idx="75">
                  <c:v>14.405865204414889</c:v>
                </c:pt>
                <c:pt idx="76">
                  <c:v>15.457138580293059</c:v>
                </c:pt>
                <c:pt idx="77">
                  <c:v>13.347098137959444</c:v>
                </c:pt>
                <c:pt idx="78">
                  <c:v>15.313660958497515</c:v>
                </c:pt>
                <c:pt idx="79">
                  <c:v>14.314867341356795</c:v>
                </c:pt>
                <c:pt idx="80">
                  <c:v>13.87503943625622</c:v>
                </c:pt>
                <c:pt idx="81">
                  <c:v>13.779857605768802</c:v>
                </c:pt>
                <c:pt idx="82">
                  <c:v>12.639530619226983</c:v>
                </c:pt>
                <c:pt idx="83">
                  <c:v>13.327023627838107</c:v>
                </c:pt>
                <c:pt idx="84">
                  <c:v>12.952733253701123</c:v>
                </c:pt>
                <c:pt idx="85">
                  <c:v>15.27514369024629</c:v>
                </c:pt>
                <c:pt idx="86">
                  <c:v>19.670208269625117</c:v>
                </c:pt>
                <c:pt idx="87">
                  <c:v>21.145028112566148</c:v>
                </c:pt>
                <c:pt idx="88">
                  <c:v>21.948187647553365</c:v>
                </c:pt>
                <c:pt idx="89">
                  <c:v>23.802176849490905</c:v>
                </c:pt>
                <c:pt idx="90">
                  <c:v>23.531845136900024</c:v>
                </c:pt>
                <c:pt idx="91">
                  <c:v>20.603993286211974</c:v>
                </c:pt>
                <c:pt idx="92">
                  <c:v>21.228333744776922</c:v>
                </c:pt>
                <c:pt idx="93">
                  <c:v>20.90169865022715</c:v>
                </c:pt>
                <c:pt idx="94">
                  <c:v>19.434521048703605</c:v>
                </c:pt>
                <c:pt idx="95">
                  <c:v>20.173917440098961</c:v>
                </c:pt>
                <c:pt idx="96">
                  <c:v>18.733365929581545</c:v>
                </c:pt>
                <c:pt idx="97">
                  <c:v>18.527642897377362</c:v>
                </c:pt>
                <c:pt idx="98">
                  <c:v>18.665587311268606</c:v>
                </c:pt>
                <c:pt idx="99">
                  <c:v>16.600584758785153</c:v>
                </c:pt>
                <c:pt idx="100">
                  <c:v>18.345832310993067</c:v>
                </c:pt>
                <c:pt idx="101">
                  <c:v>18.570044320707119</c:v>
                </c:pt>
                <c:pt idx="102">
                  <c:v>21.249548492629138</c:v>
                </c:pt>
                <c:pt idx="103">
                  <c:v>22.978254034260711</c:v>
                </c:pt>
                <c:pt idx="104">
                  <c:v>23.941074212962057</c:v>
                </c:pt>
                <c:pt idx="105">
                  <c:v>19.93904656790702</c:v>
                </c:pt>
                <c:pt idx="106">
                  <c:v>19.137765867286848</c:v>
                </c:pt>
                <c:pt idx="107">
                  <c:v>20.291402310895915</c:v>
                </c:pt>
                <c:pt idx="108">
                  <c:v>19.639999234641827</c:v>
                </c:pt>
                <c:pt idx="109">
                  <c:v>19.851209358535716</c:v>
                </c:pt>
                <c:pt idx="110">
                  <c:v>20.901348471248106</c:v>
                </c:pt>
                <c:pt idx="111">
                  <c:v>22.624685771361957</c:v>
                </c:pt>
                <c:pt idx="112">
                  <c:v>21.371930733645979</c:v>
                </c:pt>
                <c:pt idx="113">
                  <c:v>22.27551317168292</c:v>
                </c:pt>
                <c:pt idx="114">
                  <c:v>21.381867233634946</c:v>
                </c:pt>
                <c:pt idx="115">
                  <c:v>20.823077810596786</c:v>
                </c:pt>
                <c:pt idx="116">
                  <c:v>19.562286554696694</c:v>
                </c:pt>
                <c:pt idx="117">
                  <c:v>19.274614064115045</c:v>
                </c:pt>
                <c:pt idx="118">
                  <c:v>20.059853393827222</c:v>
                </c:pt>
                <c:pt idx="119">
                  <c:v>20.392950526440035</c:v>
                </c:pt>
                <c:pt idx="120">
                  <c:v>22.443288763596438</c:v>
                </c:pt>
                <c:pt idx="121">
                  <c:v>24.248021935581971</c:v>
                </c:pt>
                <c:pt idx="122">
                  <c:v>26.194684644280184</c:v>
                </c:pt>
                <c:pt idx="123">
                  <c:v>25.408338710470581</c:v>
                </c:pt>
                <c:pt idx="124">
                  <c:v>24.525298642068481</c:v>
                </c:pt>
                <c:pt idx="125">
                  <c:v>22.58717315810463</c:v>
                </c:pt>
                <c:pt idx="126">
                  <c:v>22.774704128566757</c:v>
                </c:pt>
                <c:pt idx="127">
                  <c:v>25.713850765388255</c:v>
                </c:pt>
                <c:pt idx="128">
                  <c:v>25.148572834629583</c:v>
                </c:pt>
                <c:pt idx="129">
                  <c:v>26.131155830748241</c:v>
                </c:pt>
                <c:pt idx="130">
                  <c:v>28.511714641290965</c:v>
                </c:pt>
                <c:pt idx="131">
                  <c:v>27.500827221071116</c:v>
                </c:pt>
                <c:pt idx="132">
                  <c:v>28.786471923455757</c:v>
                </c:pt>
                <c:pt idx="133">
                  <c:v>30.062848495878839</c:v>
                </c:pt>
                <c:pt idx="134">
                  <c:v>28.776728602575915</c:v>
                </c:pt>
                <c:pt idx="135">
                  <c:v>23.981882967645017</c:v>
                </c:pt>
                <c:pt idx="136">
                  <c:v>25.039317388851543</c:v>
                </c:pt>
                <c:pt idx="137">
                  <c:v>25.653106284456697</c:v>
                </c:pt>
                <c:pt idx="138">
                  <c:v>25.941192685935608</c:v>
                </c:pt>
                <c:pt idx="139">
                  <c:v>21.324548399995223</c:v>
                </c:pt>
                <c:pt idx="140">
                  <c:v>19.741964154285885</c:v>
                </c:pt>
                <c:pt idx="141">
                  <c:v>21.059163915303287</c:v>
                </c:pt>
                <c:pt idx="142">
                  <c:v>21.706931594861999</c:v>
                </c:pt>
                <c:pt idx="143">
                  <c:v>22.48744122066482</c:v>
                </c:pt>
                <c:pt idx="144">
                  <c:v>22.521785453148347</c:v>
                </c:pt>
                <c:pt idx="145">
                  <c:v>24.040693321864204</c:v>
                </c:pt>
                <c:pt idx="146">
                  <c:v>24.917708852294599</c:v>
                </c:pt>
                <c:pt idx="147">
                  <c:v>25.248444387068258</c:v>
                </c:pt>
                <c:pt idx="148">
                  <c:v>26.781740801237365</c:v>
                </c:pt>
                <c:pt idx="149">
                  <c:v>25.07789761592543</c:v>
                </c:pt>
                <c:pt idx="150">
                  <c:v>25.674382812252155</c:v>
                </c:pt>
                <c:pt idx="151">
                  <c:v>26.518014435458827</c:v>
                </c:pt>
                <c:pt idx="152">
                  <c:v>26.690648691875872</c:v>
                </c:pt>
                <c:pt idx="153">
                  <c:v>28.285408481819115</c:v>
                </c:pt>
                <c:pt idx="154">
                  <c:v>28.553923373612822</c:v>
                </c:pt>
                <c:pt idx="155">
                  <c:v>29.941491065577161</c:v>
                </c:pt>
                <c:pt idx="156">
                  <c:v>29.100319138665355</c:v>
                </c:pt>
                <c:pt idx="157">
                  <c:v>28.481911266123777</c:v>
                </c:pt>
                <c:pt idx="158">
                  <c:v>29.809274859783205</c:v>
                </c:pt>
                <c:pt idx="159">
                  <c:v>30.332556663370241</c:v>
                </c:pt>
                <c:pt idx="160">
                  <c:v>28.133749114604619</c:v>
                </c:pt>
                <c:pt idx="161">
                  <c:v>25.326608523231421</c:v>
                </c:pt>
                <c:pt idx="162">
                  <c:v>23.812899439373531</c:v>
                </c:pt>
                <c:pt idx="163">
                  <c:v>24.294221728537668</c:v>
                </c:pt>
                <c:pt idx="164">
                  <c:v>23.017742912774786</c:v>
                </c:pt>
                <c:pt idx="165">
                  <c:v>23.564238345041595</c:v>
                </c:pt>
                <c:pt idx="166">
                  <c:v>23.349710863761612</c:v>
                </c:pt>
                <c:pt idx="167">
                  <c:v>24.542636874668421</c:v>
                </c:pt>
                <c:pt idx="168">
                  <c:v>26.219192682754681</c:v>
                </c:pt>
                <c:pt idx="169">
                  <c:v>27.810119125279641</c:v>
                </c:pt>
                <c:pt idx="170">
                  <c:v>28.459272331371668</c:v>
                </c:pt>
                <c:pt idx="171">
                  <c:v>29.569180036613393</c:v>
                </c:pt>
                <c:pt idx="172">
                  <c:v>30.012780988537543</c:v>
                </c:pt>
                <c:pt idx="173">
                  <c:v>29.867097575493187</c:v>
                </c:pt>
                <c:pt idx="174">
                  <c:v>28.739484484958439</c:v>
                </c:pt>
                <c:pt idx="175">
                  <c:v>28.536879805196254</c:v>
                </c:pt>
                <c:pt idx="176">
                  <c:v>30.044147980120712</c:v>
                </c:pt>
                <c:pt idx="177">
                  <c:v>31.398352985120368</c:v>
                </c:pt>
                <c:pt idx="178">
                  <c:v>32.251088564126185</c:v>
                </c:pt>
                <c:pt idx="179">
                  <c:v>32.692382659911274</c:v>
                </c:pt>
                <c:pt idx="180">
                  <c:v>33.992100297124907</c:v>
                </c:pt>
                <c:pt idx="181">
                  <c:v>33.471014040464375</c:v>
                </c:pt>
                <c:pt idx="182">
                  <c:v>30.988941142345098</c:v>
                </c:pt>
                <c:pt idx="183">
                  <c:v>29.847494711269754</c:v>
                </c:pt>
                <c:pt idx="184">
                  <c:v>32.873177297271639</c:v>
                </c:pt>
                <c:pt idx="185">
                  <c:v>32.621846018749103</c:v>
                </c:pt>
                <c:pt idx="186">
                  <c:v>32.845619391403346</c:v>
                </c:pt>
                <c:pt idx="187">
                  <c:v>34.585362066424921</c:v>
                </c:pt>
                <c:pt idx="188">
                  <c:v>33.769082273015314</c:v>
                </c:pt>
                <c:pt idx="189">
                  <c:v>31.606701651265073</c:v>
                </c:pt>
                <c:pt idx="190">
                  <c:v>31.843293091599072</c:v>
                </c:pt>
                <c:pt idx="191">
                  <c:v>32.197523782629162</c:v>
                </c:pt>
                <c:pt idx="192">
                  <c:v>30.838832404099826</c:v>
                </c:pt>
                <c:pt idx="193">
                  <c:v>31.48351016961335</c:v>
                </c:pt>
                <c:pt idx="194">
                  <c:v>32.049930850824659</c:v>
                </c:pt>
                <c:pt idx="195">
                  <c:v>32.628798396276963</c:v>
                </c:pt>
                <c:pt idx="196">
                  <c:v>33.222110040450289</c:v>
                </c:pt>
                <c:pt idx="197">
                  <c:v>33.373179841587842</c:v>
                </c:pt>
                <c:pt idx="198">
                  <c:v>32.822518916232205</c:v>
                </c:pt>
                <c:pt idx="199">
                  <c:v>31.653152878026116</c:v>
                </c:pt>
                <c:pt idx="200">
                  <c:v>32.218841625580339</c:v>
                </c:pt>
                <c:pt idx="201">
                  <c:v>33.052762211363678</c:v>
                </c:pt>
                <c:pt idx="202">
                  <c:v>32.592093317127201</c:v>
                </c:pt>
                <c:pt idx="203">
                  <c:v>31.618240571393493</c:v>
                </c:pt>
                <c:pt idx="204">
                  <c:v>32.430403615422165</c:v>
                </c:pt>
                <c:pt idx="205">
                  <c:v>31.862355728158878</c:v>
                </c:pt>
                <c:pt idx="206">
                  <c:v>29.78200880770137</c:v>
                </c:pt>
                <c:pt idx="207">
                  <c:v>32.304571179770925</c:v>
                </c:pt>
                <c:pt idx="208">
                  <c:v>31.528266027021246</c:v>
                </c:pt>
                <c:pt idx="209">
                  <c:v>32.152734153819068</c:v>
                </c:pt>
                <c:pt idx="210">
                  <c:v>31.236662919757357</c:v>
                </c:pt>
                <c:pt idx="211">
                  <c:v>28.689436430309335</c:v>
                </c:pt>
                <c:pt idx="212">
                  <c:v>27.293182963200305</c:v>
                </c:pt>
                <c:pt idx="213">
                  <c:v>28.390606634574219</c:v>
                </c:pt>
                <c:pt idx="214">
                  <c:v>31.995752998953122</c:v>
                </c:pt>
                <c:pt idx="215">
                  <c:v>31.235055332106988</c:v>
                </c:pt>
                <c:pt idx="216">
                  <c:v>30.411685793456556</c:v>
                </c:pt>
                <c:pt idx="217">
                  <c:v>32.188293845566058</c:v>
                </c:pt>
                <c:pt idx="218">
                  <c:v>32.318832381317463</c:v>
                </c:pt>
                <c:pt idx="219">
                  <c:v>31.367179809477612</c:v>
                </c:pt>
                <c:pt idx="220">
                  <c:v>28.825861786631812</c:v>
                </c:pt>
                <c:pt idx="221">
                  <c:v>29.696916117690716</c:v>
                </c:pt>
                <c:pt idx="222">
                  <c:v>32.006443622397867</c:v>
                </c:pt>
                <c:pt idx="223">
                  <c:v>30.78416357055896</c:v>
                </c:pt>
                <c:pt idx="224">
                  <c:v>31.22780211293875</c:v>
                </c:pt>
                <c:pt idx="225">
                  <c:v>28.781027489361282</c:v>
                </c:pt>
                <c:pt idx="226">
                  <c:v>26.781666890549879</c:v>
                </c:pt>
                <c:pt idx="227">
                  <c:v>26.427573343922681</c:v>
                </c:pt>
                <c:pt idx="228">
                  <c:v>27.545344632335347</c:v>
                </c:pt>
                <c:pt idx="229">
                  <c:v>28.302541907711863</c:v>
                </c:pt>
                <c:pt idx="230">
                  <c:v>27.778778400891902</c:v>
                </c:pt>
                <c:pt idx="231">
                  <c:v>28.81596005702982</c:v>
                </c:pt>
                <c:pt idx="232">
                  <c:v>31.409503525418963</c:v>
                </c:pt>
                <c:pt idx="233">
                  <c:v>30.990649994768646</c:v>
                </c:pt>
                <c:pt idx="234">
                  <c:v>28.936375363668713</c:v>
                </c:pt>
                <c:pt idx="235">
                  <c:v>27.602643977604867</c:v>
                </c:pt>
                <c:pt idx="236">
                  <c:v>27.118835262210716</c:v>
                </c:pt>
                <c:pt idx="237">
                  <c:v>28.700047155605812</c:v>
                </c:pt>
                <c:pt idx="238">
                  <c:v>30.060176436442507</c:v>
                </c:pt>
                <c:pt idx="239">
                  <c:v>31.052300024011746</c:v>
                </c:pt>
                <c:pt idx="240">
                  <c:v>31.460767666491087</c:v>
                </c:pt>
                <c:pt idx="241">
                  <c:v>32.21777343532721</c:v>
                </c:pt>
                <c:pt idx="242">
                  <c:v>32.318631399251814</c:v>
                </c:pt>
                <c:pt idx="243">
                  <c:v>28.833244119852722</c:v>
                </c:pt>
                <c:pt idx="244">
                  <c:v>27.695539931278105</c:v>
                </c:pt>
                <c:pt idx="245">
                  <c:v>26.195198133626501</c:v>
                </c:pt>
                <c:pt idx="246">
                  <c:v>24.786661174113156</c:v>
                </c:pt>
                <c:pt idx="247">
                  <c:v>23.991277097784192</c:v>
                </c:pt>
                <c:pt idx="248">
                  <c:v>24.62400270198728</c:v>
                </c:pt>
                <c:pt idx="249">
                  <c:v>25.053997669666</c:v>
                </c:pt>
                <c:pt idx="250">
                  <c:v>25.196867576659823</c:v>
                </c:pt>
                <c:pt idx="251">
                  <c:v>26.276050331466067</c:v>
                </c:pt>
                <c:pt idx="252">
                  <c:v>26.544951328078032</c:v>
                </c:pt>
                <c:pt idx="253">
                  <c:v>25.935413487489345</c:v>
                </c:pt>
                <c:pt idx="254">
                  <c:v>27.272032737771056</c:v>
                </c:pt>
                <c:pt idx="255">
                  <c:v>25.880717902090723</c:v>
                </c:pt>
                <c:pt idx="256">
                  <c:v>25.602696618814836</c:v>
                </c:pt>
                <c:pt idx="257">
                  <c:v>24.971695002686168</c:v>
                </c:pt>
                <c:pt idx="258">
                  <c:v>23.896007155894665</c:v>
                </c:pt>
                <c:pt idx="259">
                  <c:v>25.522299507754987</c:v>
                </c:pt>
                <c:pt idx="260">
                  <c:v>23.74263479653079</c:v>
                </c:pt>
                <c:pt idx="261">
                  <c:v>24.035946919133565</c:v>
                </c:pt>
                <c:pt idx="262">
                  <c:v>25.306719153486775</c:v>
                </c:pt>
                <c:pt idx="263">
                  <c:v>26.83108036333816</c:v>
                </c:pt>
                <c:pt idx="264">
                  <c:v>27.190336440789217</c:v>
                </c:pt>
                <c:pt idx="265">
                  <c:v>25.942888205308396</c:v>
                </c:pt>
                <c:pt idx="266">
                  <c:v>24.846927849098964</c:v>
                </c:pt>
                <c:pt idx="267">
                  <c:v>25.101758250371883</c:v>
                </c:pt>
                <c:pt idx="268">
                  <c:v>26.310604010519778</c:v>
                </c:pt>
                <c:pt idx="269">
                  <c:v>26.092114938871507</c:v>
                </c:pt>
                <c:pt idx="270">
                  <c:v>25.598748219859875</c:v>
                </c:pt>
                <c:pt idx="271">
                  <c:v>24.800422726593943</c:v>
                </c:pt>
                <c:pt idx="272">
                  <c:v>23.506795957103481</c:v>
                </c:pt>
                <c:pt idx="273">
                  <c:v>23.377563065856741</c:v>
                </c:pt>
                <c:pt idx="274">
                  <c:v>24.193112041299848</c:v>
                </c:pt>
                <c:pt idx="275">
                  <c:v>23.651413458130197</c:v>
                </c:pt>
                <c:pt idx="276">
                  <c:v>22.936970593739971</c:v>
                </c:pt>
                <c:pt idx="277">
                  <c:v>24.088414995251384</c:v>
                </c:pt>
                <c:pt idx="278">
                  <c:v>26.009970164571996</c:v>
                </c:pt>
                <c:pt idx="279">
                  <c:v>24.510146431436411</c:v>
                </c:pt>
                <c:pt idx="280">
                  <c:v>21.945053794727883</c:v>
                </c:pt>
                <c:pt idx="281">
                  <c:v>21.77261915837855</c:v>
                </c:pt>
                <c:pt idx="282">
                  <c:v>22.674558316122628</c:v>
                </c:pt>
                <c:pt idx="283">
                  <c:v>23.309125394424893</c:v>
                </c:pt>
                <c:pt idx="284">
                  <c:v>22.423426261340779</c:v>
                </c:pt>
                <c:pt idx="285">
                  <c:v>22.276324919666408</c:v>
                </c:pt>
                <c:pt idx="286">
                  <c:v>19.807638251281467</c:v>
                </c:pt>
                <c:pt idx="287">
                  <c:v>19.817158196330425</c:v>
                </c:pt>
                <c:pt idx="288">
                  <c:v>20.214277291477188</c:v>
                </c:pt>
                <c:pt idx="289">
                  <c:v>20.55760816825655</c:v>
                </c:pt>
                <c:pt idx="290">
                  <c:v>22.213971527128749</c:v>
                </c:pt>
                <c:pt idx="291">
                  <c:v>21.266454725142061</c:v>
                </c:pt>
                <c:pt idx="292">
                  <c:v>19.967737947510997</c:v>
                </c:pt>
                <c:pt idx="293">
                  <c:v>19.435399882124948</c:v>
                </c:pt>
                <c:pt idx="294">
                  <c:v>18.909718985026316</c:v>
                </c:pt>
                <c:pt idx="295">
                  <c:v>20.456353494327491</c:v>
                </c:pt>
                <c:pt idx="296">
                  <c:v>21.54153263757167</c:v>
                </c:pt>
                <c:pt idx="297">
                  <c:v>20.09578276603407</c:v>
                </c:pt>
                <c:pt idx="298">
                  <c:v>21.037579130640815</c:v>
                </c:pt>
                <c:pt idx="299">
                  <c:v>20.312448940229331</c:v>
                </c:pt>
                <c:pt idx="300">
                  <c:v>19.269362808269975</c:v>
                </c:pt>
                <c:pt idx="301">
                  <c:v>19.106801948432953</c:v>
                </c:pt>
                <c:pt idx="302">
                  <c:v>20.890824689435664</c:v>
                </c:pt>
                <c:pt idx="303">
                  <c:v>22.322283067276974</c:v>
                </c:pt>
                <c:pt idx="304">
                  <c:v>21.189256250897863</c:v>
                </c:pt>
                <c:pt idx="305">
                  <c:v>20.467236655106699</c:v>
                </c:pt>
                <c:pt idx="306">
                  <c:v>17.928695369954923</c:v>
                </c:pt>
                <c:pt idx="307">
                  <c:v>18.395902397683795</c:v>
                </c:pt>
                <c:pt idx="308">
                  <c:v>20.374547437548195</c:v>
                </c:pt>
                <c:pt idx="309">
                  <c:v>20.750101059087189</c:v>
                </c:pt>
                <c:pt idx="310">
                  <c:v>22.008654190203778</c:v>
                </c:pt>
                <c:pt idx="311">
                  <c:v>22.506696610346676</c:v>
                </c:pt>
                <c:pt idx="312">
                  <c:v>20.796731714301707</c:v>
                </c:pt>
                <c:pt idx="313">
                  <c:v>21.827891257499157</c:v>
                </c:pt>
                <c:pt idx="314">
                  <c:v>20.940708183482034</c:v>
                </c:pt>
                <c:pt idx="315">
                  <c:v>20.026861119366735</c:v>
                </c:pt>
                <c:pt idx="316">
                  <c:v>19.202912354604521</c:v>
                </c:pt>
                <c:pt idx="317">
                  <c:v>19.011908707837271</c:v>
                </c:pt>
                <c:pt idx="318">
                  <c:v>19.42382200997282</c:v>
                </c:pt>
                <c:pt idx="319">
                  <c:v>19.472001852635309</c:v>
                </c:pt>
                <c:pt idx="320">
                  <c:v>18.544180882784438</c:v>
                </c:pt>
                <c:pt idx="321">
                  <c:v>19.007553952914812</c:v>
                </c:pt>
                <c:pt idx="322">
                  <c:v>19.458116114183106</c:v>
                </c:pt>
                <c:pt idx="323">
                  <c:v>20.296830318267777</c:v>
                </c:pt>
                <c:pt idx="324">
                  <c:v>20.845405694204562</c:v>
                </c:pt>
                <c:pt idx="325">
                  <c:v>18.267768881220455</c:v>
                </c:pt>
                <c:pt idx="326">
                  <c:v>12.236543160440482</c:v>
                </c:pt>
                <c:pt idx="327">
                  <c:v>12.337178688628745</c:v>
                </c:pt>
                <c:pt idx="328">
                  <c:v>13.514980227924994</c:v>
                </c:pt>
                <c:pt idx="329">
                  <c:v>16.771975673560316</c:v>
                </c:pt>
                <c:pt idx="330">
                  <c:v>17.122355981558837</c:v>
                </c:pt>
                <c:pt idx="331">
                  <c:v>16.621715835860098</c:v>
                </c:pt>
                <c:pt idx="332">
                  <c:v>16.612444836611395</c:v>
                </c:pt>
                <c:pt idx="333">
                  <c:v>15.8919003593938</c:v>
                </c:pt>
                <c:pt idx="334">
                  <c:v>16.111885098869831</c:v>
                </c:pt>
                <c:pt idx="335">
                  <c:v>15.804434672629164</c:v>
                </c:pt>
                <c:pt idx="336">
                  <c:v>15.973593946564973</c:v>
                </c:pt>
                <c:pt idx="337">
                  <c:v>17.39839882235858</c:v>
                </c:pt>
                <c:pt idx="338">
                  <c:v>17.370768789704165</c:v>
                </c:pt>
                <c:pt idx="339">
                  <c:v>17.427293187800796</c:v>
                </c:pt>
                <c:pt idx="340">
                  <c:v>16.807862125315161</c:v>
                </c:pt>
                <c:pt idx="341">
                  <c:v>15.851926085185887</c:v>
                </c:pt>
                <c:pt idx="342">
                  <c:v>16.092919303007811</c:v>
                </c:pt>
                <c:pt idx="343">
                  <c:v>16.400093778620331</c:v>
                </c:pt>
                <c:pt idx="344">
                  <c:v>15.396796080472091</c:v>
                </c:pt>
                <c:pt idx="345">
                  <c:v>14.823570361024665</c:v>
                </c:pt>
                <c:pt idx="346">
                  <c:v>14.223381815975484</c:v>
                </c:pt>
                <c:pt idx="347">
                  <c:v>15.052538878088525</c:v>
                </c:pt>
                <c:pt idx="348">
                  <c:v>16.01452681564837</c:v>
                </c:pt>
                <c:pt idx="349">
                  <c:v>18.384134748515905</c:v>
                </c:pt>
                <c:pt idx="350">
                  <c:v>18.960179313896916</c:v>
                </c:pt>
                <c:pt idx="351">
                  <c:v>18.106658795721284</c:v>
                </c:pt>
                <c:pt idx="352">
                  <c:v>17.850711077700804</c:v>
                </c:pt>
                <c:pt idx="353">
                  <c:v>18.464089942501637</c:v>
                </c:pt>
                <c:pt idx="354">
                  <c:v>16.207436323533166</c:v>
                </c:pt>
                <c:pt idx="355">
                  <c:v>16.246677308318937</c:v>
                </c:pt>
                <c:pt idx="356">
                  <c:v>15.86787505215225</c:v>
                </c:pt>
                <c:pt idx="357">
                  <c:v>15.045838767426462</c:v>
                </c:pt>
                <c:pt idx="358">
                  <c:v>15.477702634216222</c:v>
                </c:pt>
                <c:pt idx="359">
                  <c:v>15.614247603489707</c:v>
                </c:pt>
                <c:pt idx="360">
                  <c:v>15.210740818990407</c:v>
                </c:pt>
                <c:pt idx="361">
                  <c:v>15.939883769583904</c:v>
                </c:pt>
                <c:pt idx="362">
                  <c:v>16.504310828822931</c:v>
                </c:pt>
                <c:pt idx="363">
                  <c:v>15.904990455267964</c:v>
                </c:pt>
                <c:pt idx="364">
                  <c:v>16.163019464126346</c:v>
                </c:pt>
                <c:pt idx="365">
                  <c:v>15.38876807511196</c:v>
                </c:pt>
              </c:numCache>
            </c:numRef>
          </c:val>
        </c:ser>
        <c:ser>
          <c:idx val="0"/>
          <c:order val="2"/>
          <c:tx>
            <c:v>Inferior a la media</c:v>
          </c:tx>
          <c:cat>
            <c:strLit>
              <c:ptCount val="365"/>
              <c:pt idx="14">
                <c:v>ene-15</c:v>
              </c:pt>
              <c:pt idx="45">
                <c:v>feb-15</c:v>
              </c:pt>
              <c:pt idx="73">
                <c:v>mar-15</c:v>
              </c:pt>
              <c:pt idx="104">
                <c:v>abr-15</c:v>
              </c:pt>
              <c:pt idx="134">
                <c:v>may-15</c:v>
              </c:pt>
              <c:pt idx="165">
                <c:v>jun-15</c:v>
              </c:pt>
              <c:pt idx="195">
                <c:v>jul-15</c:v>
              </c:pt>
              <c:pt idx="226">
                <c:v>ago-15</c:v>
              </c:pt>
              <c:pt idx="257">
                <c:v>sep-15</c:v>
              </c:pt>
              <c:pt idx="287">
                <c:v>oct-15</c:v>
              </c:pt>
              <c:pt idx="318">
                <c:v>nov-15</c:v>
              </c:pt>
              <c:pt idx="348">
                <c:v>dic-15</c:v>
              </c:pt>
            </c:strLit>
          </c:cat>
          <c:val>
            <c:numRef>
              <c:f>'Data 1'!$F$274:$F$639</c:f>
              <c:numCache>
                <c:formatCode>0.0</c:formatCode>
                <c:ptCount val="366"/>
                <c:pt idx="0">
                  <c:v>12.985386057198582</c:v>
                </c:pt>
                <c:pt idx="1">
                  <c:v>13.004860271759917</c:v>
                </c:pt>
                <c:pt idx="2">
                  <c:v>12.849501582446324</c:v>
                </c:pt>
                <c:pt idx="3">
                  <c:v>12.803498079595865</c:v>
                </c:pt>
                <c:pt idx="4">
                  <c:v>13.018938691014547</c:v>
                </c:pt>
                <c:pt idx="5">
                  <c:v>13.140019889591715</c:v>
                </c:pt>
                <c:pt idx="6">
                  <c:v>12.451493216968231</c:v>
                </c:pt>
                <c:pt idx="7">
                  <c:v>12.662454342142331</c:v>
                </c:pt>
                <c:pt idx="8">
                  <c:v>12.651122583839619</c:v>
                </c:pt>
                <c:pt idx="9">
                  <c:v>12.396902795481894</c:v>
                </c:pt>
                <c:pt idx="10">
                  <c:v>12.893102065882436</c:v>
                </c:pt>
                <c:pt idx="11">
                  <c:v>12.940605210051475</c:v>
                </c:pt>
                <c:pt idx="12">
                  <c:v>12.955641943752555</c:v>
                </c:pt>
                <c:pt idx="13">
                  <c:v>12.68617542870423</c:v>
                </c:pt>
                <c:pt idx="14">
                  <c:v>12.45953988753449</c:v>
                </c:pt>
                <c:pt idx="15">
                  <c:v>12.620413374414055</c:v>
                </c:pt>
                <c:pt idx="16">
                  <c:v>12.848077121946609</c:v>
                </c:pt>
                <c:pt idx="17">
                  <c:v>13.015962430057497</c:v>
                </c:pt>
                <c:pt idx="18">
                  <c:v>13.409900759073032</c:v>
                </c:pt>
                <c:pt idx="19">
                  <c:v>13.070380251256566</c:v>
                </c:pt>
                <c:pt idx="20">
                  <c:v>13.022119064281972</c:v>
                </c:pt>
                <c:pt idx="21">
                  <c:v>12.719813520165651</c:v>
                </c:pt>
                <c:pt idx="22">
                  <c:v>13.086582504296354</c:v>
                </c:pt>
                <c:pt idx="23">
                  <c:v>13.004009138483964</c:v>
                </c:pt>
                <c:pt idx="24">
                  <c:v>12.635888146602928</c:v>
                </c:pt>
                <c:pt idx="25">
                  <c:v>12.616284459981769</c:v>
                </c:pt>
                <c:pt idx="26">
                  <c:v>12.743345698740132</c:v>
                </c:pt>
                <c:pt idx="27">
                  <c:v>12.934036420807681</c:v>
                </c:pt>
                <c:pt idx="28">
                  <c:v>12.958801621269631</c:v>
                </c:pt>
                <c:pt idx="29">
                  <c:v>13.295188441467904</c:v>
                </c:pt>
                <c:pt idx="30">
                  <c:v>13.322916591806333</c:v>
                </c:pt>
                <c:pt idx="31">
                  <c:v>13.403715560464418</c:v>
                </c:pt>
                <c:pt idx="32">
                  <c:v>13.462177614058556</c:v>
                </c:pt>
                <c:pt idx="33">
                  <c:v>13.517050871538229</c:v>
                </c:pt>
                <c:pt idx="34">
                  <c:v>13.746377137466808</c:v>
                </c:pt>
                <c:pt idx="35">
                  <c:v>14.28228238068062</c:v>
                </c:pt>
                <c:pt idx="36">
                  <c:v>14.294339840138697</c:v>
                </c:pt>
                <c:pt idx="37">
                  <c:v>14.158226548543347</c:v>
                </c:pt>
                <c:pt idx="38">
                  <c:v>13.964878311175447</c:v>
                </c:pt>
                <c:pt idx="39">
                  <c:v>14.271112184502142</c:v>
                </c:pt>
                <c:pt idx="40">
                  <c:v>14.329826947819626</c:v>
                </c:pt>
                <c:pt idx="41">
                  <c:v>14.279792766064638</c:v>
                </c:pt>
                <c:pt idx="42">
                  <c:v>14.470794020687833</c:v>
                </c:pt>
                <c:pt idx="43">
                  <c:v>14.39108946299512</c:v>
                </c:pt>
                <c:pt idx="44">
                  <c:v>14.081451887913522</c:v>
                </c:pt>
                <c:pt idx="45">
                  <c:v>14.309821047328001</c:v>
                </c:pt>
                <c:pt idx="46">
                  <c:v>14.329026791081757</c:v>
                </c:pt>
                <c:pt idx="47">
                  <c:v>14.163997268893045</c:v>
                </c:pt>
                <c:pt idx="48">
                  <c:v>14.236986199980668</c:v>
                </c:pt>
                <c:pt idx="49">
                  <c:v>14.50280236132865</c:v>
                </c:pt>
                <c:pt idx="50">
                  <c:v>14.471839734178387</c:v>
                </c:pt>
                <c:pt idx="51">
                  <c:v>14.36649440428085</c:v>
                </c:pt>
                <c:pt idx="52">
                  <c:v>14.796577249311236</c:v>
                </c:pt>
                <c:pt idx="53">
                  <c:v>15.016531176658956</c:v>
                </c:pt>
                <c:pt idx="54">
                  <c:v>14.85200658808235</c:v>
                </c:pt>
                <c:pt idx="55">
                  <c:v>15.100282221253332</c:v>
                </c:pt>
                <c:pt idx="56">
                  <c:v>14.907917518333445</c:v>
                </c:pt>
                <c:pt idx="57">
                  <c:v>14.83809560153197</c:v>
                </c:pt>
                <c:pt idx="58">
                  <c:v>14.258174393586961</c:v>
                </c:pt>
                <c:pt idx="59">
                  <c:v>15.510201021532033</c:v>
                </c:pt>
                <c:pt idx="60">
                  <c:v>14.596333626971834</c:v>
                </c:pt>
                <c:pt idx="61">
                  <c:v>15.098937811657832</c:v>
                </c:pt>
                <c:pt idx="62">
                  <c:v>15.581000596811309</c:v>
                </c:pt>
                <c:pt idx="63">
                  <c:v>15.571244887463022</c:v>
                </c:pt>
                <c:pt idx="64">
                  <c:v>15.281394048744778</c:v>
                </c:pt>
                <c:pt idx="65">
                  <c:v>15.726159867133793</c:v>
                </c:pt>
                <c:pt idx="66">
                  <c:v>16.213423596521075</c:v>
                </c:pt>
                <c:pt idx="67">
                  <c:v>16.448539640874902</c:v>
                </c:pt>
                <c:pt idx="68">
                  <c:v>16.928762113453317</c:v>
                </c:pt>
                <c:pt idx="69">
                  <c:v>17.115990953508167</c:v>
                </c:pt>
                <c:pt idx="70">
                  <c:v>17.467906122084599</c:v>
                </c:pt>
                <c:pt idx="71">
                  <c:v>17.118362987801977</c:v>
                </c:pt>
                <c:pt idx="72">
                  <c:v>16.64832908291671</c:v>
                </c:pt>
                <c:pt idx="73">
                  <c:v>17.190423420781546</c:v>
                </c:pt>
                <c:pt idx="74">
                  <c:v>17.751513284900565</c:v>
                </c:pt>
                <c:pt idx="75">
                  <c:v>17.840756677590949</c:v>
                </c:pt>
                <c:pt idx="76">
                  <c:v>17.99584302376849</c:v>
                </c:pt>
                <c:pt idx="77">
                  <c:v>18.292897801760926</c:v>
                </c:pt>
                <c:pt idx="78">
                  <c:v>18.212771414378796</c:v>
                </c:pt>
                <c:pt idx="79">
                  <c:v>18.519496760511029</c:v>
                </c:pt>
                <c:pt idx="80">
                  <c:v>18.302205064360084</c:v>
                </c:pt>
                <c:pt idx="81">
                  <c:v>18.311756860786435</c:v>
                </c:pt>
                <c:pt idx="82">
                  <c:v>18.191616416121402</c:v>
                </c:pt>
                <c:pt idx="83">
                  <c:v>17.789508169302554</c:v>
                </c:pt>
                <c:pt idx="84">
                  <c:v>17.294903534637587</c:v>
                </c:pt>
                <c:pt idx="85">
                  <c:v>17.401518076743283</c:v>
                </c:pt>
                <c:pt idx="86">
                  <c:v>17.524688316473785</c:v>
                </c:pt>
                <c:pt idx="87">
                  <c:v>17.306902228478567</c:v>
                </c:pt>
                <c:pt idx="88">
                  <c:v>17.737201936211516</c:v>
                </c:pt>
                <c:pt idx="89">
                  <c:v>17.545814654491942</c:v>
                </c:pt>
                <c:pt idx="90">
                  <c:v>18.224518123872809</c:v>
                </c:pt>
                <c:pt idx="91">
                  <c:v>18.519499057488225</c:v>
                </c:pt>
                <c:pt idx="92">
                  <c:v>18.060631282072649</c:v>
                </c:pt>
                <c:pt idx="93">
                  <c:v>17.681961934251536</c:v>
                </c:pt>
                <c:pt idx="94">
                  <c:v>17.610064348946743</c:v>
                </c:pt>
                <c:pt idx="95">
                  <c:v>17.766327396172858</c:v>
                </c:pt>
                <c:pt idx="96">
                  <c:v>18.622271865746644</c:v>
                </c:pt>
                <c:pt idx="97">
                  <c:v>18.253153755664382</c:v>
                </c:pt>
                <c:pt idx="98">
                  <c:v>18.40953155352231</c:v>
                </c:pt>
                <c:pt idx="99">
                  <c:v>18.629493863152621</c:v>
                </c:pt>
                <c:pt idx="100">
                  <c:v>18.132648480342926</c:v>
                </c:pt>
                <c:pt idx="101">
                  <c:v>18.094065735477148</c:v>
                </c:pt>
                <c:pt idx="102">
                  <c:v>18.126886652698403</c:v>
                </c:pt>
                <c:pt idx="103">
                  <c:v>18.244318077306595</c:v>
                </c:pt>
                <c:pt idx="104">
                  <c:v>18.10570928080282</c:v>
                </c:pt>
                <c:pt idx="105">
                  <c:v>17.917978260191532</c:v>
                </c:pt>
                <c:pt idx="106">
                  <c:v>17.977826953388206</c:v>
                </c:pt>
                <c:pt idx="107">
                  <c:v>18.270634549927749</c:v>
                </c:pt>
                <c:pt idx="108">
                  <c:v>18.577410439554182</c:v>
                </c:pt>
                <c:pt idx="109">
                  <c:v>18.882363676964822</c:v>
                </c:pt>
                <c:pt idx="110">
                  <c:v>18.893505168802687</c:v>
                </c:pt>
                <c:pt idx="111">
                  <c:v>19.214092317024377</c:v>
                </c:pt>
                <c:pt idx="112">
                  <c:v>18.888617678097098</c:v>
                </c:pt>
                <c:pt idx="113">
                  <c:v>19.887188246140013</c:v>
                </c:pt>
                <c:pt idx="114">
                  <c:v>20.096640296903441</c:v>
                </c:pt>
                <c:pt idx="115">
                  <c:v>20.239457987439732</c:v>
                </c:pt>
                <c:pt idx="116">
                  <c:v>20.112394433625724</c:v>
                </c:pt>
                <c:pt idx="117">
                  <c:v>20.256637094511181</c:v>
                </c:pt>
                <c:pt idx="118">
                  <c:v>19.965944996967483</c:v>
                </c:pt>
                <c:pt idx="119">
                  <c:v>19.972169277847087</c:v>
                </c:pt>
                <c:pt idx="120">
                  <c:v>19.899236088001842</c:v>
                </c:pt>
                <c:pt idx="121">
                  <c:v>19.897140611750732</c:v>
                </c:pt>
                <c:pt idx="122">
                  <c:v>20.04015906654071</c:v>
                </c:pt>
                <c:pt idx="123">
                  <c:v>20.119976834006629</c:v>
                </c:pt>
                <c:pt idx="124">
                  <c:v>20.766972851720322</c:v>
                </c:pt>
                <c:pt idx="125">
                  <c:v>20.803319005455542</c:v>
                </c:pt>
                <c:pt idx="126">
                  <c:v>21.071396383277957</c:v>
                </c:pt>
                <c:pt idx="127">
                  <c:v>20.924843094461043</c:v>
                </c:pt>
                <c:pt idx="128">
                  <c:v>20.94426319831009</c:v>
                </c:pt>
                <c:pt idx="129">
                  <c:v>21.532259590410039</c:v>
                </c:pt>
                <c:pt idx="130">
                  <c:v>21.46617364386438</c:v>
                </c:pt>
                <c:pt idx="131">
                  <c:v>21.406620461982051</c:v>
                </c:pt>
                <c:pt idx="132">
                  <c:v>21.899274633561991</c:v>
                </c:pt>
                <c:pt idx="133">
                  <c:v>21.978974396033848</c:v>
                </c:pt>
                <c:pt idx="134">
                  <c:v>21.942827284714649</c:v>
                </c:pt>
                <c:pt idx="135">
                  <c:v>22.591170511918566</c:v>
                </c:pt>
                <c:pt idx="136">
                  <c:v>22.865734351238292</c:v>
                </c:pt>
                <c:pt idx="137">
                  <c:v>22.835833430756011</c:v>
                </c:pt>
                <c:pt idx="138">
                  <c:v>22.88597099810011</c:v>
                </c:pt>
                <c:pt idx="139">
                  <c:v>22.512292581831922</c:v>
                </c:pt>
                <c:pt idx="140">
                  <c:v>22.871008422708726</c:v>
                </c:pt>
                <c:pt idx="141">
                  <c:v>22.964404569185898</c:v>
                </c:pt>
                <c:pt idx="142">
                  <c:v>23.451168563716319</c:v>
                </c:pt>
                <c:pt idx="143">
                  <c:v>23.60108129545592</c:v>
                </c:pt>
                <c:pt idx="144">
                  <c:v>23.597496304675339</c:v>
                </c:pt>
                <c:pt idx="145">
                  <c:v>23.728080866914187</c:v>
                </c:pt>
                <c:pt idx="146">
                  <c:v>23.960732199457706</c:v>
                </c:pt>
                <c:pt idx="147">
                  <c:v>24.064189647817862</c:v>
                </c:pt>
                <c:pt idx="148">
                  <c:v>24.604662372712006</c:v>
                </c:pt>
                <c:pt idx="149">
                  <c:v>24.925205298843149</c:v>
                </c:pt>
                <c:pt idx="150">
                  <c:v>24.662821326880593</c:v>
                </c:pt>
                <c:pt idx="151">
                  <c:v>24.667348186829994</c:v>
                </c:pt>
                <c:pt idx="152">
                  <c:v>24.731540115073916</c:v>
                </c:pt>
                <c:pt idx="153">
                  <c:v>24.561152279036637</c:v>
                </c:pt>
                <c:pt idx="154">
                  <c:v>24.850949164046391</c:v>
                </c:pt>
                <c:pt idx="155">
                  <c:v>24.705904648833037</c:v>
                </c:pt>
                <c:pt idx="156">
                  <c:v>24.876071113595735</c:v>
                </c:pt>
                <c:pt idx="157">
                  <c:v>24.95626866387866</c:v>
                </c:pt>
                <c:pt idx="158">
                  <c:v>25.097395015632657</c:v>
                </c:pt>
                <c:pt idx="159">
                  <c:v>24.836498402058073</c:v>
                </c:pt>
                <c:pt idx="160">
                  <c:v>24.7499019966947</c:v>
                </c:pt>
                <c:pt idx="161">
                  <c:v>24.791229464658674</c:v>
                </c:pt>
                <c:pt idx="162">
                  <c:v>25.519554392480895</c:v>
                </c:pt>
                <c:pt idx="163">
                  <c:v>26.002876774723319</c:v>
                </c:pt>
                <c:pt idx="164">
                  <c:v>26.335114862643216</c:v>
                </c:pt>
                <c:pt idx="165">
                  <c:v>26.607480722792861</c:v>
                </c:pt>
                <c:pt idx="166">
                  <c:v>26.94523586304404</c:v>
                </c:pt>
                <c:pt idx="167">
                  <c:v>26.989572319452353</c:v>
                </c:pt>
                <c:pt idx="168">
                  <c:v>26.942136338422451</c:v>
                </c:pt>
                <c:pt idx="169">
                  <c:v>27.189038673117793</c:v>
                </c:pt>
                <c:pt idx="170">
                  <c:v>27.137031286919854</c:v>
                </c:pt>
                <c:pt idx="171">
                  <c:v>27.482049245716347</c:v>
                </c:pt>
                <c:pt idx="172">
                  <c:v>27.689567775104575</c:v>
                </c:pt>
                <c:pt idx="173">
                  <c:v>27.88958162627112</c:v>
                </c:pt>
                <c:pt idx="174">
                  <c:v>27.876043638165807</c:v>
                </c:pt>
                <c:pt idx="175">
                  <c:v>27.879886007226773</c:v>
                </c:pt>
                <c:pt idx="176">
                  <c:v>27.867379299064886</c:v>
                </c:pt>
                <c:pt idx="177">
                  <c:v>28.190391351354503</c:v>
                </c:pt>
                <c:pt idx="178">
                  <c:v>28.165511607603165</c:v>
                </c:pt>
                <c:pt idx="179">
                  <c:v>28.109436523991782</c:v>
                </c:pt>
                <c:pt idx="180">
                  <c:v>28.366686530039313</c:v>
                </c:pt>
                <c:pt idx="181">
                  <c:v>28.587666347188161</c:v>
                </c:pt>
                <c:pt idx="182">
                  <c:v>28.296791528582744</c:v>
                </c:pt>
                <c:pt idx="183">
                  <c:v>28.021204106479846</c:v>
                </c:pt>
                <c:pt idx="184">
                  <c:v>28.041016745081919</c:v>
                </c:pt>
                <c:pt idx="185">
                  <c:v>27.977293695400327</c:v>
                </c:pt>
                <c:pt idx="186">
                  <c:v>27.920190172845537</c:v>
                </c:pt>
                <c:pt idx="187">
                  <c:v>27.808125010060817</c:v>
                </c:pt>
                <c:pt idx="188">
                  <c:v>28.324980449704849</c:v>
                </c:pt>
                <c:pt idx="189">
                  <c:v>28.621524122857654</c:v>
                </c:pt>
                <c:pt idx="190">
                  <c:v>28.675354065201159</c:v>
                </c:pt>
                <c:pt idx="191">
                  <c:v>28.770977315157428</c:v>
                </c:pt>
                <c:pt idx="192">
                  <c:v>28.929009025822388</c:v>
                </c:pt>
                <c:pt idx="193">
                  <c:v>29.218680763103283</c:v>
                </c:pt>
                <c:pt idx="194">
                  <c:v>29.309015214281523</c:v>
                </c:pt>
                <c:pt idx="195">
                  <c:v>29.086628554377882</c:v>
                </c:pt>
                <c:pt idx="196">
                  <c:v>29.55042385444639</c:v>
                </c:pt>
                <c:pt idx="197">
                  <c:v>29.778143219340301</c:v>
                </c:pt>
                <c:pt idx="198">
                  <c:v>29.993032978613812</c:v>
                </c:pt>
                <c:pt idx="199">
                  <c:v>30.317383245098991</c:v>
                </c:pt>
                <c:pt idx="200">
                  <c:v>30.397184647338662</c:v>
                </c:pt>
                <c:pt idx="201">
                  <c:v>30.195752346579773</c:v>
                </c:pt>
                <c:pt idx="202">
                  <c:v>30.232322485724129</c:v>
                </c:pt>
                <c:pt idx="203">
                  <c:v>29.967501956171223</c:v>
                </c:pt>
                <c:pt idx="204">
                  <c:v>30.050105484103842</c:v>
                </c:pt>
                <c:pt idx="205">
                  <c:v>30.257481212845661</c:v>
                </c:pt>
                <c:pt idx="206">
                  <c:v>30.031902953817113</c:v>
                </c:pt>
                <c:pt idx="207">
                  <c:v>30.191368360295037</c:v>
                </c:pt>
                <c:pt idx="208">
                  <c:v>29.965845206495338</c:v>
                </c:pt>
                <c:pt idx="209">
                  <c:v>30.186132753159789</c:v>
                </c:pt>
                <c:pt idx="210">
                  <c:v>30.388814335293322</c:v>
                </c:pt>
                <c:pt idx="211">
                  <c:v>30.209701256147284</c:v>
                </c:pt>
                <c:pt idx="212">
                  <c:v>30.548595789141913</c:v>
                </c:pt>
                <c:pt idx="213">
                  <c:v>30.402492765567999</c:v>
                </c:pt>
                <c:pt idx="214">
                  <c:v>29.954376845337364</c:v>
                </c:pt>
                <c:pt idx="215">
                  <c:v>30.100290864757607</c:v>
                </c:pt>
                <c:pt idx="216">
                  <c:v>30.403190894790459</c:v>
                </c:pt>
                <c:pt idx="217">
                  <c:v>30.298695734727307</c:v>
                </c:pt>
                <c:pt idx="218">
                  <c:v>30.208928374127211</c:v>
                </c:pt>
                <c:pt idx="219">
                  <c:v>29.900884417453366</c:v>
                </c:pt>
                <c:pt idx="220">
                  <c:v>29.390665936587244</c:v>
                </c:pt>
                <c:pt idx="221">
                  <c:v>29.618360457839184</c:v>
                </c:pt>
                <c:pt idx="222">
                  <c:v>29.710768135921356</c:v>
                </c:pt>
                <c:pt idx="223">
                  <c:v>30.195707110014112</c:v>
                </c:pt>
                <c:pt idx="224">
                  <c:v>30.100400526108384</c:v>
                </c:pt>
                <c:pt idx="225">
                  <c:v>29.847240697724597</c:v>
                </c:pt>
                <c:pt idx="226">
                  <c:v>29.902944984855012</c:v>
                </c:pt>
                <c:pt idx="227">
                  <c:v>29.992498416988767</c:v>
                </c:pt>
                <c:pt idx="228">
                  <c:v>29.816058659935926</c:v>
                </c:pt>
                <c:pt idx="229">
                  <c:v>29.871181598166178</c:v>
                </c:pt>
                <c:pt idx="230">
                  <c:v>30.005948959925139</c:v>
                </c:pt>
                <c:pt idx="231">
                  <c:v>30.016578951452907</c:v>
                </c:pt>
                <c:pt idx="232">
                  <c:v>30.04794774697989</c:v>
                </c:pt>
                <c:pt idx="233">
                  <c:v>29.938738880636212</c:v>
                </c:pt>
                <c:pt idx="234">
                  <c:v>29.802662279520597</c:v>
                </c:pt>
                <c:pt idx="235">
                  <c:v>29.733295108675581</c:v>
                </c:pt>
                <c:pt idx="236">
                  <c:v>29.391190344598112</c:v>
                </c:pt>
                <c:pt idx="237">
                  <c:v>29.115561623180483</c:v>
                </c:pt>
                <c:pt idx="238">
                  <c:v>29.081074943482168</c:v>
                </c:pt>
                <c:pt idx="239">
                  <c:v>29.196727828865505</c:v>
                </c:pt>
                <c:pt idx="240">
                  <c:v>28.682387651452686</c:v>
                </c:pt>
                <c:pt idx="241">
                  <c:v>28.413587662503804</c:v>
                </c:pt>
                <c:pt idx="242">
                  <c:v>28.251433713826582</c:v>
                </c:pt>
                <c:pt idx="243">
                  <c:v>27.834081457504791</c:v>
                </c:pt>
                <c:pt idx="244">
                  <c:v>27.629148148412085</c:v>
                </c:pt>
                <c:pt idx="245">
                  <c:v>27.928144779770342</c:v>
                </c:pt>
                <c:pt idx="246">
                  <c:v>28.074878616171944</c:v>
                </c:pt>
                <c:pt idx="247">
                  <c:v>27.769982185726565</c:v>
                </c:pt>
                <c:pt idx="248">
                  <c:v>27.589863925356948</c:v>
                </c:pt>
                <c:pt idx="249">
                  <c:v>27.606741797397309</c:v>
                </c:pt>
                <c:pt idx="250">
                  <c:v>27.29589553438867</c:v>
                </c:pt>
                <c:pt idx="251">
                  <c:v>27.482253507767478</c:v>
                </c:pt>
                <c:pt idx="252">
                  <c:v>27.442053724998019</c:v>
                </c:pt>
                <c:pt idx="253">
                  <c:v>27.561006266959076</c:v>
                </c:pt>
                <c:pt idx="254">
                  <c:v>27.035899700215694</c:v>
                </c:pt>
                <c:pt idx="255">
                  <c:v>26.546329987013063</c:v>
                </c:pt>
                <c:pt idx="256">
                  <c:v>26.153080282292244</c:v>
                </c:pt>
                <c:pt idx="257">
                  <c:v>26.136450118276869</c:v>
                </c:pt>
                <c:pt idx="258">
                  <c:v>26.546524343338966</c:v>
                </c:pt>
                <c:pt idx="259">
                  <c:v>26.616485198785604</c:v>
                </c:pt>
                <c:pt idx="260">
                  <c:v>25.548596242657812</c:v>
                </c:pt>
                <c:pt idx="261">
                  <c:v>25.196995357791891</c:v>
                </c:pt>
                <c:pt idx="262">
                  <c:v>25.32828183343187</c:v>
                </c:pt>
                <c:pt idx="263">
                  <c:v>25.761539477543074</c:v>
                </c:pt>
                <c:pt idx="264">
                  <c:v>25.396634394133333</c:v>
                </c:pt>
                <c:pt idx="265">
                  <c:v>24.875330549672995</c:v>
                </c:pt>
                <c:pt idx="266">
                  <c:v>24.37079508722195</c:v>
                </c:pt>
                <c:pt idx="267">
                  <c:v>24.62522358053814</c:v>
                </c:pt>
                <c:pt idx="268">
                  <c:v>24.036494864234523</c:v>
                </c:pt>
                <c:pt idx="269">
                  <c:v>24.048948215344737</c:v>
                </c:pt>
                <c:pt idx="270">
                  <c:v>24.058551939246009</c:v>
                </c:pt>
                <c:pt idx="271">
                  <c:v>24.029556171014971</c:v>
                </c:pt>
                <c:pt idx="272">
                  <c:v>24.079523221009072</c:v>
                </c:pt>
                <c:pt idx="273">
                  <c:v>23.977175480289784</c:v>
                </c:pt>
                <c:pt idx="274">
                  <c:v>24.175286200956062</c:v>
                </c:pt>
                <c:pt idx="275">
                  <c:v>24.195168970790856</c:v>
                </c:pt>
                <c:pt idx="276">
                  <c:v>23.939112444725161</c:v>
                </c:pt>
                <c:pt idx="277">
                  <c:v>23.407063171849121</c:v>
                </c:pt>
                <c:pt idx="278">
                  <c:v>23.016395472179283</c:v>
                </c:pt>
                <c:pt idx="279">
                  <c:v>22.808284534970699</c:v>
                </c:pt>
                <c:pt idx="280">
                  <c:v>22.81278212068683</c:v>
                </c:pt>
                <c:pt idx="281">
                  <c:v>22.674144185473647</c:v>
                </c:pt>
                <c:pt idx="282">
                  <c:v>22.225194897423993</c:v>
                </c:pt>
                <c:pt idx="283">
                  <c:v>22.385970286103792</c:v>
                </c:pt>
                <c:pt idx="284">
                  <c:v>22.451550780469066</c:v>
                </c:pt>
                <c:pt idx="285">
                  <c:v>21.963955194379849</c:v>
                </c:pt>
                <c:pt idx="286">
                  <c:v>21.541647426783289</c:v>
                </c:pt>
                <c:pt idx="287">
                  <c:v>21.488718056149533</c:v>
                </c:pt>
                <c:pt idx="288">
                  <c:v>21.168858451142128</c:v>
                </c:pt>
                <c:pt idx="289">
                  <c:v>21.388940109160263</c:v>
                </c:pt>
                <c:pt idx="290">
                  <c:v>21.094400161351995</c:v>
                </c:pt>
                <c:pt idx="291">
                  <c:v>20.979134086275572</c:v>
                </c:pt>
                <c:pt idx="292">
                  <c:v>20.790086018782393</c:v>
                </c:pt>
                <c:pt idx="293">
                  <c:v>20.59671660520754</c:v>
                </c:pt>
                <c:pt idx="294">
                  <c:v>20.370749119123133</c:v>
                </c:pt>
                <c:pt idx="295">
                  <c:v>20.424493927492534</c:v>
                </c:pt>
                <c:pt idx="296">
                  <c:v>20.478333388148986</c:v>
                </c:pt>
                <c:pt idx="297">
                  <c:v>20.336398179549782</c:v>
                </c:pt>
                <c:pt idx="298">
                  <c:v>20.187104582482995</c:v>
                </c:pt>
                <c:pt idx="299">
                  <c:v>20.096162772296623</c:v>
                </c:pt>
                <c:pt idx="300">
                  <c:v>20.289056297008607</c:v>
                </c:pt>
                <c:pt idx="301">
                  <c:v>20.416952173135073</c:v>
                </c:pt>
                <c:pt idx="302">
                  <c:v>20.218806133491068</c:v>
                </c:pt>
                <c:pt idx="303">
                  <c:v>19.573897668606108</c:v>
                </c:pt>
                <c:pt idx="304">
                  <c:v>19.541889354744065</c:v>
                </c:pt>
                <c:pt idx="305">
                  <c:v>19.119604281811789</c:v>
                </c:pt>
                <c:pt idx="306">
                  <c:v>18.883836077481384</c:v>
                </c:pt>
                <c:pt idx="307">
                  <c:v>18.932428419446481</c:v>
                </c:pt>
                <c:pt idx="308">
                  <c:v>18.143661333485873</c:v>
                </c:pt>
                <c:pt idx="309">
                  <c:v>17.369550689594874</c:v>
                </c:pt>
                <c:pt idx="310">
                  <c:v>17.677444028768161</c:v>
                </c:pt>
                <c:pt idx="311">
                  <c:v>17.684508449549195</c:v>
                </c:pt>
                <c:pt idx="312">
                  <c:v>17.912970213178607</c:v>
                </c:pt>
                <c:pt idx="313">
                  <c:v>17.42039011742488</c:v>
                </c:pt>
                <c:pt idx="314">
                  <c:v>17.394379807199691</c:v>
                </c:pt>
                <c:pt idx="315">
                  <c:v>17.098452421208151</c:v>
                </c:pt>
                <c:pt idx="316">
                  <c:v>17.109310781222451</c:v>
                </c:pt>
                <c:pt idx="317">
                  <c:v>17.052077013345382</c:v>
                </c:pt>
                <c:pt idx="318">
                  <c:v>16.519732987268252</c:v>
                </c:pt>
                <c:pt idx="319">
                  <c:v>16.04531587829894</c:v>
                </c:pt>
                <c:pt idx="320">
                  <c:v>15.67447918216514</c:v>
                </c:pt>
                <c:pt idx="321">
                  <c:v>15.675584464862148</c:v>
                </c:pt>
                <c:pt idx="322">
                  <c:v>15.813065403042323</c:v>
                </c:pt>
                <c:pt idx="323">
                  <c:v>15.989402982991439</c:v>
                </c:pt>
                <c:pt idx="324">
                  <c:v>15.628954932194983</c:v>
                </c:pt>
                <c:pt idx="325">
                  <c:v>15.131223278039515</c:v>
                </c:pt>
                <c:pt idx="326">
                  <c:v>14.910870464973135</c:v>
                </c:pt>
                <c:pt idx="327">
                  <c:v>14.938921380578496</c:v>
                </c:pt>
                <c:pt idx="328">
                  <c:v>14.770264111342065</c:v>
                </c:pt>
                <c:pt idx="329">
                  <c:v>14.800948260047978</c:v>
                </c:pt>
                <c:pt idx="330">
                  <c:v>14.67445562204531</c:v>
                </c:pt>
                <c:pt idx="331">
                  <c:v>14.340976446165918</c:v>
                </c:pt>
                <c:pt idx="332">
                  <c:v>14.156862989608287</c:v>
                </c:pt>
                <c:pt idx="333">
                  <c:v>13.908253697772034</c:v>
                </c:pt>
                <c:pt idx="334">
                  <c:v>14.033911244405578</c:v>
                </c:pt>
                <c:pt idx="335">
                  <c:v>13.744068572886038</c:v>
                </c:pt>
                <c:pt idx="336">
                  <c:v>13.942268841092599</c:v>
                </c:pt>
                <c:pt idx="337">
                  <c:v>13.691451896992449</c:v>
                </c:pt>
                <c:pt idx="338">
                  <c:v>13.950153642144798</c:v>
                </c:pt>
                <c:pt idx="339">
                  <c:v>13.917147191547905</c:v>
                </c:pt>
                <c:pt idx="340">
                  <c:v>13.83951396649563</c:v>
                </c:pt>
                <c:pt idx="341">
                  <c:v>13.880181260762646</c:v>
                </c:pt>
                <c:pt idx="342">
                  <c:v>13.779084456601963</c:v>
                </c:pt>
                <c:pt idx="343">
                  <c:v>13.452796832365021</c:v>
                </c:pt>
                <c:pt idx="344">
                  <c:v>13.445685219435516</c:v>
                </c:pt>
                <c:pt idx="345">
                  <c:v>13.621595756127</c:v>
                </c:pt>
                <c:pt idx="346">
                  <c:v>13.919897820469853</c:v>
                </c:pt>
                <c:pt idx="347">
                  <c:v>13.677288050873859</c:v>
                </c:pt>
                <c:pt idx="348">
                  <c:v>13.186359305633003</c:v>
                </c:pt>
                <c:pt idx="349">
                  <c:v>12.412338886700542</c:v>
                </c:pt>
                <c:pt idx="350">
                  <c:v>12.41851850520314</c:v>
                </c:pt>
                <c:pt idx="351">
                  <c:v>12.799042246668876</c:v>
                </c:pt>
                <c:pt idx="352">
                  <c:v>12.794545858446446</c:v>
                </c:pt>
                <c:pt idx="353">
                  <c:v>12.926201668926629</c:v>
                </c:pt>
                <c:pt idx="354">
                  <c:v>13.143977298168435</c:v>
                </c:pt>
                <c:pt idx="355">
                  <c:v>13.291205843076536</c:v>
                </c:pt>
                <c:pt idx="356">
                  <c:v>13.389703231341326</c:v>
                </c:pt>
                <c:pt idx="357">
                  <c:v>12.968690472219041</c:v>
                </c:pt>
                <c:pt idx="358">
                  <c:v>12.983061211372851</c:v>
                </c:pt>
                <c:pt idx="359">
                  <c:v>12.751712769114178</c:v>
                </c:pt>
                <c:pt idx="360">
                  <c:v>12.599996076037964</c:v>
                </c:pt>
                <c:pt idx="361">
                  <c:v>12.650013043017395</c:v>
                </c:pt>
                <c:pt idx="362">
                  <c:v>12.562729879315926</c:v>
                </c:pt>
                <c:pt idx="363">
                  <c:v>12.820668376735732</c:v>
                </c:pt>
                <c:pt idx="364">
                  <c:v>13.293839484626174</c:v>
                </c:pt>
                <c:pt idx="365">
                  <c:v>13.139912480790862</c:v>
                </c:pt>
              </c:numCache>
            </c:numRef>
          </c:val>
        </c:ser>
        <c:ser>
          <c:idx val="2"/>
          <c:order val="3"/>
          <c:tx>
            <c:v>Temperatura media</c:v>
          </c:tx>
          <c:spPr>
            <a:solidFill>
              <a:srgbClr val="F5F5F5"/>
            </a:solidFill>
            <a:ln w="25400">
              <a:noFill/>
            </a:ln>
          </c:spPr>
          <c:cat>
            <c:strLit>
              <c:ptCount val="365"/>
              <c:pt idx="14">
                <c:v>ene-15</c:v>
              </c:pt>
              <c:pt idx="45">
                <c:v>feb-15</c:v>
              </c:pt>
              <c:pt idx="73">
                <c:v>mar-15</c:v>
              </c:pt>
              <c:pt idx="104">
                <c:v>abr-15</c:v>
              </c:pt>
              <c:pt idx="134">
                <c:v>may-15</c:v>
              </c:pt>
              <c:pt idx="165">
                <c:v>jun-15</c:v>
              </c:pt>
              <c:pt idx="195">
                <c:v>jul-15</c:v>
              </c:pt>
              <c:pt idx="226">
                <c:v>ago-15</c:v>
              </c:pt>
              <c:pt idx="257">
                <c:v>sep-15</c:v>
              </c:pt>
              <c:pt idx="287">
                <c:v>oct-15</c:v>
              </c:pt>
              <c:pt idx="318">
                <c:v>nov-15</c:v>
              </c:pt>
              <c:pt idx="348">
                <c:v>dic-15</c:v>
              </c:pt>
            </c:strLit>
          </c:cat>
          <c:val>
            <c:numRef>
              <c:f>'Data 1'!$J$274:$J$639</c:f>
              <c:numCache>
                <c:formatCode>0.0</c:formatCode>
                <c:ptCount val="366"/>
                <c:pt idx="0">
                  <c:v>12.985386057198582</c:v>
                </c:pt>
                <c:pt idx="1">
                  <c:v>13.004860271759917</c:v>
                </c:pt>
                <c:pt idx="2">
                  <c:v>12.849501582446324</c:v>
                </c:pt>
                <c:pt idx="3">
                  <c:v>12.803498079595865</c:v>
                </c:pt>
                <c:pt idx="4">
                  <c:v>13.018938691014547</c:v>
                </c:pt>
                <c:pt idx="5">
                  <c:v>12.532900025669953</c:v>
                </c:pt>
                <c:pt idx="6">
                  <c:v>12.451493216968231</c:v>
                </c:pt>
                <c:pt idx="7">
                  <c:v>12.662454342142331</c:v>
                </c:pt>
                <c:pt idx="8">
                  <c:v>12.651122583839619</c:v>
                </c:pt>
                <c:pt idx="9">
                  <c:v>12.396902795481894</c:v>
                </c:pt>
                <c:pt idx="10">
                  <c:v>12.893102065882436</c:v>
                </c:pt>
                <c:pt idx="11">
                  <c:v>12.940605210051475</c:v>
                </c:pt>
                <c:pt idx="12">
                  <c:v>12.955641943752555</c:v>
                </c:pt>
                <c:pt idx="13">
                  <c:v>12.68617542870423</c:v>
                </c:pt>
                <c:pt idx="14">
                  <c:v>12.45953988753449</c:v>
                </c:pt>
                <c:pt idx="15">
                  <c:v>11.861663087401105</c:v>
                </c:pt>
                <c:pt idx="16">
                  <c:v>11.629135153869877</c:v>
                </c:pt>
                <c:pt idx="17">
                  <c:v>9.6552433434902536</c:v>
                </c:pt>
                <c:pt idx="18">
                  <c:v>9.3347106589353377</c:v>
                </c:pt>
                <c:pt idx="19">
                  <c:v>9.1899466473787506</c:v>
                </c:pt>
                <c:pt idx="20">
                  <c:v>9.9502280700706152</c:v>
                </c:pt>
                <c:pt idx="21">
                  <c:v>11.016023624098366</c:v>
                </c:pt>
                <c:pt idx="22">
                  <c:v>12.315916633216723</c:v>
                </c:pt>
                <c:pt idx="23">
                  <c:v>12.885517062737188</c:v>
                </c:pt>
                <c:pt idx="24">
                  <c:v>12.635888146602928</c:v>
                </c:pt>
                <c:pt idx="25">
                  <c:v>12.616284459981769</c:v>
                </c:pt>
                <c:pt idx="26">
                  <c:v>12.743345698740132</c:v>
                </c:pt>
                <c:pt idx="27">
                  <c:v>12.934036420807681</c:v>
                </c:pt>
                <c:pt idx="28">
                  <c:v>12.958801621269631</c:v>
                </c:pt>
                <c:pt idx="29">
                  <c:v>13.295188441467904</c:v>
                </c:pt>
                <c:pt idx="30">
                  <c:v>13.090789877137768</c:v>
                </c:pt>
                <c:pt idx="31">
                  <c:v>10.527160291877214</c:v>
                </c:pt>
                <c:pt idx="32">
                  <c:v>10.362942821060761</c:v>
                </c:pt>
                <c:pt idx="33">
                  <c:v>11.043485682665525</c:v>
                </c:pt>
                <c:pt idx="34">
                  <c:v>7.7319253684014226</c:v>
                </c:pt>
                <c:pt idx="35">
                  <c:v>9.1087050578289261</c:v>
                </c:pt>
                <c:pt idx="36">
                  <c:v>7.9074323018027552</c:v>
                </c:pt>
                <c:pt idx="37">
                  <c:v>7.6101771192683767</c:v>
                </c:pt>
                <c:pt idx="38">
                  <c:v>10.554877216647899</c:v>
                </c:pt>
                <c:pt idx="39">
                  <c:v>12.307561212533662</c:v>
                </c:pt>
                <c:pt idx="40">
                  <c:v>12.485823103482874</c:v>
                </c:pt>
                <c:pt idx="41">
                  <c:v>12.845782685221195</c:v>
                </c:pt>
                <c:pt idx="42">
                  <c:v>13.022420760605678</c:v>
                </c:pt>
                <c:pt idx="43">
                  <c:v>14.39108946299512</c:v>
                </c:pt>
                <c:pt idx="44">
                  <c:v>14.081451887913522</c:v>
                </c:pt>
                <c:pt idx="45">
                  <c:v>14.309821047328001</c:v>
                </c:pt>
                <c:pt idx="46">
                  <c:v>14.192872426163461</c:v>
                </c:pt>
                <c:pt idx="47">
                  <c:v>12.773588199823434</c:v>
                </c:pt>
                <c:pt idx="48">
                  <c:v>13.4572326434779</c:v>
                </c:pt>
                <c:pt idx="49">
                  <c:v>14.50280236132865</c:v>
                </c:pt>
                <c:pt idx="50">
                  <c:v>13.491715048364362</c:v>
                </c:pt>
                <c:pt idx="51">
                  <c:v>13.322241419197992</c:v>
                </c:pt>
                <c:pt idx="52">
                  <c:v>14.766450944990586</c:v>
                </c:pt>
                <c:pt idx="53">
                  <c:v>15.016531176658956</c:v>
                </c:pt>
                <c:pt idx="54">
                  <c:v>13.205619116725522</c:v>
                </c:pt>
                <c:pt idx="55">
                  <c:v>15.100282221253332</c:v>
                </c:pt>
                <c:pt idx="56">
                  <c:v>14.907917518333445</c:v>
                </c:pt>
                <c:pt idx="57">
                  <c:v>14.83809560153197</c:v>
                </c:pt>
                <c:pt idx="58">
                  <c:v>14.258174393586961</c:v>
                </c:pt>
                <c:pt idx="59">
                  <c:v>15.510201021532033</c:v>
                </c:pt>
                <c:pt idx="60">
                  <c:v>14.596333626971834</c:v>
                </c:pt>
                <c:pt idx="61">
                  <c:v>15.098937811657832</c:v>
                </c:pt>
                <c:pt idx="62">
                  <c:v>15.581000596811309</c:v>
                </c:pt>
                <c:pt idx="63">
                  <c:v>15.571244887463022</c:v>
                </c:pt>
                <c:pt idx="64">
                  <c:v>15.281394048744778</c:v>
                </c:pt>
                <c:pt idx="65">
                  <c:v>15.726159867133793</c:v>
                </c:pt>
                <c:pt idx="66">
                  <c:v>16.213423596521075</c:v>
                </c:pt>
                <c:pt idx="67">
                  <c:v>16.448539640874902</c:v>
                </c:pt>
                <c:pt idx="68">
                  <c:v>16.928762113453317</c:v>
                </c:pt>
                <c:pt idx="69">
                  <c:v>17.115990953508167</c:v>
                </c:pt>
                <c:pt idx="70">
                  <c:v>17.467906122084599</c:v>
                </c:pt>
                <c:pt idx="71">
                  <c:v>17.118362987801977</c:v>
                </c:pt>
                <c:pt idx="72">
                  <c:v>16.394925606799422</c:v>
                </c:pt>
                <c:pt idx="73">
                  <c:v>13.726872141512981</c:v>
                </c:pt>
                <c:pt idx="74">
                  <c:v>12.794978024269485</c:v>
                </c:pt>
                <c:pt idx="75">
                  <c:v>14.405865204414889</c:v>
                </c:pt>
                <c:pt idx="76">
                  <c:v>15.457138580293059</c:v>
                </c:pt>
                <c:pt idx="77">
                  <c:v>13.347098137959444</c:v>
                </c:pt>
                <c:pt idx="78">
                  <c:v>15.313660958497515</c:v>
                </c:pt>
                <c:pt idx="79">
                  <c:v>14.314867341356795</c:v>
                </c:pt>
                <c:pt idx="80">
                  <c:v>13.87503943625622</c:v>
                </c:pt>
                <c:pt idx="81">
                  <c:v>13.779857605768802</c:v>
                </c:pt>
                <c:pt idx="82">
                  <c:v>12.639530619226983</c:v>
                </c:pt>
                <c:pt idx="83">
                  <c:v>13.327023627838107</c:v>
                </c:pt>
                <c:pt idx="84">
                  <c:v>12.952733253701123</c:v>
                </c:pt>
                <c:pt idx="85">
                  <c:v>15.27514369024629</c:v>
                </c:pt>
                <c:pt idx="86">
                  <c:v>17.524688316473785</c:v>
                </c:pt>
                <c:pt idx="87">
                  <c:v>17.306902228478567</c:v>
                </c:pt>
                <c:pt idx="88">
                  <c:v>17.737201936211516</c:v>
                </c:pt>
                <c:pt idx="89">
                  <c:v>17.545814654491942</c:v>
                </c:pt>
                <c:pt idx="90">
                  <c:v>18.224518123872809</c:v>
                </c:pt>
                <c:pt idx="91">
                  <c:v>18.519499057488225</c:v>
                </c:pt>
                <c:pt idx="92">
                  <c:v>18.060631282072649</c:v>
                </c:pt>
                <c:pt idx="93">
                  <c:v>17.681961934251536</c:v>
                </c:pt>
                <c:pt idx="94">
                  <c:v>17.610064348946743</c:v>
                </c:pt>
                <c:pt idx="95">
                  <c:v>17.766327396172858</c:v>
                </c:pt>
                <c:pt idx="96">
                  <c:v>18.622271865746644</c:v>
                </c:pt>
                <c:pt idx="97">
                  <c:v>18.253153755664382</c:v>
                </c:pt>
                <c:pt idx="98">
                  <c:v>18.40953155352231</c:v>
                </c:pt>
                <c:pt idx="99">
                  <c:v>16.600584758785153</c:v>
                </c:pt>
                <c:pt idx="100">
                  <c:v>18.132648480342926</c:v>
                </c:pt>
                <c:pt idx="101">
                  <c:v>18.094065735477148</c:v>
                </c:pt>
                <c:pt idx="102">
                  <c:v>18.126886652698403</c:v>
                </c:pt>
                <c:pt idx="103">
                  <c:v>18.244318077306595</c:v>
                </c:pt>
                <c:pt idx="104">
                  <c:v>18.10570928080282</c:v>
                </c:pt>
                <c:pt idx="105">
                  <c:v>17.917978260191532</c:v>
                </c:pt>
                <c:pt idx="106">
                  <c:v>17.977826953388206</c:v>
                </c:pt>
                <c:pt idx="107">
                  <c:v>18.270634549927749</c:v>
                </c:pt>
                <c:pt idx="108">
                  <c:v>18.577410439554182</c:v>
                </c:pt>
                <c:pt idx="109">
                  <c:v>18.882363676964822</c:v>
                </c:pt>
                <c:pt idx="110">
                  <c:v>18.893505168802687</c:v>
                </c:pt>
                <c:pt idx="111">
                  <c:v>19.214092317024377</c:v>
                </c:pt>
                <c:pt idx="112">
                  <c:v>18.888617678097098</c:v>
                </c:pt>
                <c:pt idx="113">
                  <c:v>19.887188246140013</c:v>
                </c:pt>
                <c:pt idx="114">
                  <c:v>20.096640296903441</c:v>
                </c:pt>
                <c:pt idx="115">
                  <c:v>20.239457987439732</c:v>
                </c:pt>
                <c:pt idx="116">
                  <c:v>19.562286554696694</c:v>
                </c:pt>
                <c:pt idx="117">
                  <c:v>19.274614064115045</c:v>
                </c:pt>
                <c:pt idx="118">
                  <c:v>19.965944996967483</c:v>
                </c:pt>
                <c:pt idx="119">
                  <c:v>19.972169277847087</c:v>
                </c:pt>
                <c:pt idx="120">
                  <c:v>19.899236088001842</c:v>
                </c:pt>
                <c:pt idx="121">
                  <c:v>19.897140611750732</c:v>
                </c:pt>
                <c:pt idx="122">
                  <c:v>20.04015906654071</c:v>
                </c:pt>
                <c:pt idx="123">
                  <c:v>20.119976834006629</c:v>
                </c:pt>
                <c:pt idx="124">
                  <c:v>20.766972851720322</c:v>
                </c:pt>
                <c:pt idx="125">
                  <c:v>20.803319005455542</c:v>
                </c:pt>
                <c:pt idx="126">
                  <c:v>21.071396383277957</c:v>
                </c:pt>
                <c:pt idx="127">
                  <c:v>20.924843094461043</c:v>
                </c:pt>
                <c:pt idx="128">
                  <c:v>20.94426319831009</c:v>
                </c:pt>
                <c:pt idx="129">
                  <c:v>21.532259590410039</c:v>
                </c:pt>
                <c:pt idx="130">
                  <c:v>21.46617364386438</c:v>
                </c:pt>
                <c:pt idx="131">
                  <c:v>21.406620461982051</c:v>
                </c:pt>
                <c:pt idx="132">
                  <c:v>21.899274633561991</c:v>
                </c:pt>
                <c:pt idx="133">
                  <c:v>21.978974396033848</c:v>
                </c:pt>
                <c:pt idx="134">
                  <c:v>21.942827284714649</c:v>
                </c:pt>
                <c:pt idx="135">
                  <c:v>22.591170511918566</c:v>
                </c:pt>
                <c:pt idx="136">
                  <c:v>22.865734351238292</c:v>
                </c:pt>
                <c:pt idx="137">
                  <c:v>22.835833430756011</c:v>
                </c:pt>
                <c:pt idx="138">
                  <c:v>22.88597099810011</c:v>
                </c:pt>
                <c:pt idx="139">
                  <c:v>21.324548399995223</c:v>
                </c:pt>
                <c:pt idx="140">
                  <c:v>19.741964154285885</c:v>
                </c:pt>
                <c:pt idx="141">
                  <c:v>21.059163915303287</c:v>
                </c:pt>
                <c:pt idx="142">
                  <c:v>21.706931594861999</c:v>
                </c:pt>
                <c:pt idx="143">
                  <c:v>22.48744122066482</c:v>
                </c:pt>
                <c:pt idx="144">
                  <c:v>22.521785453148347</c:v>
                </c:pt>
                <c:pt idx="145">
                  <c:v>23.728080866914187</c:v>
                </c:pt>
                <c:pt idx="146">
                  <c:v>23.960732199457706</c:v>
                </c:pt>
                <c:pt idx="147">
                  <c:v>24.064189647817862</c:v>
                </c:pt>
                <c:pt idx="148">
                  <c:v>24.604662372712006</c:v>
                </c:pt>
                <c:pt idx="149">
                  <c:v>24.925205298843149</c:v>
                </c:pt>
                <c:pt idx="150">
                  <c:v>24.662821326880593</c:v>
                </c:pt>
                <c:pt idx="151">
                  <c:v>24.667348186829994</c:v>
                </c:pt>
                <c:pt idx="152">
                  <c:v>24.731540115073916</c:v>
                </c:pt>
                <c:pt idx="153">
                  <c:v>24.561152279036637</c:v>
                </c:pt>
                <c:pt idx="154">
                  <c:v>24.850949164046391</c:v>
                </c:pt>
                <c:pt idx="155">
                  <c:v>24.705904648833037</c:v>
                </c:pt>
                <c:pt idx="156">
                  <c:v>24.876071113595735</c:v>
                </c:pt>
                <c:pt idx="157">
                  <c:v>24.95626866387866</c:v>
                </c:pt>
                <c:pt idx="158">
                  <c:v>25.097395015632657</c:v>
                </c:pt>
                <c:pt idx="159">
                  <c:v>24.836498402058073</c:v>
                </c:pt>
                <c:pt idx="160">
                  <c:v>24.7499019966947</c:v>
                </c:pt>
                <c:pt idx="161">
                  <c:v>24.791229464658674</c:v>
                </c:pt>
                <c:pt idx="162">
                  <c:v>23.812899439373531</c:v>
                </c:pt>
                <c:pt idx="163">
                  <c:v>24.294221728537668</c:v>
                </c:pt>
                <c:pt idx="164">
                  <c:v>23.017742912774786</c:v>
                </c:pt>
                <c:pt idx="165">
                  <c:v>23.564238345041595</c:v>
                </c:pt>
                <c:pt idx="166">
                  <c:v>23.349710863761612</c:v>
                </c:pt>
                <c:pt idx="167">
                  <c:v>24.542636874668421</c:v>
                </c:pt>
                <c:pt idx="168">
                  <c:v>26.219192682754681</c:v>
                </c:pt>
                <c:pt idx="169">
                  <c:v>27.189038673117793</c:v>
                </c:pt>
                <c:pt idx="170">
                  <c:v>27.137031286919854</c:v>
                </c:pt>
                <c:pt idx="171">
                  <c:v>27.482049245716347</c:v>
                </c:pt>
                <c:pt idx="172">
                  <c:v>27.689567775104575</c:v>
                </c:pt>
                <c:pt idx="173">
                  <c:v>27.88958162627112</c:v>
                </c:pt>
                <c:pt idx="174">
                  <c:v>27.876043638165807</c:v>
                </c:pt>
                <c:pt idx="175">
                  <c:v>27.879886007226773</c:v>
                </c:pt>
                <c:pt idx="176">
                  <c:v>27.867379299064886</c:v>
                </c:pt>
                <c:pt idx="177">
                  <c:v>28.190391351354503</c:v>
                </c:pt>
                <c:pt idx="178">
                  <c:v>28.165511607603165</c:v>
                </c:pt>
                <c:pt idx="179">
                  <c:v>28.109436523991782</c:v>
                </c:pt>
                <c:pt idx="180">
                  <c:v>28.366686530039313</c:v>
                </c:pt>
                <c:pt idx="181">
                  <c:v>28.587666347188161</c:v>
                </c:pt>
                <c:pt idx="182">
                  <c:v>28.296791528582744</c:v>
                </c:pt>
                <c:pt idx="183">
                  <c:v>28.021204106479846</c:v>
                </c:pt>
                <c:pt idx="184">
                  <c:v>28.041016745081919</c:v>
                </c:pt>
                <c:pt idx="185">
                  <c:v>27.977293695400327</c:v>
                </c:pt>
                <c:pt idx="186">
                  <c:v>27.920190172845537</c:v>
                </c:pt>
                <c:pt idx="187">
                  <c:v>27.808125010060817</c:v>
                </c:pt>
                <c:pt idx="188">
                  <c:v>28.324980449704849</c:v>
                </c:pt>
                <c:pt idx="189">
                  <c:v>28.621524122857654</c:v>
                </c:pt>
                <c:pt idx="190">
                  <c:v>28.675354065201159</c:v>
                </c:pt>
                <c:pt idx="191">
                  <c:v>28.770977315157428</c:v>
                </c:pt>
                <c:pt idx="192">
                  <c:v>28.929009025822388</c:v>
                </c:pt>
                <c:pt idx="193">
                  <c:v>29.218680763103283</c:v>
                </c:pt>
                <c:pt idx="194">
                  <c:v>29.309015214281523</c:v>
                </c:pt>
                <c:pt idx="195">
                  <c:v>29.086628554377882</c:v>
                </c:pt>
                <c:pt idx="196">
                  <c:v>29.55042385444639</c:v>
                </c:pt>
                <c:pt idx="197">
                  <c:v>29.778143219340301</c:v>
                </c:pt>
                <c:pt idx="198">
                  <c:v>29.993032978613812</c:v>
                </c:pt>
                <c:pt idx="199">
                  <c:v>30.317383245098991</c:v>
                </c:pt>
                <c:pt idx="200">
                  <c:v>30.397184647338662</c:v>
                </c:pt>
                <c:pt idx="201">
                  <c:v>30.195752346579773</c:v>
                </c:pt>
                <c:pt idx="202">
                  <c:v>30.232322485724129</c:v>
                </c:pt>
                <c:pt idx="203">
                  <c:v>29.967501956171223</c:v>
                </c:pt>
                <c:pt idx="204">
                  <c:v>30.050105484103842</c:v>
                </c:pt>
                <c:pt idx="205">
                  <c:v>30.257481212845661</c:v>
                </c:pt>
                <c:pt idx="206">
                  <c:v>29.78200880770137</c:v>
                </c:pt>
                <c:pt idx="207">
                  <c:v>30.191368360295037</c:v>
                </c:pt>
                <c:pt idx="208">
                  <c:v>29.965845206495338</c:v>
                </c:pt>
                <c:pt idx="209">
                  <c:v>30.186132753159789</c:v>
                </c:pt>
                <c:pt idx="210">
                  <c:v>30.388814335293322</c:v>
                </c:pt>
                <c:pt idx="211">
                  <c:v>28.689436430309335</c:v>
                </c:pt>
                <c:pt idx="212">
                  <c:v>27.293182963200305</c:v>
                </c:pt>
                <c:pt idx="213">
                  <c:v>28.390606634574219</c:v>
                </c:pt>
                <c:pt idx="214">
                  <c:v>29.954376845337364</c:v>
                </c:pt>
                <c:pt idx="215">
                  <c:v>30.100290864757607</c:v>
                </c:pt>
                <c:pt idx="216">
                  <c:v>30.403190894790459</c:v>
                </c:pt>
                <c:pt idx="217">
                  <c:v>30.298695734727307</c:v>
                </c:pt>
                <c:pt idx="218">
                  <c:v>30.208928374127211</c:v>
                </c:pt>
                <c:pt idx="219">
                  <c:v>29.900884417453366</c:v>
                </c:pt>
                <c:pt idx="220">
                  <c:v>28.825861786631812</c:v>
                </c:pt>
                <c:pt idx="221">
                  <c:v>29.618360457839184</c:v>
                </c:pt>
                <c:pt idx="222">
                  <c:v>29.710768135921356</c:v>
                </c:pt>
                <c:pt idx="223">
                  <c:v>30.195707110014112</c:v>
                </c:pt>
                <c:pt idx="224">
                  <c:v>30.100400526108384</c:v>
                </c:pt>
                <c:pt idx="225">
                  <c:v>28.781027489361282</c:v>
                </c:pt>
                <c:pt idx="226">
                  <c:v>26.781666890549879</c:v>
                </c:pt>
                <c:pt idx="227">
                  <c:v>26.427573343922681</c:v>
                </c:pt>
                <c:pt idx="228">
                  <c:v>27.545344632335347</c:v>
                </c:pt>
                <c:pt idx="229">
                  <c:v>28.302541907711863</c:v>
                </c:pt>
                <c:pt idx="230">
                  <c:v>27.778778400891902</c:v>
                </c:pt>
                <c:pt idx="231">
                  <c:v>28.81596005702982</c:v>
                </c:pt>
                <c:pt idx="232">
                  <c:v>30.04794774697989</c:v>
                </c:pt>
                <c:pt idx="233">
                  <c:v>29.938738880636212</c:v>
                </c:pt>
                <c:pt idx="234">
                  <c:v>28.936375363668713</c:v>
                </c:pt>
                <c:pt idx="235">
                  <c:v>27.602643977604867</c:v>
                </c:pt>
                <c:pt idx="236">
                  <c:v>27.118835262210716</c:v>
                </c:pt>
                <c:pt idx="237">
                  <c:v>28.700047155605812</c:v>
                </c:pt>
                <c:pt idx="238">
                  <c:v>29.081074943482168</c:v>
                </c:pt>
                <c:pt idx="239">
                  <c:v>29.196727828865505</c:v>
                </c:pt>
                <c:pt idx="240">
                  <c:v>28.682387651452686</c:v>
                </c:pt>
                <c:pt idx="241">
                  <c:v>28.413587662503804</c:v>
                </c:pt>
                <c:pt idx="242">
                  <c:v>28.251433713826582</c:v>
                </c:pt>
                <c:pt idx="243">
                  <c:v>27.834081457504791</c:v>
                </c:pt>
                <c:pt idx="244">
                  <c:v>27.629148148412085</c:v>
                </c:pt>
                <c:pt idx="245">
                  <c:v>26.195198133626501</c:v>
                </c:pt>
                <c:pt idx="246">
                  <c:v>24.786661174113156</c:v>
                </c:pt>
                <c:pt idx="247">
                  <c:v>23.991277097784192</c:v>
                </c:pt>
                <c:pt idx="248">
                  <c:v>24.62400270198728</c:v>
                </c:pt>
                <c:pt idx="249">
                  <c:v>25.053997669666</c:v>
                </c:pt>
                <c:pt idx="250">
                  <c:v>25.196867576659823</c:v>
                </c:pt>
                <c:pt idx="251">
                  <c:v>26.276050331466067</c:v>
                </c:pt>
                <c:pt idx="252">
                  <c:v>26.544951328078032</c:v>
                </c:pt>
                <c:pt idx="253">
                  <c:v>25.935413487489345</c:v>
                </c:pt>
                <c:pt idx="254">
                  <c:v>27.035899700215694</c:v>
                </c:pt>
                <c:pt idx="255">
                  <c:v>25.880717902090723</c:v>
                </c:pt>
                <c:pt idx="256">
                  <c:v>25.602696618814836</c:v>
                </c:pt>
                <c:pt idx="257">
                  <c:v>24.971695002686168</c:v>
                </c:pt>
                <c:pt idx="258">
                  <c:v>23.896007155894665</c:v>
                </c:pt>
                <c:pt idx="259">
                  <c:v>25.522299507754987</c:v>
                </c:pt>
                <c:pt idx="260">
                  <c:v>23.74263479653079</c:v>
                </c:pt>
                <c:pt idx="261">
                  <c:v>24.035946919133565</c:v>
                </c:pt>
                <c:pt idx="262">
                  <c:v>25.306719153486775</c:v>
                </c:pt>
                <c:pt idx="263">
                  <c:v>25.761539477543074</c:v>
                </c:pt>
                <c:pt idx="264">
                  <c:v>25.396634394133333</c:v>
                </c:pt>
                <c:pt idx="265">
                  <c:v>24.875330549672995</c:v>
                </c:pt>
                <c:pt idx="266">
                  <c:v>24.37079508722195</c:v>
                </c:pt>
                <c:pt idx="267">
                  <c:v>24.62522358053814</c:v>
                </c:pt>
                <c:pt idx="268">
                  <c:v>24.036494864234523</c:v>
                </c:pt>
                <c:pt idx="269">
                  <c:v>24.048948215344737</c:v>
                </c:pt>
                <c:pt idx="270">
                  <c:v>24.058551939246009</c:v>
                </c:pt>
                <c:pt idx="271">
                  <c:v>24.029556171014971</c:v>
                </c:pt>
                <c:pt idx="272">
                  <c:v>23.506795957103481</c:v>
                </c:pt>
                <c:pt idx="273">
                  <c:v>23.377563065856741</c:v>
                </c:pt>
                <c:pt idx="274">
                  <c:v>24.175286200956062</c:v>
                </c:pt>
                <c:pt idx="275">
                  <c:v>23.651413458130197</c:v>
                </c:pt>
                <c:pt idx="276">
                  <c:v>22.936970593739971</c:v>
                </c:pt>
                <c:pt idx="277">
                  <c:v>23.407063171849121</c:v>
                </c:pt>
                <c:pt idx="278">
                  <c:v>23.016395472179283</c:v>
                </c:pt>
                <c:pt idx="279">
                  <c:v>22.808284534970699</c:v>
                </c:pt>
                <c:pt idx="280">
                  <c:v>21.945053794727883</c:v>
                </c:pt>
                <c:pt idx="281">
                  <c:v>21.77261915837855</c:v>
                </c:pt>
                <c:pt idx="282">
                  <c:v>22.225194897423993</c:v>
                </c:pt>
                <c:pt idx="283">
                  <c:v>22.385970286103792</c:v>
                </c:pt>
                <c:pt idx="284">
                  <c:v>22.423426261340779</c:v>
                </c:pt>
                <c:pt idx="285">
                  <c:v>21.963955194379849</c:v>
                </c:pt>
                <c:pt idx="286">
                  <c:v>19.807638251281467</c:v>
                </c:pt>
                <c:pt idx="287">
                  <c:v>19.817158196330425</c:v>
                </c:pt>
                <c:pt idx="288">
                  <c:v>20.214277291477188</c:v>
                </c:pt>
                <c:pt idx="289">
                  <c:v>20.55760816825655</c:v>
                </c:pt>
                <c:pt idx="290">
                  <c:v>21.094400161351995</c:v>
                </c:pt>
                <c:pt idx="291">
                  <c:v>20.979134086275572</c:v>
                </c:pt>
                <c:pt idx="292">
                  <c:v>19.967737947510997</c:v>
                </c:pt>
                <c:pt idx="293">
                  <c:v>19.435399882124948</c:v>
                </c:pt>
                <c:pt idx="294">
                  <c:v>18.909718985026316</c:v>
                </c:pt>
                <c:pt idx="295">
                  <c:v>20.424493927492534</c:v>
                </c:pt>
                <c:pt idx="296">
                  <c:v>20.478333388148986</c:v>
                </c:pt>
                <c:pt idx="297">
                  <c:v>20.09578276603407</c:v>
                </c:pt>
                <c:pt idx="298">
                  <c:v>20.187104582482995</c:v>
                </c:pt>
                <c:pt idx="299">
                  <c:v>20.096162772296623</c:v>
                </c:pt>
                <c:pt idx="300">
                  <c:v>19.269362808269975</c:v>
                </c:pt>
                <c:pt idx="301">
                  <c:v>19.106801948432953</c:v>
                </c:pt>
                <c:pt idx="302">
                  <c:v>20.218806133491068</c:v>
                </c:pt>
                <c:pt idx="303">
                  <c:v>19.573897668606108</c:v>
                </c:pt>
                <c:pt idx="304">
                  <c:v>19.541889354744065</c:v>
                </c:pt>
                <c:pt idx="305">
                  <c:v>19.119604281811789</c:v>
                </c:pt>
                <c:pt idx="306">
                  <c:v>17.928695369954923</c:v>
                </c:pt>
                <c:pt idx="307">
                  <c:v>18.395902397683795</c:v>
                </c:pt>
                <c:pt idx="308">
                  <c:v>18.143661333485873</c:v>
                </c:pt>
                <c:pt idx="309">
                  <c:v>17.369550689594874</c:v>
                </c:pt>
                <c:pt idx="310">
                  <c:v>17.677444028768161</c:v>
                </c:pt>
                <c:pt idx="311">
                  <c:v>17.684508449549195</c:v>
                </c:pt>
                <c:pt idx="312">
                  <c:v>17.912970213178607</c:v>
                </c:pt>
                <c:pt idx="313">
                  <c:v>17.42039011742488</c:v>
                </c:pt>
                <c:pt idx="314">
                  <c:v>17.394379807199691</c:v>
                </c:pt>
                <c:pt idx="315">
                  <c:v>17.098452421208151</c:v>
                </c:pt>
                <c:pt idx="316">
                  <c:v>17.109310781222451</c:v>
                </c:pt>
                <c:pt idx="317">
                  <c:v>17.052077013345382</c:v>
                </c:pt>
                <c:pt idx="318">
                  <c:v>16.519732987268252</c:v>
                </c:pt>
                <c:pt idx="319">
                  <c:v>16.04531587829894</c:v>
                </c:pt>
                <c:pt idx="320">
                  <c:v>15.67447918216514</c:v>
                </c:pt>
                <c:pt idx="321">
                  <c:v>15.675584464862148</c:v>
                </c:pt>
                <c:pt idx="322">
                  <c:v>15.813065403042323</c:v>
                </c:pt>
                <c:pt idx="323">
                  <c:v>15.989402982991439</c:v>
                </c:pt>
                <c:pt idx="324">
                  <c:v>15.628954932194983</c:v>
                </c:pt>
                <c:pt idx="325">
                  <c:v>15.131223278039515</c:v>
                </c:pt>
                <c:pt idx="326">
                  <c:v>12.236543160440482</c:v>
                </c:pt>
                <c:pt idx="327">
                  <c:v>12.337178688628745</c:v>
                </c:pt>
                <c:pt idx="328">
                  <c:v>13.514980227924994</c:v>
                </c:pt>
                <c:pt idx="329">
                  <c:v>14.800948260047978</c:v>
                </c:pt>
                <c:pt idx="330">
                  <c:v>14.67445562204531</c:v>
                </c:pt>
                <c:pt idx="331">
                  <c:v>14.340976446165918</c:v>
                </c:pt>
                <c:pt idx="332">
                  <c:v>14.156862989608287</c:v>
                </c:pt>
                <c:pt idx="333">
                  <c:v>13.908253697772034</c:v>
                </c:pt>
                <c:pt idx="334">
                  <c:v>14.033911244405578</c:v>
                </c:pt>
                <c:pt idx="335">
                  <c:v>13.744068572886038</c:v>
                </c:pt>
                <c:pt idx="336">
                  <c:v>13.942268841092599</c:v>
                </c:pt>
                <c:pt idx="337">
                  <c:v>13.691451896992449</c:v>
                </c:pt>
                <c:pt idx="338">
                  <c:v>13.950153642144798</c:v>
                </c:pt>
                <c:pt idx="339">
                  <c:v>13.917147191547905</c:v>
                </c:pt>
                <c:pt idx="340">
                  <c:v>13.83951396649563</c:v>
                </c:pt>
                <c:pt idx="341">
                  <c:v>13.880181260762646</c:v>
                </c:pt>
                <c:pt idx="342">
                  <c:v>13.779084456601963</c:v>
                </c:pt>
                <c:pt idx="343">
                  <c:v>13.452796832365021</c:v>
                </c:pt>
                <c:pt idx="344">
                  <c:v>13.445685219435516</c:v>
                </c:pt>
                <c:pt idx="345">
                  <c:v>13.621595756127</c:v>
                </c:pt>
                <c:pt idx="346">
                  <c:v>13.919897820469853</c:v>
                </c:pt>
                <c:pt idx="347">
                  <c:v>13.677288050873859</c:v>
                </c:pt>
                <c:pt idx="348">
                  <c:v>13.186359305633003</c:v>
                </c:pt>
                <c:pt idx="349">
                  <c:v>12.412338886700542</c:v>
                </c:pt>
                <c:pt idx="350">
                  <c:v>12.41851850520314</c:v>
                </c:pt>
                <c:pt idx="351">
                  <c:v>12.799042246668876</c:v>
                </c:pt>
                <c:pt idx="352">
                  <c:v>12.794545858446446</c:v>
                </c:pt>
                <c:pt idx="353">
                  <c:v>12.926201668926629</c:v>
                </c:pt>
                <c:pt idx="354">
                  <c:v>13.143977298168435</c:v>
                </c:pt>
                <c:pt idx="355">
                  <c:v>13.291205843076536</c:v>
                </c:pt>
                <c:pt idx="356">
                  <c:v>13.389703231341326</c:v>
                </c:pt>
                <c:pt idx="357">
                  <c:v>12.968690472219041</c:v>
                </c:pt>
                <c:pt idx="358">
                  <c:v>12.983061211372851</c:v>
                </c:pt>
                <c:pt idx="359">
                  <c:v>12.751712769114178</c:v>
                </c:pt>
                <c:pt idx="360">
                  <c:v>12.599996076037964</c:v>
                </c:pt>
                <c:pt idx="361">
                  <c:v>12.650013043017395</c:v>
                </c:pt>
                <c:pt idx="362">
                  <c:v>12.562729879315926</c:v>
                </c:pt>
                <c:pt idx="363">
                  <c:v>12.820668376735732</c:v>
                </c:pt>
                <c:pt idx="364">
                  <c:v>13.293839484626174</c:v>
                </c:pt>
                <c:pt idx="365">
                  <c:v>13.139912480790862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295848"/>
        <c:axId val="426296240"/>
      </c:areaChart>
      <c:barChart>
        <c:barDir val="col"/>
        <c:grouping val="clustered"/>
        <c:varyColors val="0"/>
        <c:ser>
          <c:idx val="3"/>
          <c:order val="0"/>
          <c:spPr>
            <a:ln w="25400">
              <a:noFill/>
            </a:ln>
          </c:spPr>
          <c:invertIfNegative val="0"/>
          <c:dPt>
            <c:idx val="3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5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9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12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15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18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2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24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27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30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33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val>
            <c:numRef>
              <c:f>'Data 1'!$K$274:$K$639</c:f>
              <c:numCache>
                <c:formatCode>General</c:formatCode>
                <c:ptCount val="366"/>
                <c:pt idx="30">
                  <c:v>35</c:v>
                </c:pt>
                <c:pt idx="59">
                  <c:v>35</c:v>
                </c:pt>
                <c:pt idx="90">
                  <c:v>35</c:v>
                </c:pt>
                <c:pt idx="120">
                  <c:v>35</c:v>
                </c:pt>
                <c:pt idx="151">
                  <c:v>35</c:v>
                </c:pt>
                <c:pt idx="181">
                  <c:v>35</c:v>
                </c:pt>
                <c:pt idx="212">
                  <c:v>35</c:v>
                </c:pt>
                <c:pt idx="243">
                  <c:v>35</c:v>
                </c:pt>
                <c:pt idx="273">
                  <c:v>35</c:v>
                </c:pt>
                <c:pt idx="304">
                  <c:v>35</c:v>
                </c:pt>
                <c:pt idx="334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295848"/>
        <c:axId val="426296240"/>
      </c:barChart>
      <c:catAx>
        <c:axId val="42629584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ES"/>
          </a:p>
        </c:txPr>
        <c:crossAx val="426296240"/>
        <c:crosses val="autoZero"/>
        <c:auto val="1"/>
        <c:lblAlgn val="ctr"/>
        <c:lblOffset val="25"/>
        <c:tickLblSkip val="1"/>
        <c:noMultiLvlLbl val="1"/>
      </c:catAx>
      <c:valAx>
        <c:axId val="426296240"/>
        <c:scaling>
          <c:orientation val="minMax"/>
          <c:max val="3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ºC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426295848"/>
        <c:crosses val="autoZero"/>
        <c:crossBetween val="between"/>
      </c:valAx>
      <c:spPr>
        <a:noFill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8226919054652017"/>
          <c:y val="2.2947910226341763E-2"/>
          <c:w val="0.41141426411598664"/>
          <c:h val="8.585589682535628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10164</xdr:colOff>
      <xdr:row>1</xdr:row>
      <xdr:rowOff>157480</xdr:rowOff>
    </xdr:from>
    <xdr:to>
      <xdr:col>2</xdr:col>
      <xdr:colOff>895989</xdr:colOff>
      <xdr:row>2</xdr:row>
      <xdr:rowOff>167005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64" y="15748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10160</xdr:colOff>
      <xdr:row>3</xdr:row>
      <xdr:rowOff>29210</xdr:rowOff>
    </xdr:from>
    <xdr:to>
      <xdr:col>5</xdr:col>
      <xdr:colOff>1160</xdr:colOff>
      <xdr:row>3</xdr:row>
      <xdr:rowOff>29210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 flipH="1" flipV="1">
          <a:off x="200660" y="486410"/>
          <a:ext cx="79996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19394</xdr:colOff>
      <xdr:row>6</xdr:row>
      <xdr:rowOff>432</xdr:rowOff>
    </xdr:from>
    <xdr:to>
      <xdr:col>2</xdr:col>
      <xdr:colOff>1063394</xdr:colOff>
      <xdr:row>35</xdr:row>
      <xdr:rowOff>7632</xdr:rowOff>
    </xdr:to>
    <xdr:pic>
      <xdr:nvPicPr>
        <xdr:cNvPr id="7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34" y="869112"/>
          <a:ext cx="1044000" cy="457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38101</xdr:colOff>
      <xdr:row>6</xdr:row>
      <xdr:rowOff>1905</xdr:rowOff>
    </xdr:from>
    <xdr:to>
      <xdr:col>4</xdr:col>
      <xdr:colOff>7223761</xdr:colOff>
      <xdr:row>20</xdr:row>
      <xdr:rowOff>152400</xdr:rowOff>
    </xdr:to>
    <xdr:graphicFrame macro="">
      <xdr:nvGraphicFramePr>
        <xdr:cNvPr id="29921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9921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7244624</xdr:colOff>
      <xdr:row>3</xdr:row>
      <xdr:rowOff>28575</xdr:rowOff>
    </xdr:to>
    <xdr:sp macro="" textlink="">
      <xdr:nvSpPr>
        <xdr:cNvPr id="2992178" name="Line 3"/>
        <xdr:cNvSpPr>
          <a:spLocks noChangeShapeType="1"/>
        </xdr:cNvSpPr>
      </xdr:nvSpPr>
      <xdr:spPr bwMode="auto">
        <a:xfrm flipH="1">
          <a:off x="200024" y="49339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6</xdr:row>
      <xdr:rowOff>60961</xdr:rowOff>
    </xdr:from>
    <xdr:to>
      <xdr:col>5</xdr:col>
      <xdr:colOff>51436</xdr:colOff>
      <xdr:row>20</xdr:row>
      <xdr:rowOff>160020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6</xdr:row>
      <xdr:rowOff>38100</xdr:rowOff>
    </xdr:from>
    <xdr:to>
      <xdr:col>4</xdr:col>
      <xdr:colOff>7078980</xdr:colOff>
      <xdr:row>23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9</xdr:col>
      <xdr:colOff>790799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19" y="491490"/>
          <a:ext cx="73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137160</xdr:colOff>
      <xdr:row>6</xdr:row>
      <xdr:rowOff>24189</xdr:rowOff>
    </xdr:from>
    <xdr:to>
      <xdr:col>10</xdr:col>
      <xdr:colOff>68581</xdr:colOff>
      <xdr:row>37</xdr:row>
      <xdr:rowOff>43184</xdr:rowOff>
    </xdr:to>
    <xdr:grpSp>
      <xdr:nvGrpSpPr>
        <xdr:cNvPr id="352" name="Grupo 351"/>
        <xdr:cNvGrpSpPr/>
      </xdr:nvGrpSpPr>
      <xdr:grpSpPr>
        <a:xfrm>
          <a:off x="327660" y="1068129"/>
          <a:ext cx="7284721" cy="5215835"/>
          <a:chOff x="209549" y="847724"/>
          <a:chExt cx="7077076" cy="5040000"/>
        </a:xfrm>
      </xdr:grpSpPr>
      <xdr:sp macro="" textlink="">
        <xdr:nvSpPr>
          <xdr:cNvPr id="353" name="Castilla León"/>
          <xdr:cNvSpPr>
            <a:spLocks/>
          </xdr:cNvSpPr>
        </xdr:nvSpPr>
        <xdr:spPr bwMode="auto">
          <a:xfrm>
            <a:off x="1849244" y="1188219"/>
            <a:ext cx="2349549" cy="1763586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4" name="País Vasco"/>
          <xdr:cNvSpPr>
            <a:spLocks/>
          </xdr:cNvSpPr>
        </xdr:nvSpPr>
        <xdr:spPr bwMode="auto">
          <a:xfrm>
            <a:off x="3401246" y="1071786"/>
            <a:ext cx="751507" cy="525685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5" name="Castilla La-Mancha"/>
          <xdr:cNvSpPr>
            <a:spLocks/>
          </xdr:cNvSpPr>
        </xdr:nvSpPr>
        <xdr:spPr bwMode="auto">
          <a:xfrm>
            <a:off x="2552485" y="2256115"/>
            <a:ext cx="2024650" cy="1826968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6" name="La Rioja"/>
          <xdr:cNvSpPr>
            <a:spLocks/>
          </xdr:cNvSpPr>
        </xdr:nvSpPr>
        <xdr:spPr bwMode="auto">
          <a:xfrm>
            <a:off x="3551548" y="1511293"/>
            <a:ext cx="627730" cy="387800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7" name="Navarra"/>
          <xdr:cNvSpPr>
            <a:spLocks/>
          </xdr:cNvSpPr>
        </xdr:nvSpPr>
        <xdr:spPr bwMode="auto">
          <a:xfrm>
            <a:off x="3817469" y="1133018"/>
            <a:ext cx="786873" cy="775600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8" name="Galicia"/>
          <xdr:cNvSpPr>
            <a:spLocks/>
          </xdr:cNvSpPr>
        </xdr:nvSpPr>
        <xdr:spPr bwMode="auto">
          <a:xfrm>
            <a:off x="1006231" y="847724"/>
            <a:ext cx="1034428" cy="1111693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9" name="Asturias"/>
          <xdr:cNvSpPr>
            <a:spLocks/>
          </xdr:cNvSpPr>
        </xdr:nvSpPr>
        <xdr:spPr bwMode="auto">
          <a:xfrm>
            <a:off x="1845183" y="942520"/>
            <a:ext cx="1131682" cy="448124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0" name="Cantabria"/>
          <xdr:cNvSpPr>
            <a:spLocks/>
          </xdr:cNvSpPr>
        </xdr:nvSpPr>
        <xdr:spPr bwMode="auto">
          <a:xfrm>
            <a:off x="2808881" y="1028697"/>
            <a:ext cx="733825" cy="430889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chemeClr val="accent1">
              <a:lumMod val="40000"/>
              <a:lumOff val="60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1" name="Andalucía"/>
          <xdr:cNvSpPr>
            <a:spLocks/>
          </xdr:cNvSpPr>
        </xdr:nvSpPr>
        <xdr:spPr bwMode="auto">
          <a:xfrm>
            <a:off x="1615994" y="3643485"/>
            <a:ext cx="2678904" cy="1542582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2" name="Extremadura"/>
          <xdr:cNvSpPr>
            <a:spLocks/>
          </xdr:cNvSpPr>
        </xdr:nvSpPr>
        <xdr:spPr bwMode="auto">
          <a:xfrm>
            <a:off x="1597628" y="2709164"/>
            <a:ext cx="1299666" cy="1413316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3" name="Madrid"/>
          <xdr:cNvSpPr>
            <a:spLocks/>
          </xdr:cNvSpPr>
        </xdr:nvSpPr>
        <xdr:spPr bwMode="auto">
          <a:xfrm>
            <a:off x="2932660" y="2329982"/>
            <a:ext cx="654254" cy="715275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4" name="Murcia"/>
          <xdr:cNvSpPr>
            <a:spLocks/>
          </xdr:cNvSpPr>
        </xdr:nvSpPr>
        <xdr:spPr bwMode="auto">
          <a:xfrm>
            <a:off x="3946110" y="3649409"/>
            <a:ext cx="760350" cy="792836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5" name="Comunidad Valenciana"/>
          <xdr:cNvSpPr>
            <a:spLocks/>
          </xdr:cNvSpPr>
        </xdr:nvSpPr>
        <xdr:spPr bwMode="auto">
          <a:xfrm>
            <a:off x="4303739" y="2511862"/>
            <a:ext cx="884127" cy="1645995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6" name="Cataluña"/>
          <xdr:cNvSpPr>
            <a:spLocks/>
          </xdr:cNvSpPr>
        </xdr:nvSpPr>
        <xdr:spPr bwMode="auto">
          <a:xfrm>
            <a:off x="5001516" y="1347555"/>
            <a:ext cx="1317349" cy="1301285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7" name="Ceuta"/>
          <xdr:cNvSpPr>
            <a:spLocks noChangeArrowheads="1"/>
          </xdr:cNvSpPr>
        </xdr:nvSpPr>
        <xdr:spPr bwMode="auto">
          <a:xfrm>
            <a:off x="2552485" y="5279662"/>
            <a:ext cx="1474" cy="8618"/>
          </a:xfrm>
          <a:prstGeom prst="ellipse">
            <a:avLst/>
          </a:prstGeom>
          <a:solidFill>
            <a:srgbClr val="215967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8" name="Melilla"/>
          <xdr:cNvSpPr>
            <a:spLocks noChangeArrowheads="1"/>
          </xdr:cNvSpPr>
        </xdr:nvSpPr>
        <xdr:spPr bwMode="auto">
          <a:xfrm>
            <a:off x="3707085" y="5507301"/>
            <a:ext cx="2251" cy="2194"/>
          </a:xfrm>
          <a:prstGeom prst="ellipse">
            <a:avLst/>
          </a:prstGeom>
          <a:solidFill>
            <a:srgbClr val="31869B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pSp>
        <xdr:nvGrpSpPr>
          <xdr:cNvPr id="369" name="Islas Canarias"/>
          <xdr:cNvGrpSpPr/>
        </xdr:nvGrpSpPr>
        <xdr:grpSpPr>
          <a:xfrm>
            <a:off x="209549" y="5086096"/>
            <a:ext cx="1564904" cy="637716"/>
            <a:chOff x="981075" y="5364163"/>
            <a:chExt cx="1685925" cy="704850"/>
          </a:xfrm>
          <a:solidFill>
            <a:schemeClr val="accent1">
              <a:lumMod val="75000"/>
            </a:schemeClr>
          </a:solidFill>
        </xdr:grpSpPr>
        <xdr:sp macro="" textlink="">
          <xdr:nvSpPr>
            <xdr:cNvPr id="419" name="Freeform 9"/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20" name="Freeform 10"/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21" name="Freeform 11"/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22" name="Freeform 12"/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23" name="Freeform 13"/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24" name="Freeform 14"/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25" name="Freeform 15"/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26" name="Freeform 16"/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27" name="Freeform 17"/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370" name="123 Grupo"/>
          <xdr:cNvGrpSpPr/>
        </xdr:nvGrpSpPr>
        <xdr:grpSpPr>
          <a:xfrm>
            <a:off x="2127117" y="5336186"/>
            <a:ext cx="2060015" cy="551538"/>
            <a:chOff x="3028950" y="5690666"/>
            <a:chExt cx="2219325" cy="609600"/>
          </a:xfrm>
        </xdr:grpSpPr>
        <xdr:sp macro="" textlink="">
          <xdr:nvSpPr>
            <xdr:cNvPr id="417" name="Freeform 6"/>
            <xdr:cNvSpPr>
              <a:spLocks/>
            </xdr:cNvSpPr>
          </xdr:nvSpPr>
          <xdr:spPr bwMode="auto">
            <a:xfrm>
              <a:off x="3028950" y="5690666"/>
              <a:ext cx="1800225" cy="60960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18" name="Freeform 7"/>
            <xdr:cNvSpPr>
              <a:spLocks/>
            </xdr:cNvSpPr>
          </xdr:nvSpPr>
          <xdr:spPr bwMode="auto">
            <a:xfrm>
              <a:off x="4762500" y="6109766"/>
              <a:ext cx="485775" cy="85725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371" name="Islas Baleares"/>
          <xdr:cNvGrpSpPr/>
        </xdr:nvGrpSpPr>
        <xdr:grpSpPr>
          <a:xfrm>
            <a:off x="5705676" y="2835284"/>
            <a:ext cx="1343873" cy="887631"/>
            <a:chOff x="6715125" y="2963863"/>
            <a:chExt cx="1447800" cy="981075"/>
          </a:xfrm>
          <a:solidFill>
            <a:schemeClr val="accent1">
              <a:lumMod val="50000"/>
            </a:schemeClr>
          </a:solidFill>
        </xdr:grpSpPr>
        <xdr:sp macro="" textlink="">
          <xdr:nvSpPr>
            <xdr:cNvPr id="411" name="Freeform 18"/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12" name="Freeform 19"/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13" name="Freeform 20"/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14" name="Freeform 21"/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15" name="Freeform 22"/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16" name="Freeform 23"/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grpFill/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372" name="Aragón"/>
          <xdr:cNvGrpSpPr/>
        </xdr:nvGrpSpPr>
        <xdr:grpSpPr>
          <a:xfrm>
            <a:off x="3984769" y="1377953"/>
            <a:ext cx="1220095" cy="1663231"/>
            <a:chOff x="5591175" y="952500"/>
            <a:chExt cx="1314450" cy="1838325"/>
          </a:xfrm>
        </xdr:grpSpPr>
        <xdr:sp macro="" textlink="">
          <xdr:nvSpPr>
            <xdr:cNvPr id="409" name="Aragón2"/>
            <xdr:cNvSpPr>
              <a:spLocks/>
            </xdr:cNvSpPr>
          </xdr:nvSpPr>
          <xdr:spPr bwMode="auto">
            <a:xfrm>
              <a:off x="5591175" y="952500"/>
              <a:ext cx="1314450" cy="1838325"/>
            </a:xfrm>
            <a:custGeom>
              <a:avLst/>
              <a:gdLst/>
              <a:ahLst/>
              <a:cxnLst>
                <a:cxn ang="0">
                  <a:pos x="144" y="354"/>
                </a:cxn>
                <a:cxn ang="0">
                  <a:pos x="192" y="354"/>
                </a:cxn>
                <a:cxn ang="0">
                  <a:pos x="228" y="324"/>
                </a:cxn>
                <a:cxn ang="0">
                  <a:pos x="210" y="264"/>
                </a:cxn>
                <a:cxn ang="0">
                  <a:pos x="216" y="210"/>
                </a:cxn>
                <a:cxn ang="0">
                  <a:pos x="222" y="180"/>
                </a:cxn>
                <a:cxn ang="0">
                  <a:pos x="246" y="144"/>
                </a:cxn>
                <a:cxn ang="0">
                  <a:pos x="252" y="114"/>
                </a:cxn>
                <a:cxn ang="0">
                  <a:pos x="300" y="60"/>
                </a:cxn>
                <a:cxn ang="0">
                  <a:pos x="366" y="42"/>
                </a:cxn>
                <a:cxn ang="0">
                  <a:pos x="450" y="30"/>
                </a:cxn>
                <a:cxn ang="0">
                  <a:pos x="552" y="18"/>
                </a:cxn>
                <a:cxn ang="0">
                  <a:pos x="684" y="42"/>
                </a:cxn>
                <a:cxn ang="0">
                  <a:pos x="798" y="60"/>
                </a:cxn>
                <a:cxn ang="0">
                  <a:pos x="822" y="102"/>
                </a:cxn>
                <a:cxn ang="0">
                  <a:pos x="822" y="150"/>
                </a:cxn>
                <a:cxn ang="0">
                  <a:pos x="810" y="228"/>
                </a:cxn>
                <a:cxn ang="0">
                  <a:pos x="792" y="366"/>
                </a:cxn>
                <a:cxn ang="0">
                  <a:pos x="720" y="432"/>
                </a:cxn>
                <a:cxn ang="0">
                  <a:pos x="744" y="468"/>
                </a:cxn>
                <a:cxn ang="0">
                  <a:pos x="732" y="516"/>
                </a:cxn>
                <a:cxn ang="0">
                  <a:pos x="744" y="576"/>
                </a:cxn>
                <a:cxn ang="0">
                  <a:pos x="726" y="618"/>
                </a:cxn>
                <a:cxn ang="0">
                  <a:pos x="696" y="678"/>
                </a:cxn>
                <a:cxn ang="0">
                  <a:pos x="720" y="708"/>
                </a:cxn>
                <a:cxn ang="0">
                  <a:pos x="720" y="768"/>
                </a:cxn>
                <a:cxn ang="0">
                  <a:pos x="690" y="810"/>
                </a:cxn>
                <a:cxn ang="0">
                  <a:pos x="642" y="816"/>
                </a:cxn>
                <a:cxn ang="0">
                  <a:pos x="594" y="792"/>
                </a:cxn>
                <a:cxn ang="0">
                  <a:pos x="552" y="846"/>
                </a:cxn>
                <a:cxn ang="0">
                  <a:pos x="558" y="870"/>
                </a:cxn>
                <a:cxn ang="0">
                  <a:pos x="540" y="918"/>
                </a:cxn>
                <a:cxn ang="0">
                  <a:pos x="558" y="966"/>
                </a:cxn>
                <a:cxn ang="0">
                  <a:pos x="516" y="1008"/>
                </a:cxn>
                <a:cxn ang="0">
                  <a:pos x="480" y="1050"/>
                </a:cxn>
                <a:cxn ang="0">
                  <a:pos x="444" y="1086"/>
                </a:cxn>
                <a:cxn ang="0">
                  <a:pos x="408" y="1128"/>
                </a:cxn>
                <a:cxn ang="0">
                  <a:pos x="384" y="1122"/>
                </a:cxn>
                <a:cxn ang="0">
                  <a:pos x="318" y="1110"/>
                </a:cxn>
                <a:cxn ang="0">
                  <a:pos x="324" y="1080"/>
                </a:cxn>
                <a:cxn ang="0">
                  <a:pos x="270" y="1050"/>
                </a:cxn>
                <a:cxn ang="0">
                  <a:pos x="252" y="1026"/>
                </a:cxn>
                <a:cxn ang="0">
                  <a:pos x="222" y="1038"/>
                </a:cxn>
                <a:cxn ang="0">
                  <a:pos x="156" y="996"/>
                </a:cxn>
                <a:cxn ang="0">
                  <a:pos x="138" y="978"/>
                </a:cxn>
                <a:cxn ang="0">
                  <a:pos x="144" y="912"/>
                </a:cxn>
                <a:cxn ang="0">
                  <a:pos x="180" y="786"/>
                </a:cxn>
                <a:cxn ang="0">
                  <a:pos x="150" y="738"/>
                </a:cxn>
                <a:cxn ang="0">
                  <a:pos x="72" y="672"/>
                </a:cxn>
                <a:cxn ang="0">
                  <a:pos x="30" y="666"/>
                </a:cxn>
                <a:cxn ang="0">
                  <a:pos x="18" y="576"/>
                </a:cxn>
                <a:cxn ang="0">
                  <a:pos x="60" y="564"/>
                </a:cxn>
                <a:cxn ang="0">
                  <a:pos x="48" y="504"/>
                </a:cxn>
                <a:cxn ang="0">
                  <a:pos x="96" y="468"/>
                </a:cxn>
                <a:cxn ang="0">
                  <a:pos x="96" y="426"/>
                </a:cxn>
                <a:cxn ang="0">
                  <a:pos x="90" y="384"/>
                </a:cxn>
              </a:cxnLst>
              <a:rect l="0" t="0" r="r" b="b"/>
              <a:pathLst>
                <a:path w="828" h="1158">
                  <a:moveTo>
                    <a:pt x="72" y="342"/>
                  </a:moveTo>
                  <a:lnTo>
                    <a:pt x="102" y="342"/>
                  </a:lnTo>
                  <a:lnTo>
                    <a:pt x="102" y="348"/>
                  </a:lnTo>
                  <a:lnTo>
                    <a:pt x="108" y="354"/>
                  </a:lnTo>
                  <a:lnTo>
                    <a:pt x="144" y="354"/>
                  </a:lnTo>
                  <a:lnTo>
                    <a:pt x="150" y="366"/>
                  </a:lnTo>
                  <a:lnTo>
                    <a:pt x="156" y="372"/>
                  </a:lnTo>
                  <a:lnTo>
                    <a:pt x="180" y="372"/>
                  </a:lnTo>
                  <a:lnTo>
                    <a:pt x="186" y="366"/>
                  </a:lnTo>
                  <a:lnTo>
                    <a:pt x="192" y="354"/>
                  </a:lnTo>
                  <a:lnTo>
                    <a:pt x="210" y="354"/>
                  </a:lnTo>
                  <a:lnTo>
                    <a:pt x="216" y="348"/>
                  </a:lnTo>
                  <a:lnTo>
                    <a:pt x="222" y="342"/>
                  </a:lnTo>
                  <a:lnTo>
                    <a:pt x="222" y="336"/>
                  </a:lnTo>
                  <a:lnTo>
                    <a:pt x="228" y="324"/>
                  </a:lnTo>
                  <a:lnTo>
                    <a:pt x="228" y="312"/>
                  </a:lnTo>
                  <a:lnTo>
                    <a:pt x="222" y="312"/>
                  </a:lnTo>
                  <a:lnTo>
                    <a:pt x="216" y="294"/>
                  </a:lnTo>
                  <a:lnTo>
                    <a:pt x="210" y="288"/>
                  </a:lnTo>
                  <a:lnTo>
                    <a:pt x="210" y="264"/>
                  </a:lnTo>
                  <a:lnTo>
                    <a:pt x="204" y="258"/>
                  </a:lnTo>
                  <a:lnTo>
                    <a:pt x="204" y="234"/>
                  </a:lnTo>
                  <a:lnTo>
                    <a:pt x="210" y="228"/>
                  </a:lnTo>
                  <a:lnTo>
                    <a:pt x="210" y="222"/>
                  </a:lnTo>
                  <a:lnTo>
                    <a:pt x="216" y="210"/>
                  </a:lnTo>
                  <a:lnTo>
                    <a:pt x="222" y="210"/>
                  </a:lnTo>
                  <a:lnTo>
                    <a:pt x="222" y="198"/>
                  </a:lnTo>
                  <a:lnTo>
                    <a:pt x="216" y="198"/>
                  </a:lnTo>
                  <a:lnTo>
                    <a:pt x="216" y="192"/>
                  </a:lnTo>
                  <a:lnTo>
                    <a:pt x="222" y="180"/>
                  </a:lnTo>
                  <a:lnTo>
                    <a:pt x="222" y="168"/>
                  </a:lnTo>
                  <a:lnTo>
                    <a:pt x="228" y="168"/>
                  </a:lnTo>
                  <a:lnTo>
                    <a:pt x="234" y="162"/>
                  </a:lnTo>
                  <a:lnTo>
                    <a:pt x="234" y="150"/>
                  </a:lnTo>
                  <a:lnTo>
                    <a:pt x="246" y="144"/>
                  </a:lnTo>
                  <a:lnTo>
                    <a:pt x="234" y="138"/>
                  </a:lnTo>
                  <a:lnTo>
                    <a:pt x="234" y="132"/>
                  </a:lnTo>
                  <a:lnTo>
                    <a:pt x="246" y="120"/>
                  </a:lnTo>
                  <a:lnTo>
                    <a:pt x="252" y="120"/>
                  </a:lnTo>
                  <a:lnTo>
                    <a:pt x="252" y="114"/>
                  </a:lnTo>
                  <a:lnTo>
                    <a:pt x="264" y="102"/>
                  </a:lnTo>
                  <a:lnTo>
                    <a:pt x="270" y="84"/>
                  </a:lnTo>
                  <a:lnTo>
                    <a:pt x="294" y="84"/>
                  </a:lnTo>
                  <a:lnTo>
                    <a:pt x="300" y="84"/>
                  </a:lnTo>
                  <a:lnTo>
                    <a:pt x="300" y="60"/>
                  </a:lnTo>
                  <a:lnTo>
                    <a:pt x="324" y="60"/>
                  </a:lnTo>
                  <a:lnTo>
                    <a:pt x="342" y="48"/>
                  </a:lnTo>
                  <a:lnTo>
                    <a:pt x="348" y="42"/>
                  </a:lnTo>
                  <a:lnTo>
                    <a:pt x="360" y="42"/>
                  </a:lnTo>
                  <a:lnTo>
                    <a:pt x="366" y="42"/>
                  </a:lnTo>
                  <a:lnTo>
                    <a:pt x="366" y="24"/>
                  </a:lnTo>
                  <a:lnTo>
                    <a:pt x="372" y="6"/>
                  </a:lnTo>
                  <a:lnTo>
                    <a:pt x="384" y="0"/>
                  </a:lnTo>
                  <a:lnTo>
                    <a:pt x="414" y="0"/>
                  </a:lnTo>
                  <a:lnTo>
                    <a:pt x="450" y="30"/>
                  </a:lnTo>
                  <a:lnTo>
                    <a:pt x="474" y="42"/>
                  </a:lnTo>
                  <a:lnTo>
                    <a:pt x="480" y="24"/>
                  </a:lnTo>
                  <a:lnTo>
                    <a:pt x="498" y="30"/>
                  </a:lnTo>
                  <a:lnTo>
                    <a:pt x="498" y="12"/>
                  </a:lnTo>
                  <a:lnTo>
                    <a:pt x="552" y="18"/>
                  </a:lnTo>
                  <a:lnTo>
                    <a:pt x="588" y="48"/>
                  </a:lnTo>
                  <a:lnTo>
                    <a:pt x="606" y="72"/>
                  </a:lnTo>
                  <a:lnTo>
                    <a:pt x="636" y="60"/>
                  </a:lnTo>
                  <a:lnTo>
                    <a:pt x="654" y="48"/>
                  </a:lnTo>
                  <a:lnTo>
                    <a:pt x="684" y="42"/>
                  </a:lnTo>
                  <a:lnTo>
                    <a:pt x="708" y="60"/>
                  </a:lnTo>
                  <a:lnTo>
                    <a:pt x="732" y="54"/>
                  </a:lnTo>
                  <a:lnTo>
                    <a:pt x="744" y="54"/>
                  </a:lnTo>
                  <a:lnTo>
                    <a:pt x="750" y="60"/>
                  </a:lnTo>
                  <a:lnTo>
                    <a:pt x="798" y="60"/>
                  </a:lnTo>
                  <a:lnTo>
                    <a:pt x="810" y="54"/>
                  </a:lnTo>
                  <a:lnTo>
                    <a:pt x="822" y="72"/>
                  </a:lnTo>
                  <a:lnTo>
                    <a:pt x="828" y="78"/>
                  </a:lnTo>
                  <a:lnTo>
                    <a:pt x="828" y="90"/>
                  </a:lnTo>
                  <a:lnTo>
                    <a:pt x="822" y="102"/>
                  </a:lnTo>
                  <a:lnTo>
                    <a:pt x="822" y="108"/>
                  </a:lnTo>
                  <a:lnTo>
                    <a:pt x="810" y="114"/>
                  </a:lnTo>
                  <a:lnTo>
                    <a:pt x="810" y="138"/>
                  </a:lnTo>
                  <a:lnTo>
                    <a:pt x="822" y="144"/>
                  </a:lnTo>
                  <a:lnTo>
                    <a:pt x="822" y="150"/>
                  </a:lnTo>
                  <a:lnTo>
                    <a:pt x="828" y="162"/>
                  </a:lnTo>
                  <a:lnTo>
                    <a:pt x="828" y="192"/>
                  </a:lnTo>
                  <a:lnTo>
                    <a:pt x="822" y="204"/>
                  </a:lnTo>
                  <a:lnTo>
                    <a:pt x="822" y="222"/>
                  </a:lnTo>
                  <a:lnTo>
                    <a:pt x="810" y="228"/>
                  </a:lnTo>
                  <a:lnTo>
                    <a:pt x="810" y="264"/>
                  </a:lnTo>
                  <a:lnTo>
                    <a:pt x="804" y="282"/>
                  </a:lnTo>
                  <a:lnTo>
                    <a:pt x="804" y="306"/>
                  </a:lnTo>
                  <a:lnTo>
                    <a:pt x="792" y="318"/>
                  </a:lnTo>
                  <a:lnTo>
                    <a:pt x="792" y="366"/>
                  </a:lnTo>
                  <a:lnTo>
                    <a:pt x="768" y="384"/>
                  </a:lnTo>
                  <a:lnTo>
                    <a:pt x="756" y="402"/>
                  </a:lnTo>
                  <a:lnTo>
                    <a:pt x="744" y="402"/>
                  </a:lnTo>
                  <a:lnTo>
                    <a:pt x="732" y="408"/>
                  </a:lnTo>
                  <a:lnTo>
                    <a:pt x="720" y="432"/>
                  </a:lnTo>
                  <a:lnTo>
                    <a:pt x="720" y="438"/>
                  </a:lnTo>
                  <a:lnTo>
                    <a:pt x="726" y="456"/>
                  </a:lnTo>
                  <a:lnTo>
                    <a:pt x="726" y="462"/>
                  </a:lnTo>
                  <a:lnTo>
                    <a:pt x="732" y="462"/>
                  </a:lnTo>
                  <a:lnTo>
                    <a:pt x="744" y="468"/>
                  </a:lnTo>
                  <a:lnTo>
                    <a:pt x="750" y="468"/>
                  </a:lnTo>
                  <a:lnTo>
                    <a:pt x="756" y="474"/>
                  </a:lnTo>
                  <a:lnTo>
                    <a:pt x="756" y="498"/>
                  </a:lnTo>
                  <a:lnTo>
                    <a:pt x="750" y="504"/>
                  </a:lnTo>
                  <a:lnTo>
                    <a:pt x="732" y="516"/>
                  </a:lnTo>
                  <a:lnTo>
                    <a:pt x="726" y="516"/>
                  </a:lnTo>
                  <a:lnTo>
                    <a:pt x="726" y="534"/>
                  </a:lnTo>
                  <a:lnTo>
                    <a:pt x="726" y="552"/>
                  </a:lnTo>
                  <a:lnTo>
                    <a:pt x="732" y="558"/>
                  </a:lnTo>
                  <a:lnTo>
                    <a:pt x="744" y="576"/>
                  </a:lnTo>
                  <a:lnTo>
                    <a:pt x="732" y="582"/>
                  </a:lnTo>
                  <a:lnTo>
                    <a:pt x="744" y="594"/>
                  </a:lnTo>
                  <a:lnTo>
                    <a:pt x="744" y="606"/>
                  </a:lnTo>
                  <a:lnTo>
                    <a:pt x="732" y="612"/>
                  </a:lnTo>
                  <a:lnTo>
                    <a:pt x="726" y="618"/>
                  </a:lnTo>
                  <a:lnTo>
                    <a:pt x="720" y="636"/>
                  </a:lnTo>
                  <a:lnTo>
                    <a:pt x="696" y="654"/>
                  </a:lnTo>
                  <a:lnTo>
                    <a:pt x="690" y="654"/>
                  </a:lnTo>
                  <a:lnTo>
                    <a:pt x="690" y="678"/>
                  </a:lnTo>
                  <a:lnTo>
                    <a:pt x="696" y="678"/>
                  </a:lnTo>
                  <a:lnTo>
                    <a:pt x="696" y="684"/>
                  </a:lnTo>
                  <a:lnTo>
                    <a:pt x="708" y="678"/>
                  </a:lnTo>
                  <a:lnTo>
                    <a:pt x="714" y="684"/>
                  </a:lnTo>
                  <a:lnTo>
                    <a:pt x="714" y="702"/>
                  </a:lnTo>
                  <a:lnTo>
                    <a:pt x="720" y="708"/>
                  </a:lnTo>
                  <a:lnTo>
                    <a:pt x="714" y="726"/>
                  </a:lnTo>
                  <a:lnTo>
                    <a:pt x="714" y="732"/>
                  </a:lnTo>
                  <a:lnTo>
                    <a:pt x="714" y="756"/>
                  </a:lnTo>
                  <a:lnTo>
                    <a:pt x="714" y="762"/>
                  </a:lnTo>
                  <a:lnTo>
                    <a:pt x="720" y="768"/>
                  </a:lnTo>
                  <a:lnTo>
                    <a:pt x="720" y="780"/>
                  </a:lnTo>
                  <a:lnTo>
                    <a:pt x="708" y="792"/>
                  </a:lnTo>
                  <a:lnTo>
                    <a:pt x="696" y="792"/>
                  </a:lnTo>
                  <a:lnTo>
                    <a:pt x="690" y="798"/>
                  </a:lnTo>
                  <a:lnTo>
                    <a:pt x="690" y="810"/>
                  </a:lnTo>
                  <a:lnTo>
                    <a:pt x="672" y="810"/>
                  </a:lnTo>
                  <a:lnTo>
                    <a:pt x="672" y="816"/>
                  </a:lnTo>
                  <a:lnTo>
                    <a:pt x="666" y="822"/>
                  </a:lnTo>
                  <a:lnTo>
                    <a:pt x="648" y="822"/>
                  </a:lnTo>
                  <a:lnTo>
                    <a:pt x="642" y="816"/>
                  </a:lnTo>
                  <a:lnTo>
                    <a:pt x="630" y="816"/>
                  </a:lnTo>
                  <a:lnTo>
                    <a:pt x="618" y="810"/>
                  </a:lnTo>
                  <a:lnTo>
                    <a:pt x="612" y="810"/>
                  </a:lnTo>
                  <a:lnTo>
                    <a:pt x="600" y="798"/>
                  </a:lnTo>
                  <a:lnTo>
                    <a:pt x="594" y="792"/>
                  </a:lnTo>
                  <a:lnTo>
                    <a:pt x="588" y="792"/>
                  </a:lnTo>
                  <a:lnTo>
                    <a:pt x="576" y="798"/>
                  </a:lnTo>
                  <a:lnTo>
                    <a:pt x="570" y="816"/>
                  </a:lnTo>
                  <a:lnTo>
                    <a:pt x="570" y="822"/>
                  </a:lnTo>
                  <a:lnTo>
                    <a:pt x="552" y="846"/>
                  </a:lnTo>
                  <a:lnTo>
                    <a:pt x="540" y="840"/>
                  </a:lnTo>
                  <a:lnTo>
                    <a:pt x="528" y="840"/>
                  </a:lnTo>
                  <a:lnTo>
                    <a:pt x="528" y="852"/>
                  </a:lnTo>
                  <a:lnTo>
                    <a:pt x="540" y="870"/>
                  </a:lnTo>
                  <a:lnTo>
                    <a:pt x="558" y="870"/>
                  </a:lnTo>
                  <a:lnTo>
                    <a:pt x="558" y="900"/>
                  </a:lnTo>
                  <a:lnTo>
                    <a:pt x="564" y="906"/>
                  </a:lnTo>
                  <a:lnTo>
                    <a:pt x="558" y="912"/>
                  </a:lnTo>
                  <a:lnTo>
                    <a:pt x="552" y="912"/>
                  </a:lnTo>
                  <a:lnTo>
                    <a:pt x="540" y="918"/>
                  </a:lnTo>
                  <a:lnTo>
                    <a:pt x="540" y="930"/>
                  </a:lnTo>
                  <a:lnTo>
                    <a:pt x="558" y="936"/>
                  </a:lnTo>
                  <a:lnTo>
                    <a:pt x="564" y="942"/>
                  </a:lnTo>
                  <a:lnTo>
                    <a:pt x="564" y="960"/>
                  </a:lnTo>
                  <a:lnTo>
                    <a:pt x="558" y="966"/>
                  </a:lnTo>
                  <a:lnTo>
                    <a:pt x="552" y="966"/>
                  </a:lnTo>
                  <a:lnTo>
                    <a:pt x="528" y="990"/>
                  </a:lnTo>
                  <a:lnTo>
                    <a:pt x="528" y="1002"/>
                  </a:lnTo>
                  <a:lnTo>
                    <a:pt x="516" y="1002"/>
                  </a:lnTo>
                  <a:lnTo>
                    <a:pt x="516" y="1008"/>
                  </a:lnTo>
                  <a:lnTo>
                    <a:pt x="492" y="1008"/>
                  </a:lnTo>
                  <a:lnTo>
                    <a:pt x="486" y="1002"/>
                  </a:lnTo>
                  <a:lnTo>
                    <a:pt x="486" y="1020"/>
                  </a:lnTo>
                  <a:lnTo>
                    <a:pt x="480" y="1026"/>
                  </a:lnTo>
                  <a:lnTo>
                    <a:pt x="480" y="1050"/>
                  </a:lnTo>
                  <a:lnTo>
                    <a:pt x="474" y="1050"/>
                  </a:lnTo>
                  <a:lnTo>
                    <a:pt x="462" y="1056"/>
                  </a:lnTo>
                  <a:lnTo>
                    <a:pt x="462" y="1068"/>
                  </a:lnTo>
                  <a:lnTo>
                    <a:pt x="456" y="1068"/>
                  </a:lnTo>
                  <a:lnTo>
                    <a:pt x="444" y="1086"/>
                  </a:lnTo>
                  <a:lnTo>
                    <a:pt x="426" y="1086"/>
                  </a:lnTo>
                  <a:lnTo>
                    <a:pt x="420" y="1092"/>
                  </a:lnTo>
                  <a:lnTo>
                    <a:pt x="420" y="1098"/>
                  </a:lnTo>
                  <a:lnTo>
                    <a:pt x="408" y="1110"/>
                  </a:lnTo>
                  <a:lnTo>
                    <a:pt x="408" y="1128"/>
                  </a:lnTo>
                  <a:lnTo>
                    <a:pt x="414" y="1140"/>
                  </a:lnTo>
                  <a:lnTo>
                    <a:pt x="414" y="1146"/>
                  </a:lnTo>
                  <a:lnTo>
                    <a:pt x="402" y="1158"/>
                  </a:lnTo>
                  <a:lnTo>
                    <a:pt x="384" y="1158"/>
                  </a:lnTo>
                  <a:lnTo>
                    <a:pt x="384" y="1122"/>
                  </a:lnTo>
                  <a:lnTo>
                    <a:pt x="378" y="1116"/>
                  </a:lnTo>
                  <a:lnTo>
                    <a:pt x="330" y="1116"/>
                  </a:lnTo>
                  <a:lnTo>
                    <a:pt x="318" y="1122"/>
                  </a:lnTo>
                  <a:lnTo>
                    <a:pt x="306" y="1116"/>
                  </a:lnTo>
                  <a:lnTo>
                    <a:pt x="318" y="1110"/>
                  </a:lnTo>
                  <a:lnTo>
                    <a:pt x="306" y="1098"/>
                  </a:lnTo>
                  <a:lnTo>
                    <a:pt x="318" y="1092"/>
                  </a:lnTo>
                  <a:lnTo>
                    <a:pt x="324" y="1086"/>
                  </a:lnTo>
                  <a:lnTo>
                    <a:pt x="330" y="1086"/>
                  </a:lnTo>
                  <a:lnTo>
                    <a:pt x="324" y="1080"/>
                  </a:lnTo>
                  <a:lnTo>
                    <a:pt x="324" y="1068"/>
                  </a:lnTo>
                  <a:lnTo>
                    <a:pt x="306" y="1062"/>
                  </a:lnTo>
                  <a:lnTo>
                    <a:pt x="282" y="1062"/>
                  </a:lnTo>
                  <a:lnTo>
                    <a:pt x="270" y="1056"/>
                  </a:lnTo>
                  <a:lnTo>
                    <a:pt x="270" y="1050"/>
                  </a:lnTo>
                  <a:lnTo>
                    <a:pt x="264" y="1050"/>
                  </a:lnTo>
                  <a:lnTo>
                    <a:pt x="264" y="1038"/>
                  </a:lnTo>
                  <a:lnTo>
                    <a:pt x="258" y="1032"/>
                  </a:lnTo>
                  <a:lnTo>
                    <a:pt x="258" y="1020"/>
                  </a:lnTo>
                  <a:lnTo>
                    <a:pt x="252" y="1026"/>
                  </a:lnTo>
                  <a:lnTo>
                    <a:pt x="252" y="1038"/>
                  </a:lnTo>
                  <a:lnTo>
                    <a:pt x="246" y="1056"/>
                  </a:lnTo>
                  <a:lnTo>
                    <a:pt x="228" y="1056"/>
                  </a:lnTo>
                  <a:lnTo>
                    <a:pt x="222" y="1050"/>
                  </a:lnTo>
                  <a:lnTo>
                    <a:pt x="222" y="1038"/>
                  </a:lnTo>
                  <a:lnTo>
                    <a:pt x="216" y="1032"/>
                  </a:lnTo>
                  <a:lnTo>
                    <a:pt x="186" y="1032"/>
                  </a:lnTo>
                  <a:lnTo>
                    <a:pt x="168" y="1008"/>
                  </a:lnTo>
                  <a:lnTo>
                    <a:pt x="156" y="1008"/>
                  </a:lnTo>
                  <a:lnTo>
                    <a:pt x="156" y="996"/>
                  </a:lnTo>
                  <a:lnTo>
                    <a:pt x="144" y="996"/>
                  </a:lnTo>
                  <a:lnTo>
                    <a:pt x="138" y="1002"/>
                  </a:lnTo>
                  <a:lnTo>
                    <a:pt x="138" y="990"/>
                  </a:lnTo>
                  <a:lnTo>
                    <a:pt x="144" y="978"/>
                  </a:lnTo>
                  <a:lnTo>
                    <a:pt x="138" y="978"/>
                  </a:lnTo>
                  <a:lnTo>
                    <a:pt x="138" y="966"/>
                  </a:lnTo>
                  <a:lnTo>
                    <a:pt x="132" y="960"/>
                  </a:lnTo>
                  <a:lnTo>
                    <a:pt x="114" y="960"/>
                  </a:lnTo>
                  <a:lnTo>
                    <a:pt x="108" y="948"/>
                  </a:lnTo>
                  <a:lnTo>
                    <a:pt x="144" y="912"/>
                  </a:lnTo>
                  <a:lnTo>
                    <a:pt x="144" y="882"/>
                  </a:lnTo>
                  <a:lnTo>
                    <a:pt x="180" y="882"/>
                  </a:lnTo>
                  <a:lnTo>
                    <a:pt x="186" y="846"/>
                  </a:lnTo>
                  <a:lnTo>
                    <a:pt x="180" y="828"/>
                  </a:lnTo>
                  <a:lnTo>
                    <a:pt x="180" y="786"/>
                  </a:lnTo>
                  <a:lnTo>
                    <a:pt x="168" y="780"/>
                  </a:lnTo>
                  <a:lnTo>
                    <a:pt x="156" y="768"/>
                  </a:lnTo>
                  <a:lnTo>
                    <a:pt x="156" y="756"/>
                  </a:lnTo>
                  <a:lnTo>
                    <a:pt x="156" y="750"/>
                  </a:lnTo>
                  <a:lnTo>
                    <a:pt x="150" y="738"/>
                  </a:lnTo>
                  <a:lnTo>
                    <a:pt x="108" y="696"/>
                  </a:lnTo>
                  <a:lnTo>
                    <a:pt x="102" y="684"/>
                  </a:lnTo>
                  <a:lnTo>
                    <a:pt x="96" y="684"/>
                  </a:lnTo>
                  <a:lnTo>
                    <a:pt x="90" y="678"/>
                  </a:lnTo>
                  <a:lnTo>
                    <a:pt x="72" y="672"/>
                  </a:lnTo>
                  <a:lnTo>
                    <a:pt x="66" y="672"/>
                  </a:lnTo>
                  <a:lnTo>
                    <a:pt x="60" y="654"/>
                  </a:lnTo>
                  <a:lnTo>
                    <a:pt x="54" y="654"/>
                  </a:lnTo>
                  <a:lnTo>
                    <a:pt x="36" y="666"/>
                  </a:lnTo>
                  <a:lnTo>
                    <a:pt x="30" y="666"/>
                  </a:lnTo>
                  <a:lnTo>
                    <a:pt x="12" y="666"/>
                  </a:lnTo>
                  <a:lnTo>
                    <a:pt x="0" y="654"/>
                  </a:lnTo>
                  <a:lnTo>
                    <a:pt x="0" y="594"/>
                  </a:lnTo>
                  <a:lnTo>
                    <a:pt x="12" y="582"/>
                  </a:lnTo>
                  <a:lnTo>
                    <a:pt x="18" y="576"/>
                  </a:lnTo>
                  <a:lnTo>
                    <a:pt x="18" y="558"/>
                  </a:lnTo>
                  <a:lnTo>
                    <a:pt x="30" y="558"/>
                  </a:lnTo>
                  <a:lnTo>
                    <a:pt x="36" y="576"/>
                  </a:lnTo>
                  <a:lnTo>
                    <a:pt x="54" y="576"/>
                  </a:lnTo>
                  <a:lnTo>
                    <a:pt x="60" y="564"/>
                  </a:lnTo>
                  <a:lnTo>
                    <a:pt x="60" y="552"/>
                  </a:lnTo>
                  <a:lnTo>
                    <a:pt x="54" y="546"/>
                  </a:lnTo>
                  <a:lnTo>
                    <a:pt x="54" y="534"/>
                  </a:lnTo>
                  <a:lnTo>
                    <a:pt x="54" y="516"/>
                  </a:lnTo>
                  <a:lnTo>
                    <a:pt x="48" y="504"/>
                  </a:lnTo>
                  <a:lnTo>
                    <a:pt x="48" y="498"/>
                  </a:lnTo>
                  <a:lnTo>
                    <a:pt x="54" y="492"/>
                  </a:lnTo>
                  <a:lnTo>
                    <a:pt x="66" y="492"/>
                  </a:lnTo>
                  <a:lnTo>
                    <a:pt x="78" y="474"/>
                  </a:lnTo>
                  <a:lnTo>
                    <a:pt x="96" y="468"/>
                  </a:lnTo>
                  <a:lnTo>
                    <a:pt x="102" y="468"/>
                  </a:lnTo>
                  <a:lnTo>
                    <a:pt x="102" y="462"/>
                  </a:lnTo>
                  <a:lnTo>
                    <a:pt x="102" y="444"/>
                  </a:lnTo>
                  <a:lnTo>
                    <a:pt x="108" y="444"/>
                  </a:lnTo>
                  <a:lnTo>
                    <a:pt x="96" y="426"/>
                  </a:lnTo>
                  <a:lnTo>
                    <a:pt x="90" y="414"/>
                  </a:lnTo>
                  <a:lnTo>
                    <a:pt x="96" y="402"/>
                  </a:lnTo>
                  <a:lnTo>
                    <a:pt x="96" y="396"/>
                  </a:lnTo>
                  <a:lnTo>
                    <a:pt x="90" y="396"/>
                  </a:lnTo>
                  <a:lnTo>
                    <a:pt x="90" y="384"/>
                  </a:lnTo>
                  <a:lnTo>
                    <a:pt x="72" y="372"/>
                  </a:lnTo>
                  <a:lnTo>
                    <a:pt x="72" y="348"/>
                  </a:lnTo>
                  <a:lnTo>
                    <a:pt x="72" y="342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410" name="Freeform 75"/>
            <xdr:cNvSpPr>
              <a:spLocks/>
            </xdr:cNvSpPr>
          </xdr:nvSpPr>
          <xdr:spPr bwMode="auto">
            <a:xfrm>
              <a:off x="5934075" y="2571750"/>
              <a:ext cx="180975" cy="142875"/>
            </a:xfrm>
            <a:custGeom>
              <a:avLst/>
              <a:gdLst/>
              <a:ahLst/>
              <a:cxnLst>
                <a:cxn ang="0">
                  <a:pos x="42" y="78"/>
                </a:cxn>
                <a:cxn ang="0">
                  <a:pos x="36" y="90"/>
                </a:cxn>
                <a:cxn ang="0">
                  <a:pos x="30" y="78"/>
                </a:cxn>
                <a:cxn ang="0">
                  <a:pos x="30" y="72"/>
                </a:cxn>
                <a:cxn ang="0">
                  <a:pos x="12" y="60"/>
                </a:cxn>
                <a:cxn ang="0">
                  <a:pos x="12" y="42"/>
                </a:cxn>
                <a:cxn ang="0">
                  <a:pos x="0" y="42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30" y="36"/>
                </a:cxn>
                <a:cxn ang="0">
                  <a:pos x="36" y="18"/>
                </a:cxn>
                <a:cxn ang="0">
                  <a:pos x="36" y="6"/>
                </a:cxn>
                <a:cxn ang="0">
                  <a:pos x="42" y="0"/>
                </a:cxn>
                <a:cxn ang="0">
                  <a:pos x="42" y="12"/>
                </a:cxn>
                <a:cxn ang="0">
                  <a:pos x="48" y="18"/>
                </a:cxn>
                <a:cxn ang="0">
                  <a:pos x="48" y="30"/>
                </a:cxn>
                <a:cxn ang="0">
                  <a:pos x="54" y="30"/>
                </a:cxn>
                <a:cxn ang="0">
                  <a:pos x="54" y="36"/>
                </a:cxn>
                <a:cxn ang="0">
                  <a:pos x="66" y="42"/>
                </a:cxn>
                <a:cxn ang="0">
                  <a:pos x="90" y="42"/>
                </a:cxn>
                <a:cxn ang="0">
                  <a:pos x="108" y="48"/>
                </a:cxn>
                <a:cxn ang="0">
                  <a:pos x="108" y="60"/>
                </a:cxn>
                <a:cxn ang="0">
                  <a:pos x="114" y="66"/>
                </a:cxn>
                <a:cxn ang="0">
                  <a:pos x="108" y="66"/>
                </a:cxn>
                <a:cxn ang="0">
                  <a:pos x="102" y="72"/>
                </a:cxn>
                <a:cxn ang="0">
                  <a:pos x="90" y="78"/>
                </a:cxn>
                <a:cxn ang="0">
                  <a:pos x="78" y="78"/>
                </a:cxn>
                <a:cxn ang="0">
                  <a:pos x="72" y="90"/>
                </a:cxn>
                <a:cxn ang="0">
                  <a:pos x="66" y="78"/>
                </a:cxn>
                <a:cxn ang="0">
                  <a:pos x="42" y="78"/>
                </a:cxn>
              </a:cxnLst>
              <a:rect l="0" t="0" r="r" b="b"/>
              <a:pathLst>
                <a:path w="114" h="90">
                  <a:moveTo>
                    <a:pt x="42" y="78"/>
                  </a:moveTo>
                  <a:lnTo>
                    <a:pt x="36" y="90"/>
                  </a:lnTo>
                  <a:lnTo>
                    <a:pt x="30" y="78"/>
                  </a:lnTo>
                  <a:lnTo>
                    <a:pt x="30" y="72"/>
                  </a:lnTo>
                  <a:lnTo>
                    <a:pt x="12" y="60"/>
                  </a:lnTo>
                  <a:lnTo>
                    <a:pt x="12" y="42"/>
                  </a:lnTo>
                  <a:lnTo>
                    <a:pt x="0" y="42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30" y="36"/>
                  </a:lnTo>
                  <a:lnTo>
                    <a:pt x="36" y="18"/>
                  </a:lnTo>
                  <a:lnTo>
                    <a:pt x="36" y="6"/>
                  </a:lnTo>
                  <a:lnTo>
                    <a:pt x="42" y="0"/>
                  </a:lnTo>
                  <a:lnTo>
                    <a:pt x="42" y="12"/>
                  </a:lnTo>
                  <a:lnTo>
                    <a:pt x="48" y="18"/>
                  </a:lnTo>
                  <a:lnTo>
                    <a:pt x="48" y="30"/>
                  </a:lnTo>
                  <a:lnTo>
                    <a:pt x="54" y="30"/>
                  </a:lnTo>
                  <a:lnTo>
                    <a:pt x="54" y="36"/>
                  </a:lnTo>
                  <a:lnTo>
                    <a:pt x="66" y="42"/>
                  </a:lnTo>
                  <a:lnTo>
                    <a:pt x="90" y="42"/>
                  </a:lnTo>
                  <a:lnTo>
                    <a:pt x="108" y="48"/>
                  </a:lnTo>
                  <a:lnTo>
                    <a:pt x="108" y="60"/>
                  </a:lnTo>
                  <a:lnTo>
                    <a:pt x="114" y="66"/>
                  </a:lnTo>
                  <a:lnTo>
                    <a:pt x="108" y="66"/>
                  </a:lnTo>
                  <a:lnTo>
                    <a:pt x="102" y="72"/>
                  </a:lnTo>
                  <a:lnTo>
                    <a:pt x="90" y="78"/>
                  </a:lnTo>
                  <a:lnTo>
                    <a:pt x="78" y="78"/>
                  </a:lnTo>
                  <a:lnTo>
                    <a:pt x="72" y="90"/>
                  </a:lnTo>
                  <a:lnTo>
                    <a:pt x="66" y="78"/>
                  </a:lnTo>
                  <a:lnTo>
                    <a:pt x="42" y="78"/>
                  </a:lnTo>
                  <a:close/>
                </a:path>
              </a:pathLst>
            </a:custGeom>
            <a:solidFill>
              <a:srgbClr val="92CDDC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9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Datos_mapa!D14">
        <xdr:nvSpPr>
          <xdr:cNvPr id="373" name="CuadroTexto 372"/>
          <xdr:cNvSpPr txBox="1"/>
        </xdr:nvSpPr>
        <xdr:spPr>
          <a:xfrm>
            <a:off x="1273094" y="1182339"/>
            <a:ext cx="561974" cy="40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55E9972-154A-45D0-9EB9-CAA240910E16}" type="TxLink">
              <a:rPr lang="en-US" sz="900" b="0" i="0" u="none" strike="noStrike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Galicia -0,7 %</a:t>
            </a:fld>
            <a:endParaRPr lang="es-ES" sz="900" b="0" i="0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4">
        <xdr:nvSpPr>
          <xdr:cNvPr id="374" name="CuadroTexto 373"/>
          <xdr:cNvSpPr txBox="1"/>
        </xdr:nvSpPr>
        <xdr:spPr>
          <a:xfrm>
            <a:off x="1899717" y="994259"/>
            <a:ext cx="960992" cy="5314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14883D1A-3348-4916-96A3-3FE30138F9FE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/>
              <a:t>Asturias 1,1 %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8">
        <xdr:nvSpPr>
          <xdr:cNvPr id="375" name="CuadroTexto 374"/>
          <xdr:cNvSpPr txBox="1"/>
        </xdr:nvSpPr>
        <xdr:spPr>
          <a:xfrm>
            <a:off x="2882157" y="971141"/>
            <a:ext cx="700279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C75943DC-7451-43FD-8C96-701D35AA315A}" type="TxLink">
              <a:rPr lang="en-US" sz="900" b="0" i="0" u="none" strike="noStrike">
                <a:solidFill>
                  <a:schemeClr val="accent5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/>
              <a:t>Cantabria -2,6 %</a:t>
            </a:fld>
            <a:endParaRPr lang="es-ES" sz="900" b="0" i="0" u="none" strike="noStrike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20">
        <xdr:nvSpPr>
          <xdr:cNvPr id="376" name="CuadroTexto 375"/>
          <xdr:cNvSpPr txBox="1"/>
        </xdr:nvSpPr>
        <xdr:spPr>
          <a:xfrm>
            <a:off x="3521041" y="1118342"/>
            <a:ext cx="847726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3FD4D521-991B-49E1-9314-17EB7ECC0350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/>
              <a:t>País Vasco 0,6 %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19">
        <xdr:nvSpPr>
          <xdr:cNvPr id="377" name="CuadroTexto 376"/>
          <xdr:cNvSpPr txBox="1"/>
        </xdr:nvSpPr>
        <xdr:spPr>
          <a:xfrm>
            <a:off x="3841731" y="1288914"/>
            <a:ext cx="762001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3551DE33-4EC2-4A83-A5B2-1EC86F2DA320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Navarra 1,2 %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15">
        <xdr:nvSpPr>
          <xdr:cNvPr id="378" name="CuadroTexto 377"/>
          <xdr:cNvSpPr txBox="1"/>
        </xdr:nvSpPr>
        <xdr:spPr>
          <a:xfrm>
            <a:off x="3467099" y="1504950"/>
            <a:ext cx="647701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1BFBDB4-002C-45E2-A0C9-3E91FB317934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La Rioja 1,4 %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3">
        <xdr:nvSpPr>
          <xdr:cNvPr id="379" name="CuadroTexto 378"/>
          <xdr:cNvSpPr txBox="1"/>
        </xdr:nvSpPr>
        <xdr:spPr>
          <a:xfrm>
            <a:off x="4162423" y="1943100"/>
            <a:ext cx="981077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9AFC188-DFDE-43DA-B1E4-B54AB009D506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Aragón 1,6 %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11">
        <xdr:nvSpPr>
          <xdr:cNvPr id="380" name="CuadroTexto 379"/>
          <xdr:cNvSpPr txBox="1"/>
        </xdr:nvSpPr>
        <xdr:spPr>
          <a:xfrm>
            <a:off x="5191123" y="1714500"/>
            <a:ext cx="1000127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63468E5-DE77-4280-A8E6-4B05BA38C171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Cataluña 2,1 %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10">
        <xdr:nvSpPr>
          <xdr:cNvPr id="381" name="CuadroTexto 380"/>
          <xdr:cNvSpPr txBox="1"/>
        </xdr:nvSpPr>
        <xdr:spPr>
          <a:xfrm>
            <a:off x="2409824" y="1704976"/>
            <a:ext cx="866776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C563F0EE-BBF7-4E7F-BBF6-76F8F2A88770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Castilla León 1,4 %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16">
        <xdr:nvSpPr>
          <xdr:cNvPr id="382" name="CuadroTexto 381"/>
          <xdr:cNvSpPr txBox="1"/>
        </xdr:nvSpPr>
        <xdr:spPr>
          <a:xfrm>
            <a:off x="2990850" y="2466976"/>
            <a:ext cx="561975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C1DEFBBB-8BF5-4E4F-B0D0-41CA3B1E7811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Madrid 1,4 %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13">
        <xdr:nvSpPr>
          <xdr:cNvPr id="383" name="CuadroTexto 382"/>
          <xdr:cNvSpPr txBox="1"/>
        </xdr:nvSpPr>
        <xdr:spPr>
          <a:xfrm>
            <a:off x="1836252" y="3333751"/>
            <a:ext cx="866775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62C9875-DD75-4E4E-9782-09F058EDD71F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Extremadura 3,7 %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9">
        <xdr:nvSpPr>
          <xdr:cNvPr id="384" name="CuadroTexto 383"/>
          <xdr:cNvSpPr txBox="1"/>
        </xdr:nvSpPr>
        <xdr:spPr>
          <a:xfrm>
            <a:off x="2990850" y="3105151"/>
            <a:ext cx="1190625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550B540-A03A-418C-B832-A49366944FF8}" type="TxLink">
              <a:rPr lang="en-US" sz="900" b="0" i="0" u="none" strike="noStrike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Castilla La-Mancha -0,7 %</a:t>
            </a:fld>
            <a:endParaRPr lang="es-ES" sz="900" b="0" i="0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2">
        <xdr:nvSpPr>
          <xdr:cNvPr id="385" name="CuadroTexto 384"/>
          <xdr:cNvSpPr txBox="1"/>
        </xdr:nvSpPr>
        <xdr:spPr>
          <a:xfrm>
            <a:off x="2486024" y="4286251"/>
            <a:ext cx="1114425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DD04D24E-6DAD-4737-9136-000888CB2E0B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Andalucía 3,6 %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18">
        <xdr:nvSpPr>
          <xdr:cNvPr id="386" name="CuadroTexto 385"/>
          <xdr:cNvSpPr txBox="1"/>
        </xdr:nvSpPr>
        <xdr:spPr>
          <a:xfrm>
            <a:off x="4029076" y="3943351"/>
            <a:ext cx="638173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1A228AE-9193-4BF7-8370-945D6C92CD43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Murcia 5,2 %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6">
        <xdr:nvSpPr>
          <xdr:cNvPr id="387" name="CuadroTexto 386"/>
          <xdr:cNvSpPr txBox="1"/>
        </xdr:nvSpPr>
        <xdr:spPr>
          <a:xfrm>
            <a:off x="4145597" y="3019426"/>
            <a:ext cx="885823" cy="7238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C1D8ED8-29F9-42C5-89BF-0FACE5E7713A}" type="TxLink">
              <a:rPr lang="en-US" sz="900" b="0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Comunidad Valenciana 3,5 %</a:t>
            </a:fld>
            <a:endParaRPr lang="es-ES" sz="9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5">
        <xdr:nvSpPr>
          <xdr:cNvPr id="388" name="CuadroTexto 387"/>
          <xdr:cNvSpPr txBox="1"/>
        </xdr:nvSpPr>
        <xdr:spPr>
          <a:xfrm>
            <a:off x="6000752" y="2628901"/>
            <a:ext cx="962024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7331B64-D0EC-4883-9633-4D88F7D36230}" type="TxLink">
              <a:rPr lang="en-US" sz="900" b="0" i="0" u="none" strike="noStrike">
                <a:solidFill>
                  <a:schemeClr val="accent5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Islas Baleares 3,8 %</a:t>
            </a:fld>
            <a:endParaRPr lang="es-ES" sz="900" b="0" i="0" u="none" strike="noStrike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Datos_mapa!D7">
        <xdr:nvSpPr>
          <xdr:cNvPr id="389" name="CuadroTexto 388"/>
          <xdr:cNvSpPr txBox="1"/>
        </xdr:nvSpPr>
        <xdr:spPr>
          <a:xfrm>
            <a:off x="295277" y="4895852"/>
            <a:ext cx="962024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01E5F7D-D1D5-400C-8D49-6B83AD5D8837}" type="TxLink">
              <a:rPr lang="en-US" sz="900" b="0" i="0" u="none" strike="noStrike">
                <a:solidFill>
                  <a:schemeClr val="accent5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Islas Canarias 1,0 %</a:t>
            </a:fld>
            <a:endParaRPr lang="es-ES" sz="900" b="0" i="0" u="none" strike="noStrike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390" name="Text Box 1"/>
          <xdr:cNvSpPr txBox="1">
            <a:spLocks noChangeArrowheads="1"/>
          </xdr:cNvSpPr>
        </xdr:nvSpPr>
        <xdr:spPr bwMode="auto">
          <a:xfrm>
            <a:off x="1237164" y="1524000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19.615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1" name="Text Box 2"/>
          <xdr:cNvSpPr txBox="1">
            <a:spLocks noChangeArrowheads="1"/>
          </xdr:cNvSpPr>
        </xdr:nvSpPr>
        <xdr:spPr bwMode="auto">
          <a:xfrm>
            <a:off x="1981200" y="1110101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10.422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2" name="Text Box 3"/>
          <xdr:cNvSpPr txBox="1">
            <a:spLocks noChangeArrowheads="1"/>
          </xdr:cNvSpPr>
        </xdr:nvSpPr>
        <xdr:spPr bwMode="auto">
          <a:xfrm>
            <a:off x="2869197" y="853803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4.208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3" name="Text Box 4"/>
          <xdr:cNvSpPr txBox="1">
            <a:spLocks noChangeArrowheads="1"/>
          </xdr:cNvSpPr>
        </xdr:nvSpPr>
        <xdr:spPr bwMode="auto">
          <a:xfrm>
            <a:off x="3495675" y="929126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16.890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4" name="Text Box 5"/>
          <xdr:cNvSpPr txBox="1">
            <a:spLocks noChangeArrowheads="1"/>
          </xdr:cNvSpPr>
        </xdr:nvSpPr>
        <xdr:spPr bwMode="auto">
          <a:xfrm>
            <a:off x="4124325" y="1047750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4.835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5" name="Text Box 6"/>
          <xdr:cNvSpPr txBox="1">
            <a:spLocks noChangeArrowheads="1"/>
          </xdr:cNvSpPr>
        </xdr:nvSpPr>
        <xdr:spPr bwMode="auto">
          <a:xfrm>
            <a:off x="3838575" y="1638300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1.714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6" name="Text Box 7"/>
          <xdr:cNvSpPr txBox="1">
            <a:spLocks noChangeArrowheads="1"/>
          </xdr:cNvSpPr>
        </xdr:nvSpPr>
        <xdr:spPr bwMode="auto">
          <a:xfrm>
            <a:off x="2514600" y="2066925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13.752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7" name="Text Box 8"/>
          <xdr:cNvSpPr txBox="1">
            <a:spLocks noChangeArrowheads="1"/>
          </xdr:cNvSpPr>
        </xdr:nvSpPr>
        <xdr:spPr bwMode="auto">
          <a:xfrm>
            <a:off x="4276725" y="2105025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10.253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8" name="Text Box 9"/>
          <xdr:cNvSpPr txBox="1">
            <a:spLocks noChangeArrowheads="1"/>
          </xdr:cNvSpPr>
        </xdr:nvSpPr>
        <xdr:spPr bwMode="auto">
          <a:xfrm>
            <a:off x="5200650" y="1914525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46.569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9" name="Text Box 10"/>
          <xdr:cNvSpPr txBox="1">
            <a:spLocks noChangeArrowheads="1"/>
          </xdr:cNvSpPr>
        </xdr:nvSpPr>
        <xdr:spPr bwMode="auto">
          <a:xfrm>
            <a:off x="6524625" y="3200400"/>
            <a:ext cx="76200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5.796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0" name="Text Box 11"/>
          <xdr:cNvSpPr txBox="1">
            <a:spLocks noChangeArrowheads="1"/>
          </xdr:cNvSpPr>
        </xdr:nvSpPr>
        <xdr:spPr bwMode="auto">
          <a:xfrm>
            <a:off x="4501131" y="3549378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26.788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1" name="Text Box 12"/>
          <xdr:cNvSpPr txBox="1">
            <a:spLocks noChangeArrowheads="1"/>
          </xdr:cNvSpPr>
        </xdr:nvSpPr>
        <xdr:spPr bwMode="auto">
          <a:xfrm>
            <a:off x="3115711" y="2727597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28.842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2" name="Text Box 13"/>
          <xdr:cNvSpPr txBox="1">
            <a:spLocks noChangeArrowheads="1"/>
          </xdr:cNvSpPr>
        </xdr:nvSpPr>
        <xdr:spPr bwMode="auto">
          <a:xfrm>
            <a:off x="3190875" y="3438525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11.567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3" name="Text Box 14"/>
          <xdr:cNvSpPr txBox="1">
            <a:spLocks noChangeArrowheads="1"/>
          </xdr:cNvSpPr>
        </xdr:nvSpPr>
        <xdr:spPr bwMode="auto">
          <a:xfrm>
            <a:off x="1921878" y="3657600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4.809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4" name="Cuadro de texto 2"/>
          <xdr:cNvSpPr txBox="1">
            <a:spLocks noChangeArrowheads="1"/>
          </xdr:cNvSpPr>
        </xdr:nvSpPr>
        <xdr:spPr bwMode="auto">
          <a:xfrm>
            <a:off x="2663842" y="4495800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38.879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5" name="Text Box 16"/>
          <xdr:cNvSpPr txBox="1">
            <a:spLocks noChangeArrowheads="1"/>
          </xdr:cNvSpPr>
        </xdr:nvSpPr>
        <xdr:spPr bwMode="auto">
          <a:xfrm>
            <a:off x="4276725" y="4324350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8.905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6" name="Text Box 17"/>
          <xdr:cNvSpPr txBox="1">
            <a:spLocks noChangeArrowheads="1"/>
          </xdr:cNvSpPr>
        </xdr:nvSpPr>
        <xdr:spPr bwMode="auto">
          <a:xfrm>
            <a:off x="3629025" y="5305425"/>
            <a:ext cx="89535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213 GWh</a:t>
            </a:r>
          </a:p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1,7%</a:t>
            </a:r>
          </a:p>
          <a:p>
            <a:pPr algn="l" rtl="0">
              <a:defRPr sz="1000"/>
            </a:pPr>
            <a:endParaRPr lang="es-ES" sz="900" b="0" i="0" u="none" strike="noStrike" baseline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7" name="Text Box 18"/>
          <xdr:cNvSpPr txBox="1">
            <a:spLocks noChangeArrowheads="1"/>
          </xdr:cNvSpPr>
        </xdr:nvSpPr>
        <xdr:spPr bwMode="auto">
          <a:xfrm>
            <a:off x="2543175" y="5162550"/>
            <a:ext cx="89535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205 GWh</a:t>
            </a:r>
          </a:p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-3,2%</a:t>
            </a:r>
          </a:p>
          <a:p>
            <a:pPr algn="l" rtl="0">
              <a:defRPr sz="1000"/>
            </a:pPr>
            <a:endParaRPr lang="es-ES" sz="900" b="0" i="0" u="none" strike="noStrike" baseline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8" name="Text Box 19"/>
          <xdr:cNvSpPr txBox="1">
            <a:spLocks noChangeArrowheads="1"/>
          </xdr:cNvSpPr>
        </xdr:nvSpPr>
        <xdr:spPr bwMode="auto">
          <a:xfrm>
            <a:off x="416978" y="5175520"/>
            <a:ext cx="895350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8.669 GWh</a:t>
            </a: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7621</xdr:colOff>
      <xdr:row>6</xdr:row>
      <xdr:rowOff>55245</xdr:rowOff>
    </xdr:from>
    <xdr:to>
      <xdr:col>4</xdr:col>
      <xdr:colOff>7231381</xdr:colOff>
      <xdr:row>21</xdr:row>
      <xdr:rowOff>38100</xdr:rowOff>
    </xdr:to>
    <xdr:graphicFrame macro="">
      <xdr:nvGraphicFramePr>
        <xdr:cNvPr id="2909261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90926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7244625</xdr:colOff>
      <xdr:row>3</xdr:row>
      <xdr:rowOff>28575</xdr:rowOff>
    </xdr:to>
    <xdr:sp macro="" textlink="">
      <xdr:nvSpPr>
        <xdr:cNvPr id="2909263" name="Line 27"/>
        <xdr:cNvSpPr>
          <a:spLocks noChangeShapeType="1"/>
        </xdr:cNvSpPr>
      </xdr:nvSpPr>
      <xdr:spPr bwMode="auto">
        <a:xfrm flipH="1">
          <a:off x="200025" y="49339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316230</xdr:colOff>
      <xdr:row>6</xdr:row>
      <xdr:rowOff>7620</xdr:rowOff>
    </xdr:from>
    <xdr:to>
      <xdr:col>4</xdr:col>
      <xdr:colOff>3558540</xdr:colOff>
      <xdr:row>21</xdr:row>
      <xdr:rowOff>121920</xdr:rowOff>
    </xdr:to>
    <xdr:graphicFrame macro="">
      <xdr:nvGraphicFramePr>
        <xdr:cNvPr id="2945214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32385</xdr:rowOff>
    </xdr:from>
    <xdr:to>
      <xdr:col>4</xdr:col>
      <xdr:colOff>7244625</xdr:colOff>
      <xdr:row>3</xdr:row>
      <xdr:rowOff>32385</xdr:rowOff>
    </xdr:to>
    <xdr:sp macro="" textlink="">
      <xdr:nvSpPr>
        <xdr:cNvPr id="2945215" name="Line 2"/>
        <xdr:cNvSpPr>
          <a:spLocks noChangeShapeType="1"/>
        </xdr:cNvSpPr>
      </xdr:nvSpPr>
      <xdr:spPr bwMode="auto">
        <a:xfrm flipH="1">
          <a:off x="200025" y="49720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9452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3390901</xdr:colOff>
      <xdr:row>5</xdr:row>
      <xdr:rowOff>144780</xdr:rowOff>
    </xdr:from>
    <xdr:to>
      <xdr:col>4</xdr:col>
      <xdr:colOff>7239000</xdr:colOff>
      <xdr:row>21</xdr:row>
      <xdr:rowOff>131445</xdr:rowOff>
    </xdr:to>
    <xdr:graphicFrame macro="">
      <xdr:nvGraphicFramePr>
        <xdr:cNvPr id="29452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3457303</xdr:colOff>
      <xdr:row>13</xdr:row>
      <xdr:rowOff>88445</xdr:rowOff>
    </xdr:from>
    <xdr:to>
      <xdr:col>4</xdr:col>
      <xdr:colOff>3743053</xdr:colOff>
      <xdr:row>14</xdr:row>
      <xdr:rowOff>78921</xdr:rowOff>
    </xdr:to>
    <xdr:sp macro="" textlink="">
      <xdr:nvSpPr>
        <xdr:cNvPr id="360453" name="Text Box 5"/>
        <xdr:cNvSpPr txBox="1">
          <a:spLocks noChangeArrowheads="1"/>
        </xdr:cNvSpPr>
      </xdr:nvSpPr>
      <xdr:spPr bwMode="auto">
        <a:xfrm>
          <a:off x="5314678" y="2251981"/>
          <a:ext cx="285750" cy="15376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2013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3457303</xdr:colOff>
      <xdr:row>15</xdr:row>
      <xdr:rowOff>148317</xdr:rowOff>
    </xdr:from>
    <xdr:to>
      <xdr:col>4</xdr:col>
      <xdr:colOff>3743053</xdr:colOff>
      <xdr:row>16</xdr:row>
      <xdr:rowOff>138793</xdr:rowOff>
    </xdr:to>
    <xdr:sp macro="" textlink="">
      <xdr:nvSpPr>
        <xdr:cNvPr id="360454" name="Text Box 6"/>
        <xdr:cNvSpPr txBox="1">
          <a:spLocks noChangeArrowheads="1"/>
        </xdr:cNvSpPr>
      </xdr:nvSpPr>
      <xdr:spPr bwMode="auto">
        <a:xfrm>
          <a:off x="5314678" y="2638424"/>
          <a:ext cx="285750" cy="15376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2012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3470910</xdr:colOff>
      <xdr:row>18</xdr:row>
      <xdr:rowOff>10887</xdr:rowOff>
    </xdr:from>
    <xdr:to>
      <xdr:col>4</xdr:col>
      <xdr:colOff>3756660</xdr:colOff>
      <xdr:row>19</xdr:row>
      <xdr:rowOff>1362</xdr:rowOff>
    </xdr:to>
    <xdr:sp macro="" textlink="">
      <xdr:nvSpPr>
        <xdr:cNvPr id="360455" name="Text Box 7"/>
        <xdr:cNvSpPr txBox="1">
          <a:spLocks noChangeArrowheads="1"/>
        </xdr:cNvSpPr>
      </xdr:nvSpPr>
      <xdr:spPr bwMode="auto">
        <a:xfrm>
          <a:off x="5328285" y="2990851"/>
          <a:ext cx="285750" cy="15376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2011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3464107</xdr:colOff>
      <xdr:row>11</xdr:row>
      <xdr:rowOff>28576</xdr:rowOff>
    </xdr:from>
    <xdr:to>
      <xdr:col>4</xdr:col>
      <xdr:colOff>3749857</xdr:colOff>
      <xdr:row>12</xdr:row>
      <xdr:rowOff>19050</xdr:rowOff>
    </xdr:to>
    <xdr:sp macro="" textlink="">
      <xdr:nvSpPr>
        <xdr:cNvPr id="360457" name="Text Box 9"/>
        <xdr:cNvSpPr txBox="1">
          <a:spLocks noChangeArrowheads="1"/>
        </xdr:cNvSpPr>
      </xdr:nvSpPr>
      <xdr:spPr bwMode="auto">
        <a:xfrm>
          <a:off x="5321482" y="1865540"/>
          <a:ext cx="285750" cy="15376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t>2014</a:t>
          </a:r>
        </a:p>
        <a:p>
          <a:pPr marL="0" indent="0"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3464106</xdr:colOff>
      <xdr:row>8</xdr:row>
      <xdr:rowOff>149133</xdr:rowOff>
    </xdr:from>
    <xdr:to>
      <xdr:col>4</xdr:col>
      <xdr:colOff>3749856</xdr:colOff>
      <xdr:row>9</xdr:row>
      <xdr:rowOff>142874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5321481" y="1496240"/>
          <a:ext cx="285750" cy="1570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2015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4</xdr:col>
      <xdr:colOff>4968240</xdr:colOff>
      <xdr:row>25</xdr:row>
      <xdr:rowOff>15240</xdr:rowOff>
    </xdr:from>
    <xdr:ext cx="184731" cy="264560"/>
    <xdr:sp macro="" textlink="">
      <xdr:nvSpPr>
        <xdr:cNvPr id="4" name="CuadroTexto 3"/>
        <xdr:cNvSpPr txBox="1"/>
      </xdr:nvSpPr>
      <xdr:spPr>
        <a:xfrm>
          <a:off x="6873240" y="4099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0.45841</cdr:x>
      <cdr:y>0.74999</cdr:y>
    </cdr:from>
    <cdr:to>
      <cdr:x>0.94446</cdr:x>
      <cdr:y>0.80814</cdr:y>
    </cdr:to>
    <cdr:sp macro="" textlink="'Data 1'!$D$93">
      <cdr:nvSpPr>
        <cdr:cNvPr id="3614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292" y="1922671"/>
          <a:ext cx="1575925" cy="14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AEA57188-888E-49C7-8EBD-01EA0DCDE2DB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24 enero (19-20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0.4566</cdr:x>
      <cdr:y>0.81024</cdr:y>
    </cdr:from>
    <cdr:to>
      <cdr:x>0.94266</cdr:x>
      <cdr:y>0.85965</cdr:y>
    </cdr:to>
    <cdr:sp macro="" textlink="'Data 1'!$D$102">
      <cdr:nvSpPr>
        <cdr:cNvPr id="3614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0434" y="2077130"/>
          <a:ext cx="1575957" cy="126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47853DAD-E375-4697-B17B-614B852CF7EF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27 junio (13-14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0.47552</cdr:x>
      <cdr:y>0.60258</cdr:y>
    </cdr:from>
    <cdr:to>
      <cdr:x>0.93908</cdr:x>
      <cdr:y>0.66621</cdr:y>
    </cdr:to>
    <cdr:sp macro="" textlink="'Data 1'!$D$94">
      <cdr:nvSpPr>
        <cdr:cNvPr id="361492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1768" y="1544770"/>
          <a:ext cx="1503005" cy="163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6D3C07E5-A276-49E1-AE67-7F3BF5E05AD5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13 febrero (20-21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0.45341</cdr:x>
      <cdr:y>0.52101</cdr:y>
    </cdr:from>
    <cdr:to>
      <cdr:x>0.93946</cdr:x>
      <cdr:y>0.57566</cdr:y>
    </cdr:to>
    <cdr:sp macro="" textlink="'Data 1'!$D$104">
      <cdr:nvSpPr>
        <cdr:cNvPr id="361494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0102" y="1335653"/>
          <a:ext cx="1575925" cy="140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0D98E41E-8B91-4A67-8A24-ED88D2275B02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10 julio (13-14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0.45068</cdr:x>
      <cdr:y>0.66675</cdr:y>
    </cdr:from>
    <cdr:to>
      <cdr:x>0.93698</cdr:x>
      <cdr:y>0.72731</cdr:y>
    </cdr:to>
    <cdr:sp macro="" textlink="'Data 1'!$D$103">
      <cdr:nvSpPr>
        <cdr:cNvPr id="361500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1229" y="1709264"/>
          <a:ext cx="1576735" cy="155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386604C2-7609-4F2A-A28D-0EB8ACBBCFAE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27 junio (13-14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0.47816</cdr:x>
      <cdr:y>0.45825</cdr:y>
    </cdr:from>
    <cdr:to>
      <cdr:x>0.94172</cdr:x>
      <cdr:y>0.52211</cdr:y>
    </cdr:to>
    <cdr:sp macro="" textlink="'Data 1'!$D$95">
      <cdr:nvSpPr>
        <cdr:cNvPr id="36150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38" y="1174775"/>
          <a:ext cx="1503005" cy="163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CF4BA69C-0DBF-457D-AF80-59F6E53F8C5F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27 febrero (20-21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0.44296</cdr:x>
      <cdr:y>0.31205</cdr:y>
    </cdr:from>
    <cdr:to>
      <cdr:x>0.93837</cdr:x>
      <cdr:y>0.37567</cdr:y>
    </cdr:to>
    <cdr:sp macro="" textlink="'Data 1'!$D$96">
      <cdr:nvSpPr>
        <cdr:cNvPr id="36150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6214" y="799964"/>
          <a:ext cx="1606272" cy="163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CF5FAD2D-E831-4E1C-9491-14B4FAAC272A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4 febrero (20-21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0.45008</cdr:x>
      <cdr:y>0.36687</cdr:y>
    </cdr:from>
    <cdr:to>
      <cdr:x>0.93614</cdr:x>
      <cdr:y>0.4228</cdr:y>
    </cdr:to>
    <cdr:sp macro="" textlink="'Data 1'!$D$105">
      <cdr:nvSpPr>
        <cdr:cNvPr id="361503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9299" y="940515"/>
          <a:ext cx="1575957" cy="143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E3298475-5A0B-4E48-A388-9E0B2A71887C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17 julio (13-14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0.43869</cdr:x>
      <cdr:y>0.16874</cdr:y>
    </cdr:from>
    <cdr:to>
      <cdr:x>0.93409</cdr:x>
      <cdr:y>0.23236</cdr:y>
    </cdr:to>
    <cdr:sp macro="" textlink="">
      <cdr:nvSpPr>
        <cdr:cNvPr id="1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2369" y="432569"/>
          <a:ext cx="1606240" cy="163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0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fld id="{CF5FAD2D-E831-4E1C-9491-14B4FAAC272A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4 febrero (20-21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0.44696</cdr:x>
      <cdr:y>0.22165</cdr:y>
    </cdr:from>
    <cdr:to>
      <cdr:x>0.93301</cdr:x>
      <cdr:y>0.27757</cdr:y>
    </cdr:to>
    <cdr:sp macro="" textlink="">
      <cdr:nvSpPr>
        <cdr:cNvPr id="13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9183" y="568227"/>
          <a:ext cx="1575925" cy="143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0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600" b="1" i="0" strike="noStrike">
              <a:solidFill>
                <a:srgbClr val="FFFFFF"/>
              </a:solidFill>
              <a:latin typeface="Arial"/>
              <a:cs typeface="Arial"/>
            </a:rPr>
            <a:t>21 julio (13-14 h)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0.12377</cdr:x>
      <cdr:y>0.46701</cdr:y>
    </cdr:from>
    <cdr:to>
      <cdr:x>0.52228</cdr:x>
      <cdr:y>0.52994</cdr:y>
    </cdr:to>
    <cdr:sp macro="" textlink="'Data 1'!$G$95">
      <cdr:nvSpPr>
        <cdr:cNvPr id="3624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701" y="1217059"/>
          <a:ext cx="1457590" cy="163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AD130A04-DC63-4583-BAC5-F5C3452907EA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23 enero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0.12478</cdr:x>
      <cdr:y>0.5215</cdr:y>
    </cdr:from>
    <cdr:to>
      <cdr:x>0.71459</cdr:x>
      <cdr:y>0.56354</cdr:y>
    </cdr:to>
    <cdr:sp macro="" textlink="'Data 1'!$G$104">
      <cdr:nvSpPr>
        <cdr:cNvPr id="3625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396" y="1359046"/>
          <a:ext cx="2157289" cy="1095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20F30028-7AAD-4E9B-87D8-3A9056638F78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10 julio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0.12522</cdr:x>
      <cdr:y>0.81004</cdr:y>
    </cdr:from>
    <cdr:to>
      <cdr:x>0.71504</cdr:x>
      <cdr:y>0.85208</cdr:y>
    </cdr:to>
    <cdr:sp macro="" textlink="'Data 1'!$G$102">
      <cdr:nvSpPr>
        <cdr:cNvPr id="3625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04" y="2110996"/>
          <a:ext cx="2157325" cy="1095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3C92D5B8-AF45-4BFD-AD5C-BD65AF721565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28 junio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0.12544</cdr:x>
      <cdr:y>0.75421</cdr:y>
    </cdr:from>
    <cdr:to>
      <cdr:x>0.71526</cdr:x>
      <cdr:y>0.79601</cdr:y>
    </cdr:to>
    <cdr:sp macro="" textlink="'Data 1'!$G$93">
      <cdr:nvSpPr>
        <cdr:cNvPr id="3625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808" y="1965493"/>
          <a:ext cx="2157325" cy="108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FE4CF9CB-7C07-4FB0-9BB1-09A362092A1E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25 enero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0.11949</cdr:x>
      <cdr:y>0.66006</cdr:y>
    </cdr:from>
    <cdr:to>
      <cdr:x>0.70931</cdr:x>
      <cdr:y>0.70186</cdr:y>
    </cdr:to>
    <cdr:sp macro="" textlink="'Data 1'!$G$103">
      <cdr:nvSpPr>
        <cdr:cNvPr id="3625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046" y="1720145"/>
          <a:ext cx="2157325" cy="108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2AD28400-BF0B-4CE5-930D-397F3A214E56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28 junio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0.12875</cdr:x>
      <cdr:y>0.61075</cdr:y>
    </cdr:from>
    <cdr:to>
      <cdr:x>0.68585</cdr:x>
      <cdr:y>0.65998</cdr:y>
    </cdr:to>
    <cdr:sp macro="" textlink="'Data 1'!$G$94">
      <cdr:nvSpPr>
        <cdr:cNvPr id="3625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916" y="1591641"/>
          <a:ext cx="2037648" cy="1282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B2E442E-C6DE-42BE-8FA3-8B7A3D3CD7F3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8 febrero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0.12991</cdr:x>
      <cdr:y>0.36789</cdr:y>
    </cdr:from>
    <cdr:to>
      <cdr:x>0.71972</cdr:x>
      <cdr:y>0.40968</cdr:y>
    </cdr:to>
    <cdr:sp macro="" textlink="'Data 1'!$G$105">
      <cdr:nvSpPr>
        <cdr:cNvPr id="3625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159" y="958732"/>
          <a:ext cx="2157289" cy="108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4E29D34-CF9E-4338-8AB9-8E796849BD9E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17 julio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0.1287</cdr:x>
      <cdr:y>0.31953</cdr:y>
    </cdr:from>
    <cdr:to>
      <cdr:x>0.58476</cdr:x>
      <cdr:y>0.36394</cdr:y>
    </cdr:to>
    <cdr:sp macro="" textlink="'Data 1'!$G$96">
      <cdr:nvSpPr>
        <cdr:cNvPr id="3625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734" y="832700"/>
          <a:ext cx="1668084" cy="1157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37AEBAA-C50E-442F-A468-15696C288A8C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11 febrero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0.1346</cdr:x>
      <cdr:y>0.17752</cdr:y>
    </cdr:from>
    <cdr:to>
      <cdr:x>0.59066</cdr:x>
      <cdr:y>0.22193</cdr:y>
    </cdr:to>
    <cdr:sp macro="" textlink="">
      <cdr:nvSpPr>
        <cdr:cNvPr id="1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313" y="462629"/>
          <a:ext cx="1668084" cy="1157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600" b="1" i="0" strike="noStrike">
              <a:solidFill>
                <a:srgbClr val="FFFFFF"/>
              </a:solidFill>
              <a:latin typeface="Arial"/>
              <a:cs typeface="Arial"/>
            </a:rPr>
            <a:t>20 enero</a:t>
          </a:r>
        </a:p>
      </cdr:txBody>
    </cdr:sp>
  </cdr:relSizeAnchor>
  <cdr:relSizeAnchor xmlns:cdr="http://schemas.openxmlformats.org/drawingml/2006/chartDrawing">
    <cdr:from>
      <cdr:x>0.13116</cdr:x>
      <cdr:y>0.22977</cdr:y>
    </cdr:from>
    <cdr:to>
      <cdr:x>0.72097</cdr:x>
      <cdr:y>0.27156</cdr:y>
    </cdr:to>
    <cdr:sp macro="" textlink="">
      <cdr:nvSpPr>
        <cdr:cNvPr id="1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31" y="598799"/>
          <a:ext cx="2157288" cy="108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600" b="1" i="0" strike="noStrike">
              <a:solidFill>
                <a:srgbClr val="FFFFFF"/>
              </a:solidFill>
              <a:latin typeface="Arial"/>
              <a:cs typeface="Arial"/>
            </a:rPr>
            <a:t>21 julio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</xdr:colOff>
      <xdr:row>5</xdr:row>
      <xdr:rowOff>137160</xdr:rowOff>
    </xdr:from>
    <xdr:to>
      <xdr:col>4</xdr:col>
      <xdr:colOff>7231380</xdr:colOff>
      <xdr:row>20</xdr:row>
      <xdr:rowOff>140746</xdr:rowOff>
    </xdr:to>
    <xdr:graphicFrame macro="">
      <xdr:nvGraphicFramePr>
        <xdr:cNvPr id="183649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9524</xdr:colOff>
      <xdr:row>3</xdr:row>
      <xdr:rowOff>32385</xdr:rowOff>
    </xdr:from>
    <xdr:to>
      <xdr:col>4</xdr:col>
      <xdr:colOff>7244624</xdr:colOff>
      <xdr:row>3</xdr:row>
      <xdr:rowOff>32385</xdr:rowOff>
    </xdr:to>
    <xdr:sp macro="" textlink="">
      <xdr:nvSpPr>
        <xdr:cNvPr id="1836493" name="Line 2"/>
        <xdr:cNvSpPr>
          <a:spLocks noChangeShapeType="1"/>
        </xdr:cNvSpPr>
      </xdr:nvSpPr>
      <xdr:spPr bwMode="auto">
        <a:xfrm flipH="1">
          <a:off x="200024" y="49720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83649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0.67086</cdr:x>
      <cdr:y>0.42363</cdr:y>
    </cdr:from>
    <cdr:to>
      <cdr:x>0.70871</cdr:x>
      <cdr:y>0.85676</cdr:y>
    </cdr:to>
    <cdr:sp macro="" textlink="'Data 1'!$E$236">
      <cdr:nvSpPr>
        <cdr:cNvPr id="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4471075" y="1406838"/>
          <a:ext cx="1044495" cy="273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FE6272DE-868F-4B02-BB61-0B3DA5C84104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 febrero (20.21 h)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0.60074</cdr:x>
      <cdr:y>0.42707</cdr:y>
    </cdr:from>
    <cdr:to>
      <cdr:x>0.6386</cdr:x>
      <cdr:y>0.84684</cdr:y>
    </cdr:to>
    <cdr:sp macro="" textlink="'Data 1'!$E$235">
      <cdr:nvSpPr>
        <cdr:cNvPr id="3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3979652" y="1398987"/>
          <a:ext cx="1012278" cy="274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AC4784-ADD8-41A5-89DC-E2A267002297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(20.06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0.53118</cdr:x>
      <cdr:y>0.42746</cdr:y>
    </cdr:from>
    <cdr:to>
      <cdr:x>0.56904</cdr:x>
      <cdr:y>0.85316</cdr:y>
    </cdr:to>
    <cdr:sp macro="" textlink="'Data 1'!$E$234">
      <cdr:nvSpPr>
        <cdr:cNvPr id="4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3468956" y="1407078"/>
          <a:ext cx="1026581" cy="274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E9D78130-ECB9-463E-A444-F53D0B255838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12 enero (18.56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0.45912</cdr:x>
      <cdr:y>0.41693</cdr:y>
    </cdr:from>
    <cdr:to>
      <cdr:x>0.49698</cdr:x>
      <cdr:y>0.85005</cdr:y>
    </cdr:to>
    <cdr:sp macro="" textlink="'Data 1'!$E$233">
      <cdr:nvSpPr>
        <cdr:cNvPr id="5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2938345" y="1390632"/>
          <a:ext cx="1044472" cy="274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9D348F52-DD2E-4AC4-83D5-D9C4021B7A39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13 enero (18.41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0.38864</cdr:x>
      <cdr:y>0.42247</cdr:y>
    </cdr:from>
    <cdr:to>
      <cdr:x>0.4265</cdr:x>
      <cdr:y>0.85559</cdr:y>
    </cdr:to>
    <cdr:sp macro="" textlink="'Data 1'!$E$232">
      <cdr:nvSpPr>
        <cdr:cNvPr id="6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2428152" y="1403993"/>
          <a:ext cx="1044471" cy="274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0989E7-F827-41D1-BBCC-F30A84B3FF82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15 diciembre (18.59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0.31726</cdr:x>
      <cdr:y>0.41477</cdr:y>
    </cdr:from>
    <cdr:to>
      <cdr:x>0.35511</cdr:x>
      <cdr:y>0.84789</cdr:y>
    </cdr:to>
    <cdr:sp macro="" textlink="'Data 1'!$E$231">
      <cdr:nvSpPr>
        <cdr:cNvPr id="7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1911392" y="1385460"/>
          <a:ext cx="1044472" cy="273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4D498E3C-5033-496C-A51D-8A79EC45B624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(18.53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0.24336</cdr:x>
      <cdr:y>0.42266</cdr:y>
    </cdr:from>
    <cdr:to>
      <cdr:x>0.28121</cdr:x>
      <cdr:y>0.85632</cdr:y>
    </cdr:to>
    <cdr:sp macro="" textlink="'Data 1'!$E$230">
      <cdr:nvSpPr>
        <cdr:cNvPr id="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1375789" y="1405137"/>
          <a:ext cx="1045776" cy="273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5B83260D-9764-4207-9C37-CB04D2A167C2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diciembre (18.58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0.17422</cdr:x>
      <cdr:y>0.4182</cdr:y>
    </cdr:from>
    <cdr:to>
      <cdr:x>0.21208</cdr:x>
      <cdr:y>0.85132</cdr:y>
    </cdr:to>
    <cdr:sp macro="" textlink="'Data 1'!$E$229">
      <cdr:nvSpPr>
        <cdr:cNvPr id="9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876008" y="1393694"/>
          <a:ext cx="1044471" cy="274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18BCD33E-8B4C-4124-9A12-BF19877B8F2A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27 enero (19.57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0.1034</cdr:x>
      <cdr:y>0.40962</cdr:y>
    </cdr:from>
    <cdr:to>
      <cdr:x>0.14125</cdr:x>
      <cdr:y>0.84274</cdr:y>
    </cdr:to>
    <cdr:sp macro="" textlink="'Data 1'!$E$228">
      <cdr:nvSpPr>
        <cdr:cNvPr id="10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363282" y="1373041"/>
          <a:ext cx="1044472" cy="273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2FE97498-2938-4D83-A036-E06D95DD5044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diciembre (18.30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0.81354</cdr:x>
      <cdr:y>0.41296</cdr:y>
    </cdr:from>
    <cdr:to>
      <cdr:x>0.85084</cdr:x>
      <cdr:y>0.84608</cdr:y>
    </cdr:to>
    <cdr:sp macro="" textlink="'Data 1'!$E$238">
      <cdr:nvSpPr>
        <cdr:cNvPr id="11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5501965" y="1383085"/>
          <a:ext cx="1044471" cy="27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36272987-0CCB-40AF-80EC-5C51716BA761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4 febrero (20.18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0.74411</cdr:x>
      <cdr:y>0.42778</cdr:y>
    </cdr:from>
    <cdr:to>
      <cdr:x>0.78196</cdr:x>
      <cdr:y>0.85316</cdr:y>
    </cdr:to>
    <cdr:sp macro="" textlink="'Data 1'!$E$237">
      <cdr:nvSpPr>
        <cdr:cNvPr id="13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5010707" y="1407499"/>
          <a:ext cx="1025806" cy="273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BA38F614-01C3-494B-BAE5-2298F69AD21C}" type="TxLink">
            <a:rPr lang="es-ES" sz="800" b="0" i="0" u="none" strike="noStrike">
              <a:solidFill>
                <a:sysClr val="window" lastClr="FFFFFF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27 febrero (20.42 h)</a:t>
          </a:fld>
          <a:endParaRPr lang="es-ES" sz="800" b="0" i="0" u="none" strike="noStrike">
            <a:solidFill>
              <a:sysClr val="window" lastClr="FFFFFF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0.88618</cdr:x>
      <cdr:y>0.39182</cdr:y>
    </cdr:from>
    <cdr:to>
      <cdr:x>0.92348</cdr:x>
      <cdr:y>0.84885</cdr:y>
    </cdr:to>
    <cdr:sp macro="" textlink="">
      <cdr:nvSpPr>
        <cdr:cNvPr id="14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5999020" y="1360939"/>
          <a:ext cx="1102126" cy="27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chemeClr val="bg1"/>
              </a:solidFill>
              <a:latin typeface="Arial"/>
              <a:cs typeface="Arial"/>
            </a:rPr>
            <a:t>4</a:t>
          </a:r>
          <a:r>
            <a:rPr lang="es-ES" sz="800" b="0" i="0" strike="noStrike" baseline="0">
              <a:solidFill>
                <a:schemeClr val="bg1"/>
              </a:solidFill>
              <a:latin typeface="Arial"/>
              <a:cs typeface="Arial"/>
            </a:rPr>
            <a:t> febrero (20,56 h)</a:t>
          </a:r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83821</xdr:colOff>
      <xdr:row>6</xdr:row>
      <xdr:rowOff>22860</xdr:rowOff>
    </xdr:from>
    <xdr:to>
      <xdr:col>4</xdr:col>
      <xdr:colOff>7063740</xdr:colOff>
      <xdr:row>20</xdr:row>
      <xdr:rowOff>113347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5</xdr:row>
      <xdr:rowOff>129540</xdr:rowOff>
    </xdr:from>
    <xdr:to>
      <xdr:col>4</xdr:col>
      <xdr:colOff>7246620</xdr:colOff>
      <xdr:row>20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5</xdr:row>
      <xdr:rowOff>129540</xdr:rowOff>
    </xdr:from>
    <xdr:to>
      <xdr:col>5</xdr:col>
      <xdr:colOff>7620</xdr:colOff>
      <xdr:row>20</xdr:row>
      <xdr:rowOff>137160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8</xdr:col>
      <xdr:colOff>956820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1490"/>
          <a:ext cx="65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6</xdr:row>
      <xdr:rowOff>0</xdr:rowOff>
    </xdr:from>
    <xdr:to>
      <xdr:col>5</xdr:col>
      <xdr:colOff>0</xdr:colOff>
      <xdr:row>21</xdr:row>
      <xdr:rowOff>53340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5</xdr:col>
      <xdr:colOff>22860</xdr:colOff>
      <xdr:row>21</xdr:row>
      <xdr:rowOff>7620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5</xdr:row>
      <xdr:rowOff>160020</xdr:rowOff>
    </xdr:from>
    <xdr:to>
      <xdr:col>5</xdr:col>
      <xdr:colOff>15240</xdr:colOff>
      <xdr:row>21</xdr:row>
      <xdr:rowOff>22860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6</xdr:row>
      <xdr:rowOff>7620</xdr:rowOff>
    </xdr:from>
    <xdr:to>
      <xdr:col>5</xdr:col>
      <xdr:colOff>22860</xdr:colOff>
      <xdr:row>21</xdr:row>
      <xdr:rowOff>30480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6</xdr:row>
      <xdr:rowOff>0</xdr:rowOff>
    </xdr:from>
    <xdr:to>
      <xdr:col>5</xdr:col>
      <xdr:colOff>15240</xdr:colOff>
      <xdr:row>21</xdr:row>
      <xdr:rowOff>36195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18</xdr:col>
      <xdr:colOff>323849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91490"/>
          <a:ext cx="734949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15241</xdr:colOff>
      <xdr:row>5</xdr:row>
      <xdr:rowOff>141922</xdr:rowOff>
    </xdr:from>
    <xdr:to>
      <xdr:col>4</xdr:col>
      <xdr:colOff>7239001</xdr:colOff>
      <xdr:row>21</xdr:row>
      <xdr:rowOff>7620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3811</xdr:colOff>
      <xdr:row>1</xdr:row>
      <xdr:rowOff>154305</xdr:rowOff>
    </xdr:from>
    <xdr:to>
      <xdr:col>2</xdr:col>
      <xdr:colOff>891541</xdr:colOff>
      <xdr:row>2</xdr:row>
      <xdr:rowOff>163830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1" y="161925"/>
          <a:ext cx="88773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3808</xdr:colOff>
      <xdr:row>3</xdr:row>
      <xdr:rowOff>28574</xdr:rowOff>
    </xdr:from>
    <xdr:to>
      <xdr:col>5</xdr:col>
      <xdr:colOff>6688</xdr:colOff>
      <xdr:row>3</xdr:row>
      <xdr:rowOff>28574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194308" y="493394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6</xdr:row>
      <xdr:rowOff>7620</xdr:rowOff>
    </xdr:from>
    <xdr:to>
      <xdr:col>4</xdr:col>
      <xdr:colOff>7193280</xdr:colOff>
      <xdr:row>21</xdr:row>
      <xdr:rowOff>7620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15</xdr:col>
      <xdr:colOff>364800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1490"/>
          <a:ext cx="615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5</xdr:row>
      <xdr:rowOff>152400</xdr:rowOff>
    </xdr:from>
    <xdr:to>
      <xdr:col>5</xdr:col>
      <xdr:colOff>0</xdr:colOff>
      <xdr:row>21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447060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1490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154305</xdr:rowOff>
    </xdr:from>
    <xdr:to>
      <xdr:col>2</xdr:col>
      <xdr:colOff>895350</xdr:colOff>
      <xdr:row>2</xdr:row>
      <xdr:rowOff>163830</xdr:rowOff>
    </xdr:to>
    <xdr:pic>
      <xdr:nvPicPr>
        <xdr:cNvPr id="735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19050</xdr:rowOff>
    </xdr:from>
    <xdr:to>
      <xdr:col>7</xdr:col>
      <xdr:colOff>1159334</xdr:colOff>
      <xdr:row>3</xdr:row>
      <xdr:rowOff>19050</xdr:rowOff>
    </xdr:to>
    <xdr:sp macro="" textlink="">
      <xdr:nvSpPr>
        <xdr:cNvPr id="73501" name="Line 31"/>
        <xdr:cNvSpPr>
          <a:spLocks noChangeShapeType="1"/>
        </xdr:cNvSpPr>
      </xdr:nvSpPr>
      <xdr:spPr bwMode="auto">
        <a:xfrm flipH="1">
          <a:off x="200024" y="483870"/>
          <a:ext cx="64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15241</xdr:colOff>
      <xdr:row>1</xdr:row>
      <xdr:rowOff>160020</xdr:rowOff>
    </xdr:from>
    <xdr:to>
      <xdr:col>2</xdr:col>
      <xdr:colOff>108586</xdr:colOff>
      <xdr:row>2</xdr:row>
      <xdr:rowOff>169545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1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15240</xdr:colOff>
      <xdr:row>3</xdr:row>
      <xdr:rowOff>24765</xdr:rowOff>
    </xdr:from>
    <xdr:to>
      <xdr:col>9</xdr:col>
      <xdr:colOff>11400</xdr:colOff>
      <xdr:row>3</xdr:row>
      <xdr:rowOff>24765</xdr:rowOff>
    </xdr:to>
    <xdr:sp macro="" textlink="">
      <xdr:nvSpPr>
        <xdr:cNvPr id="3" name="Line 31"/>
        <xdr:cNvSpPr>
          <a:spLocks noChangeShapeType="1"/>
        </xdr:cNvSpPr>
      </xdr:nvSpPr>
      <xdr:spPr bwMode="auto">
        <a:xfrm flipH="1">
          <a:off x="198120" y="489585"/>
          <a:ext cx="633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11</xdr:col>
      <xdr:colOff>764280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1490"/>
          <a:ext cx="766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15241</xdr:colOff>
      <xdr:row>5</xdr:row>
      <xdr:rowOff>141922</xdr:rowOff>
    </xdr:from>
    <xdr:to>
      <xdr:col>4</xdr:col>
      <xdr:colOff>7239001</xdr:colOff>
      <xdr:row>21</xdr:row>
      <xdr:rowOff>7620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114301</xdr:colOff>
      <xdr:row>6</xdr:row>
      <xdr:rowOff>123825</xdr:rowOff>
    </xdr:from>
    <xdr:to>
      <xdr:col>4</xdr:col>
      <xdr:colOff>6949441</xdr:colOff>
      <xdr:row>21</xdr:row>
      <xdr:rowOff>99060</xdr:rowOff>
    </xdr:to>
    <xdr:graphicFrame macro="">
      <xdr:nvGraphicFramePr>
        <xdr:cNvPr id="2642093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42094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54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7244625</xdr:colOff>
      <xdr:row>3</xdr:row>
      <xdr:rowOff>28575</xdr:rowOff>
    </xdr:to>
    <xdr:sp macro="" textlink="">
      <xdr:nvSpPr>
        <xdr:cNvPr id="2642095" name="Line 122"/>
        <xdr:cNvSpPr>
          <a:spLocks noChangeShapeType="1"/>
        </xdr:cNvSpPr>
      </xdr:nvSpPr>
      <xdr:spPr bwMode="auto">
        <a:xfrm flipH="1">
          <a:off x="200025" y="49339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9525</xdr:colOff>
      <xdr:row>6</xdr:row>
      <xdr:rowOff>9525</xdr:rowOff>
    </xdr:from>
    <xdr:to>
      <xdr:col>4</xdr:col>
      <xdr:colOff>3895725</xdr:colOff>
      <xdr:row>20</xdr:row>
      <xdr:rowOff>152400</xdr:rowOff>
    </xdr:to>
    <xdr:graphicFrame macro="">
      <xdr:nvGraphicFramePr>
        <xdr:cNvPr id="548833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48834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3895725</xdr:colOff>
      <xdr:row>3</xdr:row>
      <xdr:rowOff>28575</xdr:rowOff>
    </xdr:to>
    <xdr:sp macro="" textlink="">
      <xdr:nvSpPr>
        <xdr:cNvPr id="548835" name="Line 122"/>
        <xdr:cNvSpPr>
          <a:spLocks noChangeShapeType="1"/>
        </xdr:cNvSpPr>
      </xdr:nvSpPr>
      <xdr:spPr bwMode="auto">
        <a:xfrm flipH="1">
          <a:off x="200025" y="495300"/>
          <a:ext cx="52101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4</xdr:col>
      <xdr:colOff>7223761</xdr:colOff>
      <xdr:row>20</xdr:row>
      <xdr:rowOff>121920</xdr:rowOff>
    </xdr:to>
    <xdr:graphicFrame macro="">
      <xdr:nvGraphicFramePr>
        <xdr:cNvPr id="2553037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553038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7244625</xdr:colOff>
      <xdr:row>3</xdr:row>
      <xdr:rowOff>28575</xdr:rowOff>
    </xdr:to>
    <xdr:sp macro="" textlink="">
      <xdr:nvSpPr>
        <xdr:cNvPr id="2553039" name="Line 123"/>
        <xdr:cNvSpPr>
          <a:spLocks noChangeShapeType="1"/>
        </xdr:cNvSpPr>
      </xdr:nvSpPr>
      <xdr:spPr bwMode="auto">
        <a:xfrm flipH="1">
          <a:off x="200025" y="49339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5171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19</xdr:col>
      <xdr:colOff>317264</xdr:colOff>
      <xdr:row>3</xdr:row>
      <xdr:rowOff>28575</xdr:rowOff>
    </xdr:to>
    <xdr:sp macro="" textlink="">
      <xdr:nvSpPr>
        <xdr:cNvPr id="15172" name="Line 117"/>
        <xdr:cNvSpPr>
          <a:spLocks noChangeShapeType="1"/>
        </xdr:cNvSpPr>
      </xdr:nvSpPr>
      <xdr:spPr bwMode="auto">
        <a:xfrm flipH="1">
          <a:off x="200024" y="493395"/>
          <a:ext cx="772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B1:F35"/>
  <sheetViews>
    <sheetView showGridLines="0" showRowColHeaders="0" tabSelected="1" topLeftCell="A2" zoomScaleNormal="100" workbookViewId="0"/>
  </sheetViews>
  <sheetFormatPr baseColWidth="10" defaultColWidth="11.44140625" defaultRowHeight="13.2"/>
  <cols>
    <col min="1" max="1" width="0.109375" style="1" customWidth="1"/>
    <col min="2" max="2" width="2.6640625" style="1" customWidth="1"/>
    <col min="3" max="3" width="16.44140625" style="1" customWidth="1"/>
    <col min="4" max="4" width="4.6640625" style="1" customWidth="1"/>
    <col min="5" max="5" width="95.6640625" style="1" customWidth="1"/>
    <col min="6" max="16384" width="11.44140625" style="1"/>
  </cols>
  <sheetData>
    <row r="1" spans="2:6" ht="0.6" hidden="1" customHeight="1"/>
    <row r="2" spans="2:6" ht="21" customHeight="1">
      <c r="C2" s="10"/>
      <c r="D2" s="10"/>
      <c r="E2" s="46" t="s">
        <v>32</v>
      </c>
    </row>
    <row r="3" spans="2:6" ht="15" customHeight="1">
      <c r="C3" s="10"/>
      <c r="D3" s="10"/>
      <c r="E3" s="8" t="s">
        <v>129</v>
      </c>
    </row>
    <row r="4" spans="2:6" s="2" customFormat="1" ht="20.25" customHeight="1">
      <c r="B4" s="3"/>
      <c r="C4" s="4" t="s">
        <v>251</v>
      </c>
    </row>
    <row r="5" spans="2:6" s="2" customFormat="1" ht="8.25" customHeight="1">
      <c r="B5" s="3"/>
      <c r="C5" s="5"/>
    </row>
    <row r="6" spans="2:6" s="2" customFormat="1" ht="3" customHeight="1">
      <c r="B6" s="3"/>
      <c r="C6" s="5"/>
    </row>
    <row r="7" spans="2:6" s="2" customFormat="1" ht="7.5" customHeight="1">
      <c r="B7" s="3"/>
      <c r="C7" s="11"/>
      <c r="D7" s="94"/>
      <c r="E7" s="95"/>
    </row>
    <row r="8" spans="2:6" s="2" customFormat="1" ht="12.75" customHeight="1">
      <c r="B8" s="3"/>
      <c r="C8" s="13"/>
      <c r="D8" s="94" t="s">
        <v>27</v>
      </c>
      <c r="E8" s="95" t="str">
        <f>'C1'!$C$7</f>
        <v>Evolución de la demanda en b.c. peninsular en los últimos 10 años</v>
      </c>
      <c r="F8" s="81"/>
    </row>
    <row r="9" spans="2:6" s="2" customFormat="1" ht="12.75" customHeight="1">
      <c r="B9" s="3"/>
      <c r="C9" s="13"/>
      <c r="D9" s="94" t="s">
        <v>27</v>
      </c>
      <c r="E9" s="95" t="str">
        <f>'C2'!$C$7</f>
        <v>Variación anual de la demanda peninsular y PIB</v>
      </c>
      <c r="F9" s="81"/>
    </row>
    <row r="10" spans="2:6" s="2" customFormat="1" ht="12.75" customHeight="1">
      <c r="B10" s="3"/>
      <c r="C10" s="13"/>
      <c r="D10" s="94" t="s">
        <v>27</v>
      </c>
      <c r="E10" s="95" t="str">
        <f>'C3'!$C$7</f>
        <v>Componentes de la variación anual de la demanda peninsular</v>
      </c>
      <c r="F10" s="81"/>
    </row>
    <row r="11" spans="2:6" s="2" customFormat="1" ht="12.75" customHeight="1">
      <c r="B11" s="3"/>
      <c r="C11" s="13"/>
      <c r="D11" s="94" t="s">
        <v>27</v>
      </c>
      <c r="E11" s="95" t="str">
        <f>'C4'!$C$7</f>
        <v>Variación mensual de la demanda peninsular corregida</v>
      </c>
      <c r="F11" s="81"/>
    </row>
    <row r="12" spans="2:6" s="2" customFormat="1" ht="12.75" customHeight="1">
      <c r="B12" s="3"/>
      <c r="C12" s="13"/>
      <c r="D12" s="94" t="s">
        <v>27</v>
      </c>
      <c r="E12" s="95" t="str">
        <f>'C5'!$C$7</f>
        <v xml:space="preserve">Evolución del crecimiento anual de la demanda de energía eléctrica peninsular en b.c. </v>
      </c>
    </row>
    <row r="13" spans="2:6" s="2" customFormat="1" ht="12.75" customHeight="1">
      <c r="B13" s="3"/>
      <c r="C13" s="13"/>
      <c r="D13" s="94" t="s">
        <v>27</v>
      </c>
      <c r="E13" s="95" t="str">
        <f>'C6'!$C$7</f>
        <v>Componentes del crecimiento de la demanda mensual peninsular</v>
      </c>
    </row>
    <row r="14" spans="2:6" s="2" customFormat="1" ht="12.75" customHeight="1">
      <c r="B14" s="3"/>
      <c r="C14" s="13"/>
      <c r="D14" s="94" t="s">
        <v>27</v>
      </c>
      <c r="E14" s="95" t="str">
        <f>'C7'!$C$7</f>
        <v>Distribución mensual de la demanda de energía eléctrica en b.c.</v>
      </c>
    </row>
    <row r="15" spans="2:6" s="2" customFormat="1" ht="12.75" customHeight="1">
      <c r="B15" s="3"/>
      <c r="C15" s="13"/>
      <c r="D15" s="94" t="s">
        <v>27</v>
      </c>
      <c r="E15" s="95" t="str">
        <f>'C8'!$C$7</f>
        <v>Evolución mensual de la demanda de energía eléctrica peninsular en b.c.</v>
      </c>
    </row>
    <row r="16" spans="2:6" s="2" customFormat="1" ht="12.75" customHeight="1">
      <c r="B16" s="3"/>
      <c r="C16" s="13"/>
      <c r="D16" s="94" t="s">
        <v>27</v>
      </c>
      <c r="E16" s="95" t="str">
        <f>'C9'!$C$7</f>
        <v>Evolución mensual de las temperaturas máximas</v>
      </c>
      <c r="F16" s="81"/>
    </row>
    <row r="17" spans="2:6" s="2" customFormat="1" ht="12.75" customHeight="1">
      <c r="B17" s="3"/>
      <c r="C17" s="13"/>
      <c r="D17" s="94" t="s">
        <v>27</v>
      </c>
      <c r="E17" s="95" t="str">
        <f>'C10'!$C$7</f>
        <v>Evolución de las temperaturas comparado con la media histórica</v>
      </c>
      <c r="F17" s="81"/>
    </row>
    <row r="18" spans="2:6" s="2" customFormat="1" ht="12.75" customHeight="1">
      <c r="B18" s="3"/>
      <c r="C18" s="13"/>
      <c r="D18" s="94" t="s">
        <v>27</v>
      </c>
      <c r="E18" s="95" t="str">
        <f>'C11'!$C$7</f>
        <v>Demanda por Comunidades Autónomas</v>
      </c>
      <c r="F18" s="81"/>
    </row>
    <row r="19" spans="2:6" s="2" customFormat="1" ht="12.75" customHeight="1">
      <c r="B19" s="3"/>
      <c r="C19" s="13"/>
      <c r="D19" s="94" t="s">
        <v>27</v>
      </c>
      <c r="E19" s="95" t="str">
        <f>'C12'!$C$7</f>
        <v>Curvas de carga de los días de máxima demanda horaria peninsular</v>
      </c>
      <c r="F19" s="9"/>
    </row>
    <row r="20" spans="2:6" s="2" customFormat="1" ht="12.75" customHeight="1">
      <c r="B20" s="3"/>
      <c r="C20" s="13"/>
      <c r="D20" s="94" t="s">
        <v>27</v>
      </c>
      <c r="E20" s="95" t="str">
        <f>'C13'!$C$7</f>
        <v>Demanda máxima horaria y diaria peninsular</v>
      </c>
      <c r="F20" s="32"/>
    </row>
    <row r="21" spans="2:6" s="2" customFormat="1" ht="12.75" customHeight="1">
      <c r="B21" s="3"/>
      <c r="C21" s="13"/>
      <c r="D21" s="94" t="s">
        <v>27</v>
      </c>
      <c r="E21" s="95" t="str">
        <f>'C14'!$C$7</f>
        <v>Potencia máxima instantánea</v>
      </c>
      <c r="F21" s="32"/>
    </row>
    <row r="22" spans="2:6" s="2" customFormat="1" ht="12.75" customHeight="1">
      <c r="B22" s="3"/>
      <c r="C22" s="13"/>
      <c r="D22" s="94" t="s">
        <v>27</v>
      </c>
      <c r="E22" s="95" t="str">
        <f>'C15'!$C$7</f>
        <v>Máximos anuales de potencia instantánea</v>
      </c>
      <c r="F22" s="81"/>
    </row>
    <row r="23" spans="2:6" s="2" customFormat="1" ht="12.75" customHeight="1">
      <c r="B23" s="3"/>
      <c r="C23" s="13"/>
      <c r="D23" s="94" t="s">
        <v>27</v>
      </c>
      <c r="E23" s="95" t="str">
        <f>'C16'!$C$7</f>
        <v>Evolución anual del IRE</v>
      </c>
      <c r="F23" s="32"/>
    </row>
    <row r="24" spans="2:6" s="2" customFormat="1" ht="12.75" customHeight="1">
      <c r="B24" s="3"/>
      <c r="C24" s="13"/>
      <c r="D24" s="94" t="s">
        <v>27</v>
      </c>
      <c r="E24" s="95" t="str">
        <f>'C17'!$C$7</f>
        <v>IRE: Descomposición de la variación</v>
      </c>
      <c r="F24" s="32"/>
    </row>
    <row r="25" spans="2:6" s="2" customFormat="1" ht="12.75" customHeight="1">
      <c r="B25" s="3"/>
      <c r="C25" s="13"/>
      <c r="D25" s="94" t="s">
        <v>27</v>
      </c>
      <c r="E25" s="95" t="str">
        <f>'C18'!$C$7</f>
        <v xml:space="preserve">Evolución mensual del IRE corregido </v>
      </c>
      <c r="F25" s="32"/>
    </row>
    <row r="26" spans="2:6" s="2" customFormat="1" ht="12.75" customHeight="1">
      <c r="B26" s="3"/>
      <c r="C26" s="13"/>
      <c r="D26" s="94" t="s">
        <v>27</v>
      </c>
      <c r="E26" s="95" t="str">
        <f>'C19'!$C$7</f>
        <v xml:space="preserve">Tendencia evolución mensual del IRE corregido </v>
      </c>
      <c r="F26" s="32"/>
    </row>
    <row r="27" spans="2:6" s="2" customFormat="1" ht="12.75" customHeight="1">
      <c r="B27" s="3"/>
      <c r="C27" s="13"/>
      <c r="D27" s="94" t="s">
        <v>27</v>
      </c>
      <c r="E27" s="95" t="str">
        <f>'C20'!$C$7</f>
        <v>Descomposición de la demanda del 4/02/2015</v>
      </c>
      <c r="F27" s="32"/>
    </row>
    <row r="28" spans="2:6" s="2" customFormat="1" ht="12.75" customHeight="1">
      <c r="B28" s="3"/>
      <c r="C28" s="13"/>
      <c r="D28" s="94" t="s">
        <v>27</v>
      </c>
      <c r="E28" s="95" t="str">
        <f>'C21'!$C$7</f>
        <v>Descomposición de la demanda del 21/07/2015</v>
      </c>
      <c r="F28" s="32"/>
    </row>
    <row r="29" spans="2:6" s="2" customFormat="1" ht="12.75" customHeight="1">
      <c r="B29" s="3"/>
      <c r="C29" s="13"/>
      <c r="D29" s="94" t="s">
        <v>27</v>
      </c>
      <c r="E29" s="95" t="str">
        <f>'C22'!$C$7</f>
        <v>Sistemas no peninsulares
Crecimiento anual de la demanda de energía eléctrica</v>
      </c>
      <c r="F29" s="32"/>
    </row>
    <row r="30" spans="2:6" s="2" customFormat="1" ht="12.75" customHeight="1">
      <c r="B30" s="3"/>
      <c r="C30" s="13"/>
      <c r="D30" s="94" t="s">
        <v>27</v>
      </c>
      <c r="E30" s="95" t="str">
        <f>'C23'!$C$7</f>
        <v>Sistemas no peninsulares
Distribución mensual de la demanda de energía eléctrica</v>
      </c>
      <c r="F30" s="32"/>
    </row>
    <row r="31" spans="2:6" s="2" customFormat="1" ht="12.75" customHeight="1">
      <c r="B31" s="3"/>
      <c r="C31" s="13"/>
      <c r="D31" s="94" t="s">
        <v>27</v>
      </c>
      <c r="E31" s="95" t="str">
        <f>'C24'!$C$7</f>
        <v>Sistemas no peninsulares
Distribución mensual de la demanda de energía eléctrica</v>
      </c>
      <c r="F31" s="32"/>
    </row>
    <row r="32" spans="2:6" s="2" customFormat="1" ht="12.75" customHeight="1">
      <c r="B32" s="3"/>
      <c r="C32" s="13"/>
      <c r="D32" s="94" t="s">
        <v>27</v>
      </c>
      <c r="E32" s="95" t="str">
        <f>'C25'!$C$7</f>
        <v>Demanda anual de energía eléctrica por sistemas</v>
      </c>
      <c r="F32" s="32"/>
    </row>
    <row r="33" spans="2:6" s="2" customFormat="1" ht="12.75" customHeight="1">
      <c r="B33" s="3"/>
      <c r="C33" s="13"/>
      <c r="D33" s="94" t="s">
        <v>27</v>
      </c>
      <c r="E33" s="95" t="str">
        <f>'C26'!$C$7</f>
        <v xml:space="preserve">Demanda mensual de energía eléctrica por sistemas </v>
      </c>
      <c r="F33" s="32"/>
    </row>
    <row r="34" spans="2:6" s="2" customFormat="1" ht="12.75" customHeight="1">
      <c r="B34" s="3"/>
      <c r="C34" s="13"/>
      <c r="D34" s="94" t="s">
        <v>27</v>
      </c>
      <c r="E34" s="95" t="str">
        <f>'C27'!$C$7</f>
        <v>Demanda máxima horaria y diaria por sistemas</v>
      </c>
      <c r="F34" s="32"/>
    </row>
    <row r="35" spans="2:6" s="2" customFormat="1" ht="7.5" customHeight="1">
      <c r="B35" s="3"/>
      <c r="C35" s="13"/>
      <c r="D35" s="94"/>
      <c r="E35" s="95"/>
      <c r="F35" s="32"/>
    </row>
  </sheetData>
  <phoneticPr fontId="0" type="noConversion"/>
  <hyperlinks>
    <hyperlink ref="E19" location="'C12'!A1" display="Curvas de carga de los días de demanda máxima horaria peninsular"/>
    <hyperlink ref="E14" location="'C7'!A1" display="Distribución mensual de la demanda de energía eléctrica peninsular en b.c."/>
    <hyperlink ref="E13" location="'C6'!A1" display="Componentes del crecimiento de la demanda peninsular mensual"/>
    <hyperlink ref="E12" location="'C5'!A1" display="Evolución del crecimiento anual de la demanda de energía eléctrica peninsular en b.c."/>
    <hyperlink ref="E20" location="'C13'!A1" display="Demanda máxima horaria y diaria peninsular"/>
    <hyperlink ref="E15" location="'C8'!A1" display="Evolución mensual de la demanda de energía eléctrica peninsular en b.c."/>
    <hyperlink ref="E21" location="'C14'!A1" display="Potencia máxima instantánea"/>
    <hyperlink ref="E8" location="'C1'!A1" display="Evolución de la demanda bc peninsular en los últimos 10 años"/>
    <hyperlink ref="E9" location="'C2'!A1" display="Variación anual de la demanda peninsular y PIB"/>
    <hyperlink ref="E10" location="'C3'!A1" display="Componentes de la variación anual de la demanda peninsular"/>
    <hyperlink ref="E11" location="'C4'!A1" display="Variación mensual de la demanda peninsular corregida"/>
    <hyperlink ref="E16" location="'C9'!A1" display="Evolución mensual de las temperaturas máximas"/>
    <hyperlink ref="E17" location="'C10'!A1" display="Evolución de las temperaturas comparado con la media histórica"/>
    <hyperlink ref="E23" location="'C16'!A1" display="Evolución anual del IRE"/>
    <hyperlink ref="E24" location="'C17'!A1" display="IRE Descomposición de la variación en 2015"/>
    <hyperlink ref="E25" location="'C18'!A1" display="Evolución mensual del IRE corregido"/>
    <hyperlink ref="E26" location="'C19'!A1" display="Tendencia evolución mensual del IRE corregido"/>
    <hyperlink ref="E18" location="'C11'!A1" display="Demanda por CCAA en 2015"/>
    <hyperlink ref="E22" location="'C15'!A1" display="Potencia máxima instantánea invierno - verano"/>
    <hyperlink ref="E27" location="'C20'!A1" display="Descomposición de la demanda máxima horaria del año"/>
    <hyperlink ref="E28" location="'C21'!A1" display="Descomposición de la demanda máxima horaria de verano"/>
    <hyperlink ref="E29" location="'C22'!A1" display="Demanda sistemas no peninsulares"/>
    <hyperlink ref="E32" location="'C25'!A1" display="Demanda anual de energía eléctrica por sistemas"/>
    <hyperlink ref="E33" location="'C26'!A1" display="Demanda mensual de energía eléctrica por sistemas"/>
    <hyperlink ref="E34" location="'C27'!A1" display="Demanda máxima horaria y diaria por sistemas"/>
    <hyperlink ref="E30" location="'C23'!A1" display="Demanda en los sistemas no peninsulares"/>
    <hyperlink ref="E31" location="'C24'!A1" display="Demanda en los sistemas no peninsulares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G28"/>
  <sheetViews>
    <sheetView showGridLines="0" showRowColHeaders="0" workbookViewId="0"/>
  </sheetViews>
  <sheetFormatPr baseColWidth="10" defaultColWidth="11.44140625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58.88671875" style="1" customWidth="1"/>
    <col min="7" max="16384" width="11.44140625" style="1"/>
  </cols>
  <sheetData>
    <row r="1" spans="3:7" ht="0.6" customHeight="1"/>
    <row r="2" spans="3:7" ht="21" customHeight="1">
      <c r="E2" s="46" t="s">
        <v>32</v>
      </c>
      <c r="F2" s="46"/>
    </row>
    <row r="3" spans="3:7" ht="15" customHeight="1">
      <c r="E3" s="82" t="s">
        <v>129</v>
      </c>
      <c r="F3" s="8"/>
    </row>
    <row r="4" spans="3:7" s="2" customFormat="1" ht="19.95" customHeight="1">
      <c r="C4" s="4" t="str">
        <f>Indice!C4</f>
        <v>Demanda de energía eléctrica</v>
      </c>
      <c r="D4" s="4"/>
    </row>
    <row r="5" spans="3:7" s="2" customFormat="1" ht="12.6" customHeight="1">
      <c r="C5" s="3"/>
      <c r="D5" s="5"/>
    </row>
    <row r="6" spans="3:7" s="2" customFormat="1" ht="13.5" customHeight="1">
      <c r="C6" s="3"/>
      <c r="D6" s="6"/>
      <c r="E6" s="7"/>
      <c r="F6" s="7"/>
    </row>
    <row r="7" spans="3:7" s="2" customFormat="1" ht="12.75" customHeight="1">
      <c r="C7" s="335" t="s">
        <v>135</v>
      </c>
      <c r="E7" s="96"/>
      <c r="F7" s="9"/>
    </row>
    <row r="8" spans="3:7" s="2" customFormat="1" ht="12.75" customHeight="1">
      <c r="C8" s="335"/>
      <c r="E8" s="96"/>
      <c r="F8" s="9"/>
    </row>
    <row r="9" spans="3:7" s="2" customFormat="1" ht="12.75" customHeight="1">
      <c r="C9" s="335"/>
      <c r="E9" s="96"/>
      <c r="F9" s="9"/>
    </row>
    <row r="10" spans="3:7" s="2" customFormat="1" ht="12.75" customHeight="1">
      <c r="C10" s="335" t="s">
        <v>309</v>
      </c>
      <c r="E10" s="96"/>
      <c r="F10" s="9"/>
    </row>
    <row r="11" spans="3:7" s="2" customFormat="1" ht="12.75" customHeight="1">
      <c r="C11" s="335"/>
      <c r="E11" s="96"/>
      <c r="F11" s="7"/>
      <c r="G11" s="84"/>
    </row>
    <row r="12" spans="3:7" s="2" customFormat="1" ht="12.75" customHeight="1">
      <c r="C12" s="335"/>
      <c r="D12" s="32"/>
      <c r="E12" s="96"/>
      <c r="F12" s="7"/>
    </row>
    <row r="13" spans="3:7" s="2" customFormat="1" ht="12.75" customHeight="1">
      <c r="C13" s="3"/>
      <c r="D13" s="6"/>
      <c r="E13" s="96"/>
      <c r="F13" s="7"/>
    </row>
    <row r="14" spans="3:7" s="2" customFormat="1" ht="12.75" customHeight="1">
      <c r="C14" s="3"/>
      <c r="D14" s="6"/>
      <c r="E14" s="96"/>
      <c r="F14" s="7"/>
    </row>
    <row r="15" spans="3:7" s="2" customFormat="1" ht="12.75" customHeight="1">
      <c r="C15" s="3"/>
      <c r="D15" s="6"/>
      <c r="E15" s="96"/>
      <c r="F15" s="7"/>
    </row>
    <row r="16" spans="3:7" s="2" customFormat="1" ht="12.75" customHeight="1">
      <c r="C16" s="3"/>
      <c r="D16" s="6"/>
      <c r="E16" s="96"/>
      <c r="F16" s="7"/>
    </row>
    <row r="17" spans="3:6" s="2" customFormat="1" ht="12.75" customHeight="1">
      <c r="C17" s="3"/>
      <c r="D17" s="6"/>
      <c r="E17" s="96"/>
      <c r="F17" s="7"/>
    </row>
    <row r="18" spans="3:6" s="2" customFormat="1" ht="12.75" customHeight="1">
      <c r="C18" s="3"/>
      <c r="D18" s="6"/>
      <c r="E18" s="96"/>
      <c r="F18" s="7"/>
    </row>
    <row r="19" spans="3:6" s="2" customFormat="1" ht="12.75" customHeight="1">
      <c r="C19" s="3"/>
      <c r="D19" s="6"/>
      <c r="E19" s="96"/>
      <c r="F19" s="7"/>
    </row>
    <row r="20" spans="3:6" s="2" customFormat="1" ht="12.75" customHeight="1">
      <c r="C20" s="3"/>
      <c r="D20" s="6"/>
      <c r="E20" s="96"/>
      <c r="F20" s="7"/>
    </row>
    <row r="21" spans="3:6" s="2" customFormat="1" ht="12.75" customHeight="1">
      <c r="C21" s="3"/>
      <c r="D21" s="6"/>
      <c r="E21" s="96"/>
      <c r="F21" s="7"/>
    </row>
    <row r="23" spans="3:6" ht="14.1" customHeight="1"/>
    <row r="24" spans="3:6" ht="14.1" customHeight="1"/>
    <row r="25" spans="3:6" ht="14.1" customHeight="1"/>
    <row r="28" spans="3:6" ht="9" customHeight="1"/>
  </sheetData>
  <mergeCells count="2">
    <mergeCell ref="C7:C9"/>
    <mergeCell ref="C10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E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156</v>
      </c>
      <c r="E7" s="96"/>
    </row>
    <row r="8" spans="3:5">
      <c r="C8" s="335"/>
      <c r="E8" s="96"/>
    </row>
    <row r="9" spans="3:5">
      <c r="C9" s="335"/>
      <c r="E9" s="96"/>
    </row>
    <row r="10" spans="3:5">
      <c r="C10" s="335"/>
      <c r="E10" s="96"/>
    </row>
    <row r="11" spans="3:5">
      <c r="C11" s="335"/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2">
    <mergeCell ref="C7:C9"/>
    <mergeCell ref="C10:C11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C1:E23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171</v>
      </c>
      <c r="E7" s="96"/>
    </row>
    <row r="8" spans="3:5">
      <c r="C8" s="335"/>
      <c r="E8" s="96"/>
    </row>
    <row r="9" spans="3:5">
      <c r="C9" s="335"/>
      <c r="E9" s="96"/>
    </row>
    <row r="10" spans="3:5">
      <c r="C10" s="335"/>
      <c r="E10" s="96"/>
    </row>
    <row r="11" spans="3:5">
      <c r="C11" s="335"/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  <row r="22" spans="5:5">
      <c r="E22" s="96"/>
    </row>
    <row r="23" spans="5:5">
      <c r="E23" s="96"/>
    </row>
  </sheetData>
  <mergeCells count="2">
    <mergeCell ref="C7:C9"/>
    <mergeCell ref="C10:C11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C1:M3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22.6640625" customWidth="1"/>
    <col min="7" max="7" width="13.33203125" customWidth="1"/>
    <col min="11" max="11" width="16.88671875" customWidth="1"/>
    <col min="12" max="13" width="9.33203125" customWidth="1"/>
  </cols>
  <sheetData>
    <row r="1" spans="3:13" ht="0.6" customHeight="1"/>
    <row r="2" spans="3:13" ht="21" customHeight="1">
      <c r="E2" s="46"/>
      <c r="J2" s="46" t="s">
        <v>32</v>
      </c>
    </row>
    <row r="3" spans="3:13" ht="15" customHeight="1">
      <c r="E3" s="82"/>
      <c r="J3" s="97" t="s">
        <v>129</v>
      </c>
    </row>
    <row r="4" spans="3:13" ht="19.95" customHeight="1">
      <c r="C4" s="4" t="str">
        <f>Indice!C4</f>
        <v>Demanda de energía eléctrica</v>
      </c>
    </row>
    <row r="5" spans="3:13" ht="12.6" customHeight="1"/>
    <row r="7" spans="3:13">
      <c r="C7" s="335" t="s">
        <v>261</v>
      </c>
    </row>
    <row r="8" spans="3:13">
      <c r="C8" s="335"/>
    </row>
    <row r="9" spans="3:13">
      <c r="C9" s="335"/>
    </row>
    <row r="10" spans="3:13">
      <c r="C10" s="335"/>
    </row>
    <row r="11" spans="3:13">
      <c r="C11" s="335"/>
      <c r="K11" s="119" t="s">
        <v>262</v>
      </c>
      <c r="L11" s="120" t="s">
        <v>216</v>
      </c>
      <c r="M11" s="120" t="s">
        <v>217</v>
      </c>
    </row>
    <row r="12" spans="3:13">
      <c r="K12" s="116" t="s">
        <v>199</v>
      </c>
      <c r="L12" s="117">
        <v>3.6</v>
      </c>
      <c r="M12" s="118">
        <v>38879</v>
      </c>
    </row>
    <row r="13" spans="3:13">
      <c r="K13" s="116" t="s">
        <v>200</v>
      </c>
      <c r="L13" s="117">
        <v>1.6</v>
      </c>
      <c r="M13" s="118">
        <v>10253</v>
      </c>
    </row>
    <row r="14" spans="3:13">
      <c r="K14" s="116" t="s">
        <v>201</v>
      </c>
      <c r="L14" s="117">
        <v>1.1000000000000001</v>
      </c>
      <c r="M14" s="118">
        <v>10422</v>
      </c>
    </row>
    <row r="15" spans="3:13">
      <c r="K15" s="116" t="s">
        <v>202</v>
      </c>
      <c r="L15" s="117">
        <v>3.8</v>
      </c>
      <c r="M15" s="118">
        <v>5796</v>
      </c>
    </row>
    <row r="16" spans="3:13">
      <c r="K16" s="116" t="s">
        <v>203</v>
      </c>
      <c r="L16" s="117">
        <v>3.5</v>
      </c>
      <c r="M16" s="118">
        <v>26788</v>
      </c>
    </row>
    <row r="17" spans="3:13">
      <c r="K17" s="116" t="s">
        <v>204</v>
      </c>
      <c r="L17" s="117">
        <v>1</v>
      </c>
      <c r="M17" s="118">
        <v>8669</v>
      </c>
    </row>
    <row r="18" spans="3:13">
      <c r="K18" s="116" t="s">
        <v>205</v>
      </c>
      <c r="L18" s="117">
        <v>-2.6</v>
      </c>
      <c r="M18" s="118">
        <v>4208</v>
      </c>
    </row>
    <row r="19" spans="3:13">
      <c r="K19" s="116" t="s">
        <v>260</v>
      </c>
      <c r="L19" s="117">
        <v>-0.7</v>
      </c>
      <c r="M19" s="118">
        <v>11567</v>
      </c>
    </row>
    <row r="20" spans="3:13">
      <c r="K20" s="116" t="s">
        <v>259</v>
      </c>
      <c r="L20" s="117">
        <v>1.4</v>
      </c>
      <c r="M20" s="118">
        <v>13752</v>
      </c>
    </row>
    <row r="21" spans="3:13">
      <c r="K21" s="116" t="s">
        <v>206</v>
      </c>
      <c r="L21" s="117">
        <v>2.1</v>
      </c>
      <c r="M21" s="118">
        <v>46569</v>
      </c>
    </row>
    <row r="22" spans="3:13">
      <c r="K22" s="116" t="s">
        <v>207</v>
      </c>
      <c r="L22" s="117">
        <v>-3.2</v>
      </c>
      <c r="M22" s="118">
        <v>205</v>
      </c>
    </row>
    <row r="23" spans="3:13">
      <c r="K23" s="116" t="s">
        <v>208</v>
      </c>
      <c r="L23" s="117">
        <v>3.7</v>
      </c>
      <c r="M23" s="118">
        <v>4809</v>
      </c>
    </row>
    <row r="24" spans="3:13">
      <c r="K24" s="116" t="s">
        <v>209</v>
      </c>
      <c r="L24" s="117">
        <v>-0.7</v>
      </c>
      <c r="M24" s="118">
        <v>19615</v>
      </c>
    </row>
    <row r="25" spans="3:13">
      <c r="K25" s="116" t="s">
        <v>210</v>
      </c>
      <c r="L25" s="117">
        <v>1.4</v>
      </c>
      <c r="M25" s="118">
        <v>1714</v>
      </c>
    </row>
    <row r="26" spans="3:13">
      <c r="K26" s="116" t="s">
        <v>211</v>
      </c>
      <c r="L26" s="117">
        <v>1.4</v>
      </c>
      <c r="M26" s="118">
        <v>28842</v>
      </c>
    </row>
    <row r="27" spans="3:13">
      <c r="K27" s="116" t="s">
        <v>212</v>
      </c>
      <c r="L27" s="117">
        <v>1.7</v>
      </c>
      <c r="M27" s="118">
        <v>213</v>
      </c>
    </row>
    <row r="28" spans="3:13">
      <c r="K28" s="116" t="s">
        <v>213</v>
      </c>
      <c r="L28" s="117">
        <v>5.2</v>
      </c>
      <c r="M28" s="118">
        <v>8905</v>
      </c>
    </row>
    <row r="29" spans="3:13">
      <c r="K29" s="116" t="s">
        <v>214</v>
      </c>
      <c r="L29" s="117">
        <v>1.2</v>
      </c>
      <c r="M29" s="118">
        <v>4835</v>
      </c>
    </row>
    <row r="30" spans="3:13">
      <c r="K30" s="121" t="s">
        <v>215</v>
      </c>
      <c r="L30" s="122">
        <v>0.6</v>
      </c>
      <c r="M30" s="123">
        <v>16890</v>
      </c>
    </row>
    <row r="31" spans="3:13">
      <c r="C31" s="333"/>
    </row>
  </sheetData>
  <mergeCells count="2">
    <mergeCell ref="C7:C9"/>
    <mergeCell ref="C10:C11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">
    <pageSetUpPr autoPageBreaks="0"/>
  </sheetPr>
  <dimension ref="B1:H356"/>
  <sheetViews>
    <sheetView showGridLines="0" showRowColHeaders="0" workbookViewId="0"/>
  </sheetViews>
  <sheetFormatPr baseColWidth="10" defaultColWidth="11.44140625" defaultRowHeight="13.2"/>
  <cols>
    <col min="1" max="1" width="0.109375" style="16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58.88671875" style="1" customWidth="1"/>
    <col min="7" max="7" width="9.6640625" style="17" customWidth="1"/>
    <col min="8" max="8" width="9.6640625" style="16" customWidth="1"/>
    <col min="9" max="16384" width="11.44140625" style="16"/>
  </cols>
  <sheetData>
    <row r="1" spans="3:8" s="1" customFormat="1" ht="0.6" customHeight="1"/>
    <row r="2" spans="3:8" s="1" customFormat="1" ht="21" customHeight="1">
      <c r="E2" s="46" t="s">
        <v>32</v>
      </c>
      <c r="F2" s="46"/>
    </row>
    <row r="3" spans="3:8" s="1" customFormat="1" ht="15" customHeight="1">
      <c r="E3" s="82" t="s">
        <v>129</v>
      </c>
      <c r="F3" s="8"/>
    </row>
    <row r="4" spans="3:8" s="2" customFormat="1" ht="19.95" customHeight="1">
      <c r="C4" s="4" t="str">
        <f>Indice!C4</f>
        <v>Demanda de energía eléctrica</v>
      </c>
      <c r="D4" s="4"/>
    </row>
    <row r="5" spans="3:8" s="2" customFormat="1" ht="12.6" customHeight="1">
      <c r="C5" s="3"/>
      <c r="D5" s="5"/>
    </row>
    <row r="6" spans="3:8" s="2" customFormat="1" ht="13.5" customHeight="1">
      <c r="C6" s="3"/>
      <c r="D6" s="6"/>
      <c r="E6" s="7"/>
      <c r="F6" s="7"/>
    </row>
    <row r="7" spans="3:8" s="2" customFormat="1" ht="12.75" customHeight="1">
      <c r="C7" s="335" t="s">
        <v>310</v>
      </c>
      <c r="E7" s="96"/>
      <c r="F7" s="9"/>
    </row>
    <row r="8" spans="3:8" s="2" customFormat="1" ht="12.75" customHeight="1">
      <c r="C8" s="335"/>
      <c r="E8" s="96"/>
      <c r="F8" s="9"/>
    </row>
    <row r="9" spans="3:8" s="2" customFormat="1" ht="12.75" customHeight="1">
      <c r="C9" s="335"/>
      <c r="E9" s="96"/>
      <c r="F9" s="9"/>
    </row>
    <row r="10" spans="3:8" s="2" customFormat="1" ht="12.75" customHeight="1">
      <c r="C10" s="335" t="s">
        <v>311</v>
      </c>
      <c r="E10" s="96"/>
      <c r="F10" s="9"/>
      <c r="H10" s="84"/>
    </row>
    <row r="11" spans="3:8" s="2" customFormat="1" ht="12.75" customHeight="1">
      <c r="C11" s="335"/>
      <c r="E11" s="96"/>
      <c r="F11" s="7"/>
    </row>
    <row r="12" spans="3:8" s="2" customFormat="1" ht="12.75" customHeight="1">
      <c r="C12" s="335"/>
      <c r="D12" s="6"/>
      <c r="E12" s="96"/>
      <c r="F12" s="7"/>
    </row>
    <row r="13" spans="3:8" s="2" customFormat="1" ht="12.75" customHeight="1">
      <c r="C13" s="3"/>
      <c r="D13" s="6"/>
      <c r="E13" s="96"/>
      <c r="F13" s="7"/>
    </row>
    <row r="14" spans="3:8" s="2" customFormat="1" ht="12.75" customHeight="1">
      <c r="C14" s="3"/>
      <c r="D14" s="6"/>
      <c r="E14" s="96"/>
      <c r="F14" s="7"/>
    </row>
    <row r="15" spans="3:8" s="2" customFormat="1" ht="12.75" customHeight="1">
      <c r="C15" s="3"/>
      <c r="D15" s="6"/>
      <c r="E15" s="96"/>
      <c r="F15" s="7"/>
    </row>
    <row r="16" spans="3:8" s="2" customFormat="1" ht="12.75" customHeight="1">
      <c r="C16" s="3"/>
      <c r="D16" s="6"/>
      <c r="E16" s="96"/>
      <c r="F16" s="7"/>
    </row>
    <row r="17" spans="2:8" s="2" customFormat="1" ht="12.75" customHeight="1">
      <c r="C17" s="3"/>
      <c r="D17" s="6"/>
      <c r="E17" s="96"/>
      <c r="F17" s="7"/>
    </row>
    <row r="18" spans="2:8" s="2" customFormat="1" ht="12.75" customHeight="1">
      <c r="C18" s="3"/>
      <c r="D18" s="6"/>
      <c r="E18" s="96"/>
      <c r="F18" s="7"/>
    </row>
    <row r="19" spans="2:8" s="2" customFormat="1" ht="12.75" customHeight="1">
      <c r="C19" s="3"/>
      <c r="D19" s="6"/>
      <c r="E19" s="96"/>
      <c r="F19" s="7"/>
    </row>
    <row r="20" spans="2:8" s="2" customFormat="1" ht="12.75" customHeight="1">
      <c r="C20" s="3"/>
      <c r="D20" s="6"/>
      <c r="E20" s="96"/>
      <c r="F20" s="7"/>
    </row>
    <row r="21" spans="2:8" s="2" customFormat="1" ht="12.75" customHeight="1">
      <c r="C21" s="3"/>
      <c r="D21" s="6"/>
      <c r="E21" s="96"/>
      <c r="F21" s="7"/>
    </row>
    <row r="22" spans="2:8" ht="12.75" customHeight="1">
      <c r="B22" s="2"/>
      <c r="C22" s="3"/>
      <c r="D22" s="9"/>
      <c r="E22" s="7"/>
      <c r="F22" s="9"/>
      <c r="G22" s="15"/>
      <c r="H22" s="1"/>
    </row>
    <row r="23" spans="2:8" ht="12.75" customHeight="1">
      <c r="B23" s="2"/>
      <c r="C23" s="3"/>
      <c r="D23" s="9"/>
      <c r="E23" s="7"/>
      <c r="F23" s="9"/>
      <c r="G23" s="15"/>
      <c r="H23" s="1"/>
    </row>
    <row r="24" spans="2:8" ht="12.75" customHeight="1">
      <c r="B24"/>
      <c r="C24"/>
      <c r="D24"/>
      <c r="E24"/>
      <c r="F24" s="83"/>
      <c r="G24"/>
      <c r="H24"/>
    </row>
    <row r="25" spans="2:8" ht="12.75" customHeight="1">
      <c r="B25"/>
      <c r="C25"/>
      <c r="D25"/>
      <c r="E25"/>
      <c r="F25" s="83"/>
      <c r="G25"/>
      <c r="H25"/>
    </row>
    <row r="26" spans="2:8" ht="12.75" customHeight="1">
      <c r="B26"/>
      <c r="C26"/>
      <c r="D26"/>
      <c r="E26"/>
      <c r="F26"/>
      <c r="G26"/>
      <c r="H26"/>
    </row>
    <row r="27" spans="2:8">
      <c r="B27"/>
      <c r="C27"/>
      <c r="D27"/>
      <c r="E27"/>
      <c r="F27"/>
      <c r="G27"/>
      <c r="H27"/>
    </row>
    <row r="28" spans="2:8">
      <c r="B28"/>
      <c r="C28"/>
      <c r="D28"/>
      <c r="E28"/>
      <c r="F28"/>
      <c r="G28"/>
      <c r="H28"/>
    </row>
    <row r="29" spans="2:8">
      <c r="B29"/>
      <c r="C29"/>
      <c r="D29"/>
      <c r="E29"/>
      <c r="F29"/>
      <c r="G29"/>
      <c r="H29"/>
    </row>
    <row r="30" spans="2:8">
      <c r="B30"/>
      <c r="C30"/>
      <c r="D30"/>
      <c r="E30"/>
      <c r="F30"/>
      <c r="G30"/>
      <c r="H30"/>
    </row>
    <row r="31" spans="2:8">
      <c r="B31"/>
      <c r="C31"/>
      <c r="D31"/>
      <c r="E31"/>
      <c r="F31"/>
      <c r="G31"/>
      <c r="H31"/>
    </row>
    <row r="32" spans="2:8">
      <c r="B32"/>
      <c r="C32"/>
      <c r="D32"/>
      <c r="E32"/>
      <c r="F32"/>
      <c r="G32"/>
      <c r="H32"/>
    </row>
    <row r="33" spans="2:8">
      <c r="B33"/>
      <c r="C33"/>
      <c r="D33"/>
      <c r="E33"/>
      <c r="F33"/>
      <c r="G33"/>
      <c r="H33"/>
    </row>
    <row r="34" spans="2:8">
      <c r="B34"/>
      <c r="C34"/>
      <c r="D34"/>
      <c r="E34"/>
      <c r="F34"/>
      <c r="G34"/>
      <c r="H34"/>
    </row>
    <row r="35" spans="2:8">
      <c r="B35"/>
      <c r="C35"/>
      <c r="D35"/>
      <c r="E35"/>
      <c r="F35"/>
      <c r="G35"/>
      <c r="H35"/>
    </row>
    <row r="36" spans="2:8">
      <c r="B36"/>
      <c r="C36"/>
      <c r="D36"/>
      <c r="E36"/>
      <c r="F36"/>
      <c r="G36"/>
      <c r="H36"/>
    </row>
    <row r="37" spans="2:8">
      <c r="B37"/>
      <c r="C37"/>
      <c r="D37"/>
      <c r="E37"/>
      <c r="F37"/>
      <c r="G37"/>
      <c r="H37"/>
    </row>
    <row r="38" spans="2:8">
      <c r="B38"/>
      <c r="C38"/>
      <c r="D38"/>
      <c r="E38"/>
      <c r="F38"/>
      <c r="G38"/>
      <c r="H38"/>
    </row>
    <row r="39" spans="2:8">
      <c r="B39"/>
      <c r="C39"/>
      <c r="D39"/>
      <c r="E39"/>
      <c r="F39"/>
      <c r="G39"/>
      <c r="H39"/>
    </row>
    <row r="40" spans="2:8">
      <c r="B40"/>
      <c r="C40"/>
      <c r="D40"/>
      <c r="E40"/>
      <c r="F40"/>
      <c r="G40"/>
      <c r="H40"/>
    </row>
    <row r="41" spans="2:8">
      <c r="B41"/>
      <c r="C41"/>
      <c r="D41"/>
      <c r="E41"/>
      <c r="F41"/>
      <c r="G41"/>
      <c r="H41"/>
    </row>
    <row r="42" spans="2:8">
      <c r="B42"/>
      <c r="C42"/>
      <c r="D42"/>
      <c r="E42"/>
      <c r="F42"/>
      <c r="G42"/>
      <c r="H42"/>
    </row>
    <row r="43" spans="2:8">
      <c r="B43"/>
      <c r="C43"/>
      <c r="D43"/>
      <c r="E43"/>
      <c r="F43"/>
      <c r="G43"/>
      <c r="H43"/>
    </row>
    <row r="44" spans="2:8">
      <c r="B44"/>
      <c r="C44"/>
      <c r="D44"/>
      <c r="E44"/>
      <c r="F44"/>
      <c r="G44"/>
      <c r="H44"/>
    </row>
    <row r="45" spans="2:8">
      <c r="B45"/>
      <c r="C45"/>
      <c r="D45"/>
      <c r="E45"/>
      <c r="F45"/>
      <c r="G45"/>
      <c r="H45"/>
    </row>
    <row r="46" spans="2:8">
      <c r="B46"/>
      <c r="C46"/>
      <c r="D46"/>
      <c r="E46"/>
      <c r="F46"/>
      <c r="G46"/>
      <c r="H46"/>
    </row>
    <row r="47" spans="2:8">
      <c r="B47"/>
      <c r="C47"/>
      <c r="D47"/>
      <c r="E47"/>
      <c r="F47"/>
      <c r="G47"/>
      <c r="H47"/>
    </row>
    <row r="48" spans="2:8">
      <c r="B48"/>
      <c r="C48"/>
      <c r="D48"/>
      <c r="E48"/>
      <c r="F48"/>
      <c r="G48"/>
      <c r="H48"/>
    </row>
    <row r="49" spans="2:8">
      <c r="B49"/>
      <c r="C49"/>
      <c r="D49"/>
      <c r="E49"/>
      <c r="F49"/>
      <c r="G49"/>
      <c r="H49"/>
    </row>
    <row r="50" spans="2:8">
      <c r="B50"/>
      <c r="C50"/>
      <c r="D50"/>
      <c r="E50"/>
      <c r="F50"/>
      <c r="G50"/>
      <c r="H50"/>
    </row>
    <row r="51" spans="2:8">
      <c r="B51"/>
      <c r="C51"/>
      <c r="D51"/>
      <c r="E51"/>
      <c r="F51"/>
      <c r="G51"/>
      <c r="H51"/>
    </row>
    <row r="52" spans="2:8">
      <c r="B52"/>
      <c r="C52"/>
      <c r="D52"/>
      <c r="E52"/>
      <c r="F52"/>
      <c r="G52"/>
      <c r="H52"/>
    </row>
    <row r="53" spans="2:8">
      <c r="B53"/>
      <c r="C53"/>
      <c r="D53"/>
      <c r="E53"/>
      <c r="F53"/>
      <c r="G53"/>
      <c r="H53"/>
    </row>
    <row r="54" spans="2:8">
      <c r="B54"/>
      <c r="C54"/>
      <c r="D54"/>
      <c r="E54"/>
      <c r="F54"/>
      <c r="G54"/>
      <c r="H54"/>
    </row>
    <row r="55" spans="2:8">
      <c r="B55"/>
      <c r="C55"/>
      <c r="D55"/>
      <c r="E55"/>
      <c r="F55"/>
      <c r="G55"/>
      <c r="H55"/>
    </row>
    <row r="56" spans="2:8">
      <c r="B56"/>
      <c r="C56"/>
      <c r="D56"/>
      <c r="E56"/>
      <c r="F56"/>
      <c r="G56"/>
      <c r="H56"/>
    </row>
    <row r="57" spans="2:8">
      <c r="B57"/>
      <c r="C57"/>
      <c r="D57"/>
      <c r="E57"/>
      <c r="F57"/>
      <c r="G57"/>
      <c r="H57"/>
    </row>
    <row r="58" spans="2:8">
      <c r="B58"/>
      <c r="C58"/>
      <c r="D58"/>
      <c r="E58"/>
      <c r="F58"/>
      <c r="G58"/>
      <c r="H58"/>
    </row>
    <row r="59" spans="2:8">
      <c r="B59"/>
      <c r="C59"/>
      <c r="D59"/>
      <c r="E59"/>
      <c r="F59"/>
      <c r="G59"/>
      <c r="H59"/>
    </row>
    <row r="60" spans="2:8">
      <c r="B60"/>
      <c r="C60"/>
      <c r="D60"/>
      <c r="E60"/>
      <c r="F60"/>
      <c r="G60"/>
      <c r="H60"/>
    </row>
    <row r="61" spans="2:8">
      <c r="B61"/>
      <c r="C61"/>
      <c r="D61"/>
      <c r="E61"/>
      <c r="F61"/>
      <c r="G61"/>
      <c r="H61"/>
    </row>
    <row r="62" spans="2:8">
      <c r="B62"/>
      <c r="C62"/>
      <c r="D62"/>
      <c r="E62"/>
      <c r="F62"/>
      <c r="G62"/>
      <c r="H62"/>
    </row>
    <row r="63" spans="2:8">
      <c r="B63"/>
      <c r="C63"/>
      <c r="D63"/>
      <c r="E63"/>
      <c r="F63"/>
      <c r="G63"/>
      <c r="H63"/>
    </row>
    <row r="64" spans="2:8">
      <c r="B64"/>
      <c r="C64"/>
      <c r="D64"/>
      <c r="E64"/>
      <c r="F64"/>
      <c r="G64"/>
      <c r="H64"/>
    </row>
    <row r="65" spans="2:8">
      <c r="B65"/>
      <c r="C65"/>
      <c r="D65"/>
      <c r="E65"/>
      <c r="F65"/>
      <c r="G65"/>
      <c r="H65"/>
    </row>
    <row r="66" spans="2:8">
      <c r="B66"/>
      <c r="C66"/>
      <c r="D66"/>
      <c r="E66"/>
      <c r="F66"/>
      <c r="G66"/>
      <c r="H66"/>
    </row>
    <row r="67" spans="2:8">
      <c r="B67"/>
      <c r="C67"/>
      <c r="D67"/>
      <c r="E67"/>
      <c r="F67"/>
      <c r="G67"/>
      <c r="H67"/>
    </row>
    <row r="68" spans="2:8">
      <c r="B68"/>
      <c r="C68"/>
      <c r="D68"/>
      <c r="E68"/>
      <c r="F68"/>
      <c r="G68"/>
      <c r="H68"/>
    </row>
    <row r="69" spans="2:8">
      <c r="B69"/>
      <c r="C69"/>
      <c r="D69"/>
      <c r="E69"/>
      <c r="F69"/>
      <c r="G69"/>
      <c r="H69"/>
    </row>
    <row r="70" spans="2:8">
      <c r="B70"/>
      <c r="C70"/>
      <c r="D70"/>
      <c r="E70"/>
      <c r="F70"/>
      <c r="G70"/>
      <c r="H70"/>
    </row>
    <row r="71" spans="2:8">
      <c r="B71"/>
      <c r="C71"/>
      <c r="D71"/>
      <c r="E71"/>
      <c r="F71"/>
      <c r="G71"/>
      <c r="H71"/>
    </row>
    <row r="72" spans="2:8">
      <c r="B72"/>
      <c r="C72"/>
      <c r="D72"/>
      <c r="E72"/>
      <c r="F72"/>
      <c r="G72"/>
      <c r="H72"/>
    </row>
    <row r="73" spans="2:8">
      <c r="B73"/>
      <c r="C73"/>
      <c r="D73"/>
      <c r="E73"/>
      <c r="F73"/>
      <c r="G73"/>
      <c r="H73"/>
    </row>
    <row r="74" spans="2:8">
      <c r="B74"/>
      <c r="C74"/>
      <c r="D74"/>
      <c r="E74"/>
      <c r="F74"/>
      <c r="G74"/>
      <c r="H74"/>
    </row>
    <row r="75" spans="2:8">
      <c r="B75"/>
      <c r="C75"/>
      <c r="D75"/>
      <c r="E75"/>
      <c r="F75"/>
      <c r="G75"/>
      <c r="H75"/>
    </row>
    <row r="76" spans="2:8">
      <c r="B76"/>
      <c r="C76"/>
      <c r="D76"/>
      <c r="E76"/>
      <c r="F76"/>
      <c r="G76"/>
      <c r="H76"/>
    </row>
    <row r="77" spans="2:8">
      <c r="B77"/>
      <c r="C77"/>
      <c r="D77"/>
      <c r="E77"/>
      <c r="F77"/>
      <c r="G77"/>
      <c r="H77"/>
    </row>
    <row r="78" spans="2:8">
      <c r="B78"/>
      <c r="C78"/>
      <c r="D78"/>
      <c r="E78"/>
      <c r="F78"/>
      <c r="G78"/>
      <c r="H78"/>
    </row>
    <row r="79" spans="2:8">
      <c r="B79"/>
      <c r="C79"/>
      <c r="D79"/>
      <c r="E79"/>
      <c r="F79"/>
      <c r="G79"/>
      <c r="H79"/>
    </row>
    <row r="80" spans="2:8">
      <c r="B80"/>
      <c r="C80"/>
      <c r="D80"/>
      <c r="E80"/>
      <c r="F80"/>
      <c r="G80"/>
      <c r="H80"/>
    </row>
    <row r="81" spans="2:8">
      <c r="B81"/>
      <c r="C81"/>
      <c r="D81"/>
      <c r="E81"/>
      <c r="F81"/>
      <c r="G81"/>
      <c r="H81"/>
    </row>
    <row r="82" spans="2:8">
      <c r="B82"/>
      <c r="C82"/>
      <c r="D82"/>
      <c r="E82"/>
      <c r="F82"/>
      <c r="G82"/>
      <c r="H82"/>
    </row>
    <row r="83" spans="2:8">
      <c r="B83"/>
      <c r="C83"/>
      <c r="D83"/>
      <c r="E83"/>
      <c r="F83"/>
      <c r="G83"/>
      <c r="H83"/>
    </row>
    <row r="84" spans="2:8">
      <c r="B84"/>
      <c r="C84"/>
      <c r="D84"/>
      <c r="E84"/>
      <c r="F84"/>
      <c r="G84"/>
      <c r="H84"/>
    </row>
    <row r="85" spans="2:8">
      <c r="B85"/>
      <c r="C85"/>
      <c r="D85"/>
      <c r="E85"/>
      <c r="F85"/>
      <c r="G85"/>
      <c r="H85"/>
    </row>
    <row r="86" spans="2:8">
      <c r="B86"/>
      <c r="C86"/>
      <c r="D86"/>
      <c r="E86"/>
      <c r="F86"/>
      <c r="G86"/>
      <c r="H86"/>
    </row>
    <row r="87" spans="2:8">
      <c r="B87"/>
      <c r="C87"/>
      <c r="D87"/>
      <c r="E87"/>
      <c r="F87"/>
      <c r="G87"/>
      <c r="H87"/>
    </row>
    <row r="88" spans="2:8">
      <c r="B88"/>
      <c r="C88"/>
      <c r="D88"/>
      <c r="E88"/>
      <c r="F88"/>
      <c r="G88"/>
      <c r="H88"/>
    </row>
    <row r="89" spans="2:8">
      <c r="B89"/>
      <c r="C89"/>
      <c r="D89"/>
      <c r="E89"/>
      <c r="F89"/>
      <c r="G89"/>
      <c r="H89"/>
    </row>
    <row r="90" spans="2:8">
      <c r="B90"/>
      <c r="C90"/>
      <c r="D90"/>
      <c r="E90"/>
      <c r="F90"/>
      <c r="G90"/>
      <c r="H90"/>
    </row>
    <row r="91" spans="2:8">
      <c r="B91"/>
      <c r="C91"/>
      <c r="D91"/>
      <c r="E91"/>
      <c r="F91"/>
      <c r="G91"/>
      <c r="H91"/>
    </row>
    <row r="92" spans="2:8">
      <c r="B92"/>
      <c r="C92"/>
      <c r="D92"/>
      <c r="E92"/>
      <c r="F92"/>
      <c r="G92"/>
      <c r="H92"/>
    </row>
    <row r="93" spans="2:8">
      <c r="B93"/>
      <c r="C93"/>
      <c r="D93"/>
      <c r="E93"/>
      <c r="F93"/>
      <c r="G93"/>
      <c r="H93"/>
    </row>
    <row r="94" spans="2:8">
      <c r="B94"/>
      <c r="C94"/>
      <c r="D94"/>
      <c r="E94"/>
      <c r="F94"/>
      <c r="G94"/>
      <c r="H94"/>
    </row>
    <row r="95" spans="2:8">
      <c r="B95"/>
      <c r="C95"/>
      <c r="D95"/>
      <c r="E95"/>
      <c r="F95"/>
      <c r="G95"/>
      <c r="H95"/>
    </row>
    <row r="96" spans="2:8">
      <c r="B96"/>
      <c r="C96"/>
      <c r="D96"/>
      <c r="E96"/>
      <c r="F96"/>
      <c r="G96"/>
      <c r="H96"/>
    </row>
    <row r="97" spans="2:8">
      <c r="B97"/>
      <c r="C97"/>
      <c r="D97"/>
      <c r="E97"/>
      <c r="F97"/>
      <c r="G97"/>
      <c r="H97"/>
    </row>
    <row r="98" spans="2:8">
      <c r="B98"/>
      <c r="C98"/>
      <c r="D98"/>
      <c r="E98"/>
      <c r="F98"/>
      <c r="G98"/>
      <c r="H98"/>
    </row>
    <row r="99" spans="2:8">
      <c r="B99"/>
      <c r="C99"/>
      <c r="D99"/>
      <c r="E99"/>
      <c r="F99"/>
      <c r="G99"/>
      <c r="H99"/>
    </row>
    <row r="100" spans="2:8">
      <c r="B100"/>
      <c r="C100"/>
      <c r="D100"/>
      <c r="E100"/>
      <c r="F100"/>
      <c r="G100"/>
      <c r="H100"/>
    </row>
    <row r="101" spans="2:8">
      <c r="B101"/>
      <c r="C101"/>
      <c r="D101"/>
      <c r="E101"/>
      <c r="F101"/>
      <c r="G101"/>
      <c r="H101"/>
    </row>
    <row r="102" spans="2:8">
      <c r="B102"/>
      <c r="C102"/>
      <c r="D102"/>
      <c r="E102"/>
      <c r="F102"/>
      <c r="G102"/>
      <c r="H102"/>
    </row>
    <row r="103" spans="2:8">
      <c r="B103"/>
      <c r="C103"/>
      <c r="D103"/>
      <c r="E103"/>
      <c r="F103"/>
      <c r="G103"/>
      <c r="H103"/>
    </row>
    <row r="104" spans="2:8">
      <c r="B104"/>
      <c r="C104"/>
      <c r="D104"/>
      <c r="E104"/>
      <c r="F104"/>
      <c r="G104"/>
      <c r="H104"/>
    </row>
    <row r="105" spans="2:8">
      <c r="B105"/>
      <c r="C105"/>
      <c r="D105"/>
      <c r="E105"/>
      <c r="F105"/>
      <c r="G105"/>
      <c r="H105"/>
    </row>
    <row r="106" spans="2:8">
      <c r="B106"/>
      <c r="C106"/>
      <c r="D106"/>
      <c r="E106"/>
      <c r="F106"/>
      <c r="G106"/>
      <c r="H106"/>
    </row>
    <row r="107" spans="2:8">
      <c r="B107"/>
      <c r="C107"/>
      <c r="D107"/>
      <c r="E107"/>
      <c r="F107"/>
      <c r="G107"/>
      <c r="H107"/>
    </row>
    <row r="108" spans="2:8">
      <c r="B108"/>
      <c r="C108"/>
      <c r="D108"/>
      <c r="E108"/>
      <c r="F108"/>
      <c r="G108"/>
      <c r="H108"/>
    </row>
    <row r="109" spans="2:8">
      <c r="B109"/>
      <c r="C109"/>
      <c r="D109"/>
      <c r="E109"/>
      <c r="F109"/>
      <c r="G109"/>
      <c r="H109"/>
    </row>
    <row r="110" spans="2:8">
      <c r="B110"/>
      <c r="C110"/>
      <c r="D110"/>
      <c r="E110"/>
      <c r="F110"/>
      <c r="G110"/>
      <c r="H110"/>
    </row>
    <row r="111" spans="2:8">
      <c r="B111"/>
      <c r="C111"/>
      <c r="D111"/>
      <c r="E111"/>
      <c r="F111"/>
      <c r="G111"/>
      <c r="H111"/>
    </row>
    <row r="112" spans="2:8">
      <c r="B112"/>
      <c r="C112"/>
      <c r="D112"/>
      <c r="E112"/>
      <c r="F112"/>
      <c r="G112"/>
      <c r="H112"/>
    </row>
    <row r="113" spans="2:8">
      <c r="B113"/>
      <c r="C113"/>
      <c r="D113"/>
      <c r="E113"/>
      <c r="F113"/>
      <c r="G113"/>
      <c r="H113"/>
    </row>
    <row r="114" spans="2:8">
      <c r="B114"/>
      <c r="C114"/>
      <c r="D114"/>
      <c r="E114"/>
      <c r="F114"/>
      <c r="G114"/>
      <c r="H114"/>
    </row>
    <row r="115" spans="2:8">
      <c r="B115"/>
      <c r="C115"/>
      <c r="D115"/>
      <c r="E115"/>
      <c r="F115"/>
      <c r="G115"/>
      <c r="H115"/>
    </row>
    <row r="116" spans="2:8">
      <c r="B116"/>
      <c r="C116"/>
      <c r="D116"/>
      <c r="E116"/>
      <c r="F116"/>
      <c r="G116"/>
      <c r="H116"/>
    </row>
    <row r="117" spans="2:8">
      <c r="B117"/>
      <c r="C117"/>
      <c r="D117"/>
      <c r="E117"/>
      <c r="F117"/>
      <c r="G117"/>
      <c r="H117"/>
    </row>
    <row r="118" spans="2:8">
      <c r="B118"/>
      <c r="C118"/>
      <c r="D118"/>
      <c r="E118"/>
      <c r="F118"/>
      <c r="G118"/>
      <c r="H118"/>
    </row>
    <row r="119" spans="2:8">
      <c r="B119"/>
      <c r="C119"/>
      <c r="D119"/>
      <c r="E119"/>
      <c r="F119"/>
      <c r="G119"/>
      <c r="H119"/>
    </row>
    <row r="120" spans="2:8">
      <c r="B120"/>
      <c r="C120"/>
      <c r="D120"/>
      <c r="E120"/>
      <c r="F120"/>
      <c r="G120"/>
      <c r="H120"/>
    </row>
    <row r="121" spans="2:8">
      <c r="B121"/>
      <c r="C121"/>
      <c r="D121"/>
      <c r="E121"/>
      <c r="F121"/>
      <c r="G121"/>
      <c r="H121"/>
    </row>
    <row r="122" spans="2:8">
      <c r="B122"/>
      <c r="C122"/>
      <c r="D122"/>
      <c r="E122"/>
      <c r="F122"/>
      <c r="G122"/>
      <c r="H122"/>
    </row>
    <row r="123" spans="2:8">
      <c r="B123"/>
      <c r="C123"/>
      <c r="D123"/>
      <c r="E123"/>
      <c r="F123"/>
      <c r="G123"/>
      <c r="H123"/>
    </row>
    <row r="124" spans="2:8">
      <c r="B124"/>
      <c r="C124"/>
      <c r="D124"/>
      <c r="E124"/>
      <c r="F124"/>
      <c r="G124"/>
      <c r="H124"/>
    </row>
    <row r="125" spans="2:8">
      <c r="B125"/>
      <c r="C125"/>
      <c r="D125"/>
      <c r="E125"/>
      <c r="F125"/>
      <c r="G125"/>
      <c r="H125"/>
    </row>
    <row r="126" spans="2:8">
      <c r="B126"/>
      <c r="C126"/>
      <c r="D126"/>
      <c r="E126"/>
      <c r="F126"/>
      <c r="G126"/>
      <c r="H126"/>
    </row>
    <row r="127" spans="2:8">
      <c r="B127"/>
      <c r="C127"/>
      <c r="D127"/>
      <c r="E127"/>
      <c r="F127"/>
      <c r="G127"/>
      <c r="H127"/>
    </row>
    <row r="128" spans="2:8">
      <c r="B128"/>
      <c r="C128"/>
      <c r="D128"/>
      <c r="E128"/>
      <c r="F128"/>
      <c r="G128"/>
      <c r="H128"/>
    </row>
    <row r="129" spans="2:8">
      <c r="B129"/>
      <c r="C129"/>
      <c r="D129"/>
      <c r="E129"/>
      <c r="F129"/>
      <c r="G129"/>
      <c r="H129"/>
    </row>
    <row r="130" spans="2:8">
      <c r="B130"/>
      <c r="C130"/>
      <c r="D130"/>
      <c r="E130"/>
      <c r="F130"/>
      <c r="G130"/>
      <c r="H130"/>
    </row>
    <row r="131" spans="2:8">
      <c r="B131"/>
      <c r="C131"/>
      <c r="D131"/>
      <c r="E131"/>
      <c r="F131"/>
      <c r="G131"/>
      <c r="H131"/>
    </row>
    <row r="132" spans="2:8">
      <c r="B132"/>
      <c r="C132"/>
      <c r="D132"/>
      <c r="E132"/>
      <c r="F132"/>
      <c r="G132"/>
      <c r="H132"/>
    </row>
    <row r="133" spans="2:8">
      <c r="B133"/>
      <c r="C133"/>
      <c r="D133"/>
      <c r="E133"/>
      <c r="F133"/>
      <c r="G133"/>
      <c r="H133"/>
    </row>
    <row r="134" spans="2:8">
      <c r="B134"/>
      <c r="C134"/>
      <c r="D134"/>
      <c r="E134"/>
      <c r="F134"/>
      <c r="G134"/>
      <c r="H134"/>
    </row>
    <row r="135" spans="2:8">
      <c r="B135"/>
      <c r="C135"/>
      <c r="D135"/>
      <c r="E135"/>
      <c r="F135"/>
      <c r="G135"/>
      <c r="H135"/>
    </row>
    <row r="136" spans="2:8">
      <c r="B136"/>
      <c r="C136"/>
      <c r="D136"/>
      <c r="E136"/>
      <c r="F136"/>
      <c r="G136"/>
      <c r="H136"/>
    </row>
    <row r="137" spans="2:8">
      <c r="B137"/>
      <c r="C137"/>
      <c r="D137"/>
      <c r="E137"/>
      <c r="F137"/>
      <c r="G137"/>
      <c r="H137"/>
    </row>
    <row r="138" spans="2:8">
      <c r="B138"/>
      <c r="C138"/>
      <c r="D138"/>
      <c r="E138"/>
      <c r="F138"/>
      <c r="G138"/>
      <c r="H138"/>
    </row>
    <row r="139" spans="2:8">
      <c r="B139"/>
      <c r="C139"/>
      <c r="D139"/>
      <c r="E139"/>
      <c r="F139"/>
      <c r="G139"/>
      <c r="H139"/>
    </row>
    <row r="140" spans="2:8">
      <c r="B140"/>
      <c r="C140"/>
      <c r="D140"/>
      <c r="E140"/>
      <c r="F140"/>
      <c r="G140"/>
      <c r="H140"/>
    </row>
    <row r="141" spans="2:8">
      <c r="B141"/>
      <c r="C141"/>
      <c r="D141"/>
      <c r="E141"/>
      <c r="F141"/>
      <c r="G141"/>
      <c r="H141"/>
    </row>
    <row r="142" spans="2:8">
      <c r="B142"/>
      <c r="C142"/>
      <c r="D142"/>
      <c r="E142"/>
      <c r="F142"/>
      <c r="G142"/>
      <c r="H142"/>
    </row>
    <row r="143" spans="2:8">
      <c r="B143"/>
      <c r="C143"/>
      <c r="D143"/>
      <c r="E143"/>
      <c r="F143"/>
      <c r="G143"/>
      <c r="H143"/>
    </row>
    <row r="144" spans="2:8">
      <c r="B144"/>
      <c r="C144"/>
      <c r="D144"/>
      <c r="E144"/>
      <c r="F144"/>
      <c r="G144"/>
      <c r="H144"/>
    </row>
    <row r="145" spans="2:8">
      <c r="B145"/>
      <c r="C145"/>
      <c r="D145"/>
      <c r="E145"/>
      <c r="F145"/>
      <c r="G145"/>
      <c r="H145"/>
    </row>
    <row r="146" spans="2:8">
      <c r="B146"/>
      <c r="C146"/>
      <c r="D146"/>
      <c r="E146"/>
      <c r="F146"/>
      <c r="G146"/>
      <c r="H146"/>
    </row>
    <row r="147" spans="2:8">
      <c r="B147"/>
      <c r="C147"/>
      <c r="D147"/>
      <c r="E147"/>
      <c r="F147"/>
      <c r="G147"/>
      <c r="H147"/>
    </row>
    <row r="148" spans="2:8">
      <c r="B148"/>
      <c r="C148"/>
      <c r="D148"/>
      <c r="E148"/>
      <c r="F148"/>
      <c r="G148"/>
      <c r="H148"/>
    </row>
    <row r="149" spans="2:8">
      <c r="B149"/>
      <c r="C149"/>
      <c r="D149"/>
      <c r="E149"/>
      <c r="F149"/>
      <c r="G149"/>
      <c r="H149"/>
    </row>
    <row r="150" spans="2:8">
      <c r="B150"/>
      <c r="C150"/>
      <c r="D150"/>
      <c r="E150"/>
      <c r="F150"/>
      <c r="G150"/>
      <c r="H150"/>
    </row>
    <row r="151" spans="2:8">
      <c r="B151"/>
      <c r="C151"/>
      <c r="D151"/>
      <c r="E151"/>
      <c r="F151"/>
      <c r="G151"/>
      <c r="H151"/>
    </row>
    <row r="152" spans="2:8">
      <c r="B152"/>
      <c r="C152"/>
      <c r="D152"/>
      <c r="E152"/>
      <c r="F152"/>
      <c r="G152"/>
      <c r="H152"/>
    </row>
    <row r="153" spans="2:8">
      <c r="B153"/>
      <c r="C153"/>
      <c r="D153"/>
      <c r="E153"/>
      <c r="F153"/>
      <c r="G153"/>
      <c r="H153"/>
    </row>
    <row r="154" spans="2:8">
      <c r="B154"/>
      <c r="C154"/>
      <c r="D154"/>
      <c r="E154"/>
      <c r="F154"/>
      <c r="G154"/>
      <c r="H154"/>
    </row>
    <row r="155" spans="2:8">
      <c r="B155"/>
      <c r="C155"/>
      <c r="D155"/>
      <c r="E155"/>
      <c r="F155"/>
      <c r="G155"/>
      <c r="H155"/>
    </row>
    <row r="156" spans="2:8">
      <c r="B156"/>
      <c r="C156"/>
      <c r="D156"/>
      <c r="E156"/>
      <c r="F156"/>
      <c r="G156"/>
      <c r="H156"/>
    </row>
    <row r="157" spans="2:8">
      <c r="B157"/>
      <c r="C157"/>
      <c r="D157"/>
      <c r="E157"/>
      <c r="F157"/>
      <c r="G157"/>
      <c r="H157"/>
    </row>
    <row r="158" spans="2:8">
      <c r="B158"/>
      <c r="C158"/>
      <c r="D158"/>
      <c r="E158"/>
      <c r="F158"/>
      <c r="G158"/>
      <c r="H158"/>
    </row>
    <row r="159" spans="2:8">
      <c r="B159"/>
      <c r="C159"/>
      <c r="D159"/>
      <c r="E159"/>
      <c r="F159"/>
      <c r="G159"/>
      <c r="H159"/>
    </row>
    <row r="160" spans="2:8">
      <c r="B160"/>
      <c r="C160"/>
      <c r="D160"/>
      <c r="E160"/>
      <c r="F160"/>
      <c r="G160"/>
      <c r="H160"/>
    </row>
    <row r="161" spans="2:8">
      <c r="B161"/>
      <c r="C161"/>
      <c r="D161"/>
      <c r="E161"/>
      <c r="F161"/>
      <c r="G161"/>
      <c r="H161"/>
    </row>
    <row r="162" spans="2:8">
      <c r="B162"/>
      <c r="C162"/>
      <c r="D162"/>
      <c r="E162"/>
      <c r="F162"/>
      <c r="G162"/>
      <c r="H162"/>
    </row>
    <row r="163" spans="2:8">
      <c r="B163"/>
      <c r="C163"/>
      <c r="D163"/>
      <c r="E163"/>
      <c r="F163"/>
      <c r="G163"/>
      <c r="H163"/>
    </row>
    <row r="164" spans="2:8">
      <c r="B164"/>
      <c r="C164"/>
      <c r="D164"/>
      <c r="E164"/>
      <c r="F164"/>
      <c r="G164"/>
      <c r="H164"/>
    </row>
    <row r="165" spans="2:8">
      <c r="B165"/>
      <c r="C165"/>
      <c r="D165"/>
      <c r="E165"/>
      <c r="F165"/>
      <c r="G165"/>
      <c r="H165"/>
    </row>
    <row r="166" spans="2:8">
      <c r="B166"/>
      <c r="C166"/>
      <c r="D166"/>
      <c r="E166"/>
      <c r="F166"/>
      <c r="G166"/>
      <c r="H166"/>
    </row>
    <row r="167" spans="2:8">
      <c r="B167"/>
      <c r="C167"/>
      <c r="D167"/>
      <c r="E167"/>
      <c r="F167"/>
      <c r="G167"/>
      <c r="H167"/>
    </row>
    <row r="168" spans="2:8">
      <c r="B168"/>
      <c r="C168"/>
      <c r="D168"/>
      <c r="E168"/>
      <c r="F168"/>
      <c r="G168"/>
      <c r="H168"/>
    </row>
    <row r="169" spans="2:8">
      <c r="B169"/>
      <c r="C169"/>
      <c r="D169"/>
      <c r="E169"/>
      <c r="F169"/>
      <c r="G169"/>
      <c r="H169"/>
    </row>
    <row r="170" spans="2:8">
      <c r="B170"/>
      <c r="C170"/>
      <c r="D170"/>
      <c r="E170"/>
      <c r="F170"/>
      <c r="G170"/>
      <c r="H170"/>
    </row>
    <row r="171" spans="2:8">
      <c r="B171"/>
      <c r="C171"/>
      <c r="D171"/>
      <c r="E171"/>
      <c r="F171"/>
      <c r="G171"/>
      <c r="H171"/>
    </row>
    <row r="172" spans="2:8">
      <c r="B172"/>
      <c r="C172"/>
      <c r="D172"/>
      <c r="E172"/>
      <c r="F172"/>
      <c r="G172"/>
      <c r="H172"/>
    </row>
    <row r="173" spans="2:8">
      <c r="B173"/>
      <c r="C173"/>
      <c r="D173"/>
      <c r="E173"/>
      <c r="F173"/>
      <c r="G173"/>
      <c r="H173"/>
    </row>
    <row r="174" spans="2:8">
      <c r="B174"/>
      <c r="C174"/>
      <c r="D174"/>
      <c r="E174"/>
      <c r="F174"/>
      <c r="G174"/>
      <c r="H174"/>
    </row>
    <row r="175" spans="2:8">
      <c r="B175"/>
      <c r="C175"/>
      <c r="D175"/>
      <c r="E175"/>
      <c r="F175"/>
      <c r="G175"/>
      <c r="H175"/>
    </row>
    <row r="176" spans="2:8">
      <c r="B176"/>
      <c r="C176"/>
      <c r="D176"/>
      <c r="E176"/>
      <c r="F176"/>
      <c r="G176"/>
      <c r="H176"/>
    </row>
    <row r="177" spans="2:8">
      <c r="B177"/>
      <c r="C177"/>
      <c r="D177"/>
      <c r="E177"/>
      <c r="F177"/>
      <c r="G177"/>
      <c r="H177"/>
    </row>
    <row r="178" spans="2:8">
      <c r="B178"/>
      <c r="C178"/>
      <c r="D178"/>
      <c r="E178"/>
      <c r="F178"/>
      <c r="G178"/>
      <c r="H178"/>
    </row>
    <row r="179" spans="2:8">
      <c r="B179"/>
      <c r="C179"/>
      <c r="D179"/>
      <c r="E179"/>
      <c r="F179"/>
      <c r="G179"/>
      <c r="H179"/>
    </row>
    <row r="180" spans="2:8">
      <c r="B180"/>
      <c r="C180"/>
      <c r="D180"/>
      <c r="E180"/>
      <c r="F180"/>
      <c r="G180"/>
      <c r="H180"/>
    </row>
    <row r="181" spans="2:8">
      <c r="B181"/>
      <c r="C181"/>
      <c r="D181"/>
      <c r="E181"/>
      <c r="F181"/>
      <c r="G181"/>
      <c r="H181"/>
    </row>
    <row r="182" spans="2:8">
      <c r="B182"/>
      <c r="C182"/>
      <c r="D182"/>
      <c r="E182"/>
      <c r="F182"/>
      <c r="G182"/>
      <c r="H182"/>
    </row>
    <row r="183" spans="2:8">
      <c r="B183"/>
      <c r="C183"/>
      <c r="D183"/>
      <c r="E183"/>
      <c r="F183"/>
      <c r="G183"/>
      <c r="H183"/>
    </row>
    <row r="184" spans="2:8">
      <c r="B184"/>
      <c r="C184"/>
      <c r="D184"/>
      <c r="E184"/>
      <c r="F184"/>
      <c r="G184"/>
      <c r="H184"/>
    </row>
    <row r="185" spans="2:8">
      <c r="B185"/>
      <c r="C185"/>
      <c r="D185"/>
      <c r="E185"/>
      <c r="F185"/>
      <c r="G185"/>
      <c r="H185"/>
    </row>
    <row r="186" spans="2:8">
      <c r="B186"/>
      <c r="C186"/>
      <c r="D186"/>
      <c r="E186"/>
      <c r="F186"/>
      <c r="G186"/>
      <c r="H186"/>
    </row>
    <row r="187" spans="2:8">
      <c r="B187"/>
      <c r="C187"/>
      <c r="D187"/>
      <c r="E187"/>
      <c r="F187"/>
      <c r="G187"/>
      <c r="H187"/>
    </row>
    <row r="188" spans="2:8">
      <c r="B188"/>
      <c r="C188"/>
      <c r="D188"/>
      <c r="E188"/>
      <c r="F188"/>
      <c r="G188"/>
      <c r="H188"/>
    </row>
    <row r="189" spans="2:8">
      <c r="B189"/>
      <c r="C189"/>
      <c r="D189"/>
      <c r="E189"/>
      <c r="F189"/>
      <c r="G189"/>
      <c r="H189"/>
    </row>
    <row r="190" spans="2:8">
      <c r="B190"/>
      <c r="C190"/>
      <c r="D190"/>
      <c r="E190"/>
      <c r="F190"/>
      <c r="G190"/>
      <c r="H190"/>
    </row>
    <row r="191" spans="2:8">
      <c r="B191"/>
      <c r="C191"/>
      <c r="D191"/>
      <c r="E191"/>
      <c r="F191"/>
      <c r="G191"/>
      <c r="H191"/>
    </row>
    <row r="192" spans="2:8">
      <c r="B192"/>
      <c r="C192"/>
      <c r="D192"/>
      <c r="E192"/>
      <c r="F192"/>
      <c r="G192"/>
      <c r="H192"/>
    </row>
    <row r="193" spans="2:8">
      <c r="B193"/>
      <c r="C193"/>
      <c r="D193"/>
      <c r="E193"/>
      <c r="F193"/>
      <c r="G193"/>
      <c r="H193"/>
    </row>
    <row r="194" spans="2:8">
      <c r="B194"/>
      <c r="C194"/>
      <c r="D194"/>
      <c r="E194"/>
      <c r="F194"/>
      <c r="G194"/>
      <c r="H194"/>
    </row>
    <row r="195" spans="2:8">
      <c r="B195"/>
      <c r="C195"/>
      <c r="D195"/>
      <c r="E195"/>
      <c r="F195"/>
      <c r="G195"/>
      <c r="H195"/>
    </row>
    <row r="196" spans="2:8">
      <c r="B196"/>
      <c r="C196"/>
      <c r="D196"/>
      <c r="E196"/>
      <c r="F196"/>
      <c r="G196"/>
      <c r="H196"/>
    </row>
    <row r="197" spans="2:8">
      <c r="B197"/>
      <c r="C197"/>
      <c r="D197"/>
      <c r="E197"/>
      <c r="F197"/>
      <c r="G197"/>
      <c r="H197"/>
    </row>
    <row r="198" spans="2:8">
      <c r="B198"/>
      <c r="C198"/>
      <c r="D198"/>
      <c r="E198"/>
      <c r="F198"/>
      <c r="G198"/>
      <c r="H198"/>
    </row>
    <row r="199" spans="2:8">
      <c r="B199"/>
      <c r="C199"/>
      <c r="D199"/>
      <c r="E199"/>
      <c r="F199"/>
      <c r="G199"/>
      <c r="H199"/>
    </row>
    <row r="200" spans="2:8">
      <c r="B200"/>
      <c r="C200"/>
      <c r="D200"/>
      <c r="E200"/>
      <c r="F200"/>
      <c r="G200"/>
      <c r="H200"/>
    </row>
    <row r="201" spans="2:8">
      <c r="B201"/>
      <c r="C201"/>
      <c r="D201"/>
      <c r="E201"/>
      <c r="F201"/>
      <c r="G201"/>
      <c r="H201"/>
    </row>
    <row r="202" spans="2:8">
      <c r="B202"/>
      <c r="C202"/>
      <c r="D202"/>
      <c r="E202"/>
      <c r="F202"/>
      <c r="G202"/>
      <c r="H202"/>
    </row>
    <row r="203" spans="2:8">
      <c r="B203"/>
      <c r="C203"/>
      <c r="D203"/>
      <c r="E203"/>
      <c r="F203"/>
      <c r="G203"/>
      <c r="H203"/>
    </row>
    <row r="204" spans="2:8">
      <c r="B204"/>
      <c r="C204"/>
      <c r="D204"/>
      <c r="E204"/>
      <c r="F204"/>
      <c r="G204"/>
      <c r="H204"/>
    </row>
    <row r="205" spans="2:8">
      <c r="B205"/>
      <c r="C205"/>
      <c r="D205"/>
      <c r="E205"/>
      <c r="F205"/>
      <c r="G205"/>
      <c r="H205"/>
    </row>
    <row r="206" spans="2:8">
      <c r="B206"/>
      <c r="C206"/>
      <c r="D206"/>
      <c r="E206"/>
      <c r="F206"/>
      <c r="G206"/>
      <c r="H206"/>
    </row>
    <row r="207" spans="2:8">
      <c r="B207"/>
      <c r="C207"/>
      <c r="D207"/>
      <c r="E207"/>
      <c r="F207"/>
      <c r="G207"/>
      <c r="H207"/>
    </row>
    <row r="208" spans="2:8">
      <c r="B208"/>
      <c r="C208"/>
      <c r="D208"/>
      <c r="E208"/>
      <c r="F208"/>
      <c r="G208"/>
      <c r="H208"/>
    </row>
    <row r="209" spans="2:8">
      <c r="B209"/>
      <c r="C209"/>
      <c r="D209"/>
      <c r="E209"/>
      <c r="F209"/>
      <c r="G209"/>
      <c r="H209"/>
    </row>
    <row r="210" spans="2:8">
      <c r="B210"/>
      <c r="C210"/>
      <c r="D210"/>
      <c r="E210"/>
      <c r="F210"/>
      <c r="G210"/>
      <c r="H210"/>
    </row>
    <row r="211" spans="2:8">
      <c r="B211"/>
      <c r="C211"/>
      <c r="D211"/>
      <c r="E211"/>
      <c r="F211"/>
      <c r="G211"/>
      <c r="H211"/>
    </row>
    <row r="212" spans="2:8">
      <c r="B212"/>
      <c r="C212"/>
      <c r="D212"/>
      <c r="E212"/>
      <c r="F212"/>
      <c r="G212"/>
      <c r="H212"/>
    </row>
    <row r="213" spans="2:8">
      <c r="B213"/>
      <c r="C213"/>
      <c r="D213"/>
      <c r="E213"/>
      <c r="F213"/>
      <c r="G213"/>
      <c r="H213"/>
    </row>
    <row r="214" spans="2:8">
      <c r="B214"/>
      <c r="C214"/>
      <c r="D214"/>
      <c r="E214"/>
      <c r="F214"/>
      <c r="G214"/>
      <c r="H214"/>
    </row>
    <row r="215" spans="2:8">
      <c r="B215"/>
      <c r="C215"/>
      <c r="D215"/>
      <c r="E215"/>
      <c r="F215"/>
      <c r="G215"/>
      <c r="H215"/>
    </row>
    <row r="216" spans="2:8">
      <c r="B216"/>
      <c r="C216"/>
      <c r="D216"/>
      <c r="E216"/>
      <c r="F216"/>
      <c r="G216"/>
      <c r="H216"/>
    </row>
    <row r="217" spans="2:8">
      <c r="B217"/>
      <c r="C217"/>
      <c r="D217"/>
      <c r="E217"/>
      <c r="F217"/>
      <c r="G217"/>
      <c r="H217"/>
    </row>
    <row r="218" spans="2:8">
      <c r="B218"/>
      <c r="C218"/>
      <c r="D218"/>
      <c r="E218"/>
      <c r="F218"/>
      <c r="G218"/>
      <c r="H218"/>
    </row>
    <row r="219" spans="2:8">
      <c r="B219"/>
      <c r="C219"/>
      <c r="D219"/>
      <c r="E219"/>
      <c r="F219"/>
      <c r="G219"/>
      <c r="H219"/>
    </row>
    <row r="220" spans="2:8">
      <c r="B220"/>
      <c r="C220"/>
      <c r="D220"/>
      <c r="E220"/>
      <c r="F220"/>
      <c r="G220"/>
      <c r="H220"/>
    </row>
    <row r="221" spans="2:8">
      <c r="B221"/>
      <c r="C221"/>
      <c r="D221"/>
      <c r="E221"/>
      <c r="F221"/>
      <c r="G221"/>
      <c r="H221"/>
    </row>
    <row r="222" spans="2:8">
      <c r="B222"/>
      <c r="C222"/>
      <c r="D222"/>
      <c r="E222"/>
      <c r="F222"/>
      <c r="G222"/>
      <c r="H222"/>
    </row>
    <row r="223" spans="2:8">
      <c r="B223"/>
      <c r="C223"/>
      <c r="D223"/>
      <c r="E223"/>
      <c r="F223"/>
      <c r="G223"/>
      <c r="H223"/>
    </row>
    <row r="224" spans="2:8">
      <c r="B224"/>
      <c r="C224"/>
      <c r="D224"/>
      <c r="E224"/>
      <c r="F224"/>
      <c r="G224"/>
      <c r="H224"/>
    </row>
    <row r="225" spans="2:8">
      <c r="B225"/>
      <c r="C225"/>
      <c r="D225"/>
      <c r="E225"/>
      <c r="F225"/>
      <c r="G225"/>
      <c r="H225"/>
    </row>
    <row r="226" spans="2:8">
      <c r="B226"/>
      <c r="C226"/>
      <c r="D226"/>
      <c r="E226"/>
      <c r="F226"/>
      <c r="G226"/>
      <c r="H226"/>
    </row>
    <row r="227" spans="2:8">
      <c r="B227"/>
      <c r="C227"/>
      <c r="D227"/>
      <c r="E227"/>
      <c r="F227"/>
      <c r="G227"/>
      <c r="H227"/>
    </row>
    <row r="228" spans="2:8">
      <c r="B228"/>
      <c r="C228"/>
      <c r="D228"/>
      <c r="E228"/>
      <c r="F228"/>
      <c r="G228"/>
      <c r="H228"/>
    </row>
    <row r="229" spans="2:8">
      <c r="B229"/>
      <c r="C229"/>
      <c r="D229"/>
      <c r="E229"/>
      <c r="F229"/>
      <c r="G229"/>
      <c r="H229"/>
    </row>
    <row r="230" spans="2:8">
      <c r="B230"/>
      <c r="C230"/>
      <c r="D230"/>
      <c r="E230"/>
      <c r="F230"/>
      <c r="G230"/>
      <c r="H230"/>
    </row>
    <row r="231" spans="2:8">
      <c r="B231"/>
      <c r="C231"/>
      <c r="D231"/>
      <c r="E231"/>
      <c r="F231"/>
      <c r="G231"/>
      <c r="H231"/>
    </row>
    <row r="232" spans="2:8">
      <c r="B232"/>
      <c r="C232"/>
      <c r="D232"/>
      <c r="E232"/>
      <c r="F232"/>
      <c r="G232"/>
      <c r="H232"/>
    </row>
    <row r="233" spans="2:8">
      <c r="B233"/>
      <c r="C233"/>
      <c r="D233"/>
      <c r="E233"/>
      <c r="F233"/>
      <c r="G233"/>
      <c r="H233"/>
    </row>
    <row r="234" spans="2:8">
      <c r="B234"/>
      <c r="C234"/>
      <c r="D234"/>
      <c r="E234"/>
      <c r="F234"/>
      <c r="G234"/>
      <c r="H234"/>
    </row>
    <row r="235" spans="2:8">
      <c r="B235"/>
      <c r="C235"/>
      <c r="D235"/>
      <c r="E235"/>
      <c r="F235"/>
      <c r="G235"/>
      <c r="H235"/>
    </row>
    <row r="236" spans="2:8">
      <c r="B236"/>
      <c r="C236"/>
      <c r="D236"/>
      <c r="E236"/>
      <c r="F236"/>
      <c r="G236"/>
      <c r="H236"/>
    </row>
    <row r="237" spans="2:8">
      <c r="B237"/>
      <c r="C237"/>
      <c r="D237"/>
      <c r="E237"/>
      <c r="F237"/>
      <c r="G237"/>
      <c r="H237"/>
    </row>
    <row r="238" spans="2:8">
      <c r="B238"/>
      <c r="C238"/>
      <c r="D238"/>
      <c r="E238"/>
      <c r="F238"/>
      <c r="G238"/>
      <c r="H238"/>
    </row>
    <row r="239" spans="2:8">
      <c r="B239"/>
      <c r="C239"/>
      <c r="D239"/>
      <c r="E239"/>
      <c r="F239"/>
      <c r="G239"/>
      <c r="H239"/>
    </row>
    <row r="240" spans="2:8">
      <c r="B240"/>
      <c r="C240"/>
      <c r="D240"/>
      <c r="E240"/>
      <c r="F240"/>
      <c r="G240"/>
      <c r="H240"/>
    </row>
    <row r="241" spans="2:8">
      <c r="B241"/>
      <c r="C241"/>
      <c r="D241"/>
      <c r="E241"/>
      <c r="F241"/>
      <c r="G241"/>
      <c r="H241"/>
    </row>
    <row r="242" spans="2:8">
      <c r="B242"/>
      <c r="C242"/>
      <c r="D242"/>
      <c r="E242"/>
      <c r="F242"/>
      <c r="G242"/>
      <c r="H242"/>
    </row>
    <row r="243" spans="2:8">
      <c r="B243"/>
      <c r="C243"/>
      <c r="D243"/>
      <c r="E243"/>
      <c r="F243"/>
      <c r="G243"/>
      <c r="H243"/>
    </row>
    <row r="244" spans="2:8">
      <c r="B244"/>
      <c r="C244"/>
      <c r="D244"/>
      <c r="E244"/>
      <c r="F244"/>
      <c r="G244"/>
      <c r="H244"/>
    </row>
    <row r="245" spans="2:8">
      <c r="B245"/>
      <c r="C245"/>
      <c r="D245"/>
      <c r="E245"/>
      <c r="F245"/>
      <c r="G245"/>
      <c r="H245"/>
    </row>
    <row r="246" spans="2:8">
      <c r="B246"/>
      <c r="C246"/>
      <c r="D246"/>
      <c r="E246"/>
      <c r="F246"/>
      <c r="G246"/>
      <c r="H246"/>
    </row>
    <row r="247" spans="2:8">
      <c r="B247"/>
      <c r="C247"/>
      <c r="D247"/>
      <c r="E247"/>
      <c r="F247"/>
      <c r="G247"/>
      <c r="H247"/>
    </row>
    <row r="248" spans="2:8">
      <c r="B248"/>
      <c r="C248"/>
      <c r="D248"/>
      <c r="E248"/>
      <c r="F248"/>
      <c r="G248"/>
      <c r="H248"/>
    </row>
    <row r="249" spans="2:8">
      <c r="B249"/>
      <c r="C249"/>
      <c r="D249"/>
      <c r="E249"/>
      <c r="F249"/>
      <c r="G249"/>
      <c r="H249"/>
    </row>
    <row r="250" spans="2:8">
      <c r="B250"/>
      <c r="C250"/>
      <c r="D250"/>
      <c r="E250"/>
      <c r="F250"/>
      <c r="G250"/>
      <c r="H250"/>
    </row>
    <row r="251" spans="2:8">
      <c r="B251"/>
      <c r="C251"/>
      <c r="D251"/>
      <c r="E251"/>
      <c r="F251"/>
      <c r="G251"/>
      <c r="H251"/>
    </row>
    <row r="252" spans="2:8">
      <c r="B252"/>
      <c r="C252"/>
      <c r="D252"/>
      <c r="E252"/>
      <c r="F252"/>
      <c r="G252"/>
      <c r="H252"/>
    </row>
    <row r="253" spans="2:8">
      <c r="B253"/>
      <c r="C253"/>
      <c r="D253"/>
      <c r="E253"/>
      <c r="F253"/>
      <c r="G253"/>
      <c r="H253"/>
    </row>
    <row r="254" spans="2:8">
      <c r="B254"/>
      <c r="C254"/>
      <c r="D254"/>
      <c r="E254"/>
      <c r="F254"/>
      <c r="G254"/>
      <c r="H254"/>
    </row>
    <row r="255" spans="2:8">
      <c r="B255"/>
      <c r="C255"/>
      <c r="D255"/>
      <c r="E255"/>
      <c r="F255"/>
      <c r="G255"/>
      <c r="H255"/>
    </row>
    <row r="256" spans="2:8">
      <c r="B256"/>
      <c r="C256"/>
      <c r="D256"/>
      <c r="E256"/>
      <c r="F256"/>
      <c r="G256"/>
      <c r="H256"/>
    </row>
    <row r="257" spans="2:8">
      <c r="B257"/>
      <c r="C257"/>
      <c r="D257"/>
      <c r="E257"/>
      <c r="F257"/>
      <c r="G257"/>
      <c r="H257"/>
    </row>
    <row r="258" spans="2:8">
      <c r="B258"/>
      <c r="C258"/>
      <c r="D258"/>
      <c r="E258"/>
      <c r="F258"/>
      <c r="G258"/>
      <c r="H258"/>
    </row>
    <row r="259" spans="2:8">
      <c r="B259"/>
      <c r="C259"/>
      <c r="D259"/>
      <c r="E259"/>
      <c r="F259"/>
      <c r="G259"/>
      <c r="H259"/>
    </row>
    <row r="260" spans="2:8">
      <c r="B260"/>
      <c r="C260"/>
      <c r="D260"/>
      <c r="E260"/>
      <c r="F260"/>
      <c r="G260"/>
      <c r="H260"/>
    </row>
    <row r="261" spans="2:8">
      <c r="B261"/>
      <c r="C261"/>
      <c r="D261"/>
      <c r="E261"/>
      <c r="F261"/>
      <c r="G261"/>
      <c r="H261"/>
    </row>
    <row r="262" spans="2:8">
      <c r="B262"/>
      <c r="C262"/>
      <c r="D262"/>
      <c r="E262"/>
      <c r="F262"/>
      <c r="G262"/>
      <c r="H262"/>
    </row>
    <row r="263" spans="2:8">
      <c r="B263"/>
      <c r="C263"/>
      <c r="D263"/>
      <c r="E263"/>
      <c r="F263"/>
      <c r="G263"/>
      <c r="H263"/>
    </row>
    <row r="264" spans="2:8">
      <c r="B264"/>
      <c r="C264"/>
      <c r="D264"/>
      <c r="E264"/>
      <c r="F264"/>
      <c r="G264"/>
      <c r="H264"/>
    </row>
    <row r="265" spans="2:8">
      <c r="B265"/>
      <c r="C265"/>
      <c r="D265"/>
      <c r="E265"/>
      <c r="F265"/>
      <c r="G265"/>
      <c r="H265"/>
    </row>
    <row r="266" spans="2:8">
      <c r="B266"/>
      <c r="C266"/>
      <c r="D266"/>
      <c r="E266"/>
      <c r="F266"/>
      <c r="G266"/>
      <c r="H266"/>
    </row>
    <row r="267" spans="2:8">
      <c r="B267"/>
      <c r="C267"/>
      <c r="D267"/>
      <c r="E267"/>
      <c r="F267"/>
      <c r="G267"/>
      <c r="H267"/>
    </row>
    <row r="268" spans="2:8">
      <c r="B268"/>
      <c r="C268"/>
      <c r="D268"/>
      <c r="E268"/>
      <c r="F268"/>
      <c r="G268"/>
      <c r="H268"/>
    </row>
    <row r="269" spans="2:8">
      <c r="B269"/>
      <c r="C269"/>
      <c r="D269"/>
      <c r="E269"/>
      <c r="F269"/>
      <c r="G269"/>
      <c r="H269"/>
    </row>
    <row r="270" spans="2:8">
      <c r="B270"/>
      <c r="C270"/>
      <c r="D270"/>
      <c r="E270"/>
      <c r="F270"/>
      <c r="G270"/>
      <c r="H270"/>
    </row>
    <row r="271" spans="2:8">
      <c r="B271"/>
      <c r="C271"/>
      <c r="D271"/>
      <c r="E271"/>
      <c r="F271"/>
      <c r="G271"/>
      <c r="H271"/>
    </row>
    <row r="272" spans="2:8">
      <c r="B272"/>
      <c r="C272"/>
      <c r="D272"/>
      <c r="E272"/>
      <c r="F272"/>
      <c r="G272"/>
      <c r="H272"/>
    </row>
    <row r="273" spans="2:8">
      <c r="B273"/>
      <c r="C273"/>
      <c r="D273"/>
      <c r="E273"/>
      <c r="F273"/>
      <c r="G273"/>
      <c r="H273"/>
    </row>
    <row r="274" spans="2:8">
      <c r="B274"/>
      <c r="C274"/>
      <c r="D274"/>
      <c r="E274"/>
      <c r="F274"/>
      <c r="G274"/>
      <c r="H274"/>
    </row>
    <row r="275" spans="2:8">
      <c r="B275"/>
      <c r="C275"/>
      <c r="D275"/>
      <c r="E275"/>
      <c r="F275"/>
      <c r="G275"/>
      <c r="H275"/>
    </row>
    <row r="276" spans="2:8">
      <c r="B276"/>
      <c r="C276"/>
      <c r="D276"/>
      <c r="E276"/>
      <c r="F276"/>
      <c r="G276"/>
      <c r="H276"/>
    </row>
    <row r="277" spans="2:8">
      <c r="B277"/>
      <c r="C277"/>
      <c r="D277"/>
      <c r="E277"/>
      <c r="F277"/>
      <c r="G277"/>
      <c r="H277"/>
    </row>
    <row r="278" spans="2:8">
      <c r="B278"/>
      <c r="C278"/>
      <c r="D278"/>
      <c r="E278"/>
      <c r="F278"/>
      <c r="G278"/>
      <c r="H278"/>
    </row>
    <row r="279" spans="2:8">
      <c r="B279"/>
      <c r="C279"/>
      <c r="D279"/>
      <c r="E279"/>
      <c r="F279"/>
      <c r="G279"/>
      <c r="H279"/>
    </row>
    <row r="280" spans="2:8">
      <c r="B280"/>
      <c r="C280"/>
      <c r="D280"/>
      <c r="E280"/>
      <c r="F280"/>
      <c r="G280"/>
      <c r="H280"/>
    </row>
    <row r="281" spans="2:8">
      <c r="B281"/>
      <c r="C281"/>
      <c r="D281"/>
      <c r="E281"/>
      <c r="F281"/>
      <c r="G281"/>
      <c r="H281"/>
    </row>
    <row r="282" spans="2:8">
      <c r="B282"/>
      <c r="C282"/>
      <c r="D282"/>
      <c r="E282"/>
      <c r="F282"/>
      <c r="G282"/>
      <c r="H282"/>
    </row>
    <row r="283" spans="2:8">
      <c r="B283"/>
      <c r="C283"/>
      <c r="D283"/>
      <c r="E283"/>
      <c r="F283"/>
      <c r="G283"/>
      <c r="H283"/>
    </row>
    <row r="284" spans="2:8">
      <c r="B284"/>
      <c r="C284"/>
      <c r="D284"/>
      <c r="E284"/>
      <c r="F284"/>
      <c r="G284"/>
      <c r="H284"/>
    </row>
    <row r="285" spans="2:8">
      <c r="B285"/>
      <c r="C285"/>
      <c r="D285"/>
      <c r="E285"/>
      <c r="F285"/>
      <c r="G285"/>
      <c r="H285"/>
    </row>
    <row r="286" spans="2:8">
      <c r="B286"/>
      <c r="C286"/>
      <c r="D286"/>
      <c r="E286"/>
      <c r="F286"/>
      <c r="G286"/>
      <c r="H286"/>
    </row>
    <row r="287" spans="2:8">
      <c r="B287"/>
      <c r="C287"/>
      <c r="D287"/>
      <c r="E287"/>
      <c r="F287"/>
      <c r="G287"/>
      <c r="H287"/>
    </row>
    <row r="288" spans="2:8">
      <c r="B288"/>
      <c r="C288"/>
      <c r="D288"/>
      <c r="E288"/>
      <c r="F288"/>
      <c r="G288"/>
      <c r="H288"/>
    </row>
    <row r="289" spans="2:8">
      <c r="B289"/>
      <c r="C289"/>
      <c r="D289"/>
      <c r="E289"/>
      <c r="F289"/>
      <c r="G289"/>
      <c r="H289"/>
    </row>
    <row r="290" spans="2:8">
      <c r="B290"/>
      <c r="C290"/>
      <c r="D290"/>
      <c r="E290"/>
      <c r="F290"/>
      <c r="G290"/>
      <c r="H290"/>
    </row>
    <row r="291" spans="2:8">
      <c r="B291"/>
      <c r="C291"/>
      <c r="D291"/>
      <c r="E291"/>
      <c r="F291"/>
      <c r="G291"/>
      <c r="H291"/>
    </row>
    <row r="292" spans="2:8">
      <c r="B292"/>
      <c r="C292"/>
      <c r="D292"/>
      <c r="E292"/>
      <c r="F292"/>
      <c r="G292"/>
      <c r="H292"/>
    </row>
    <row r="293" spans="2:8">
      <c r="B293"/>
      <c r="C293"/>
      <c r="D293"/>
      <c r="E293"/>
      <c r="F293"/>
      <c r="G293"/>
      <c r="H293"/>
    </row>
    <row r="294" spans="2:8">
      <c r="B294"/>
      <c r="C294"/>
      <c r="D294"/>
      <c r="E294"/>
      <c r="F294"/>
      <c r="G294"/>
      <c r="H294"/>
    </row>
    <row r="295" spans="2:8">
      <c r="B295"/>
      <c r="C295"/>
      <c r="D295"/>
      <c r="E295"/>
      <c r="F295"/>
      <c r="G295"/>
      <c r="H295"/>
    </row>
    <row r="296" spans="2:8">
      <c r="B296"/>
      <c r="C296"/>
      <c r="D296"/>
      <c r="E296"/>
      <c r="F296"/>
      <c r="G296"/>
      <c r="H296"/>
    </row>
    <row r="297" spans="2:8">
      <c r="B297"/>
      <c r="C297"/>
      <c r="D297"/>
      <c r="E297"/>
      <c r="F297"/>
      <c r="G297"/>
      <c r="H297"/>
    </row>
    <row r="298" spans="2:8">
      <c r="B298"/>
      <c r="C298"/>
      <c r="D298"/>
      <c r="E298"/>
      <c r="F298"/>
      <c r="G298"/>
      <c r="H298"/>
    </row>
    <row r="299" spans="2:8">
      <c r="B299"/>
      <c r="C299"/>
      <c r="D299"/>
      <c r="E299"/>
      <c r="F299"/>
      <c r="G299"/>
      <c r="H299"/>
    </row>
    <row r="300" spans="2:8">
      <c r="B300"/>
      <c r="C300"/>
      <c r="D300"/>
      <c r="E300"/>
      <c r="F300"/>
      <c r="G300"/>
      <c r="H300"/>
    </row>
    <row r="301" spans="2:8">
      <c r="B301"/>
      <c r="C301"/>
      <c r="D301"/>
      <c r="E301"/>
      <c r="F301"/>
      <c r="G301"/>
      <c r="H301"/>
    </row>
    <row r="302" spans="2:8">
      <c r="B302"/>
      <c r="C302"/>
      <c r="D302"/>
      <c r="E302"/>
      <c r="F302"/>
      <c r="G302"/>
      <c r="H302"/>
    </row>
    <row r="303" spans="2:8">
      <c r="B303"/>
      <c r="C303"/>
      <c r="D303"/>
      <c r="E303"/>
      <c r="F303"/>
      <c r="G303"/>
      <c r="H303"/>
    </row>
    <row r="304" spans="2:8">
      <c r="B304"/>
      <c r="C304"/>
      <c r="D304"/>
      <c r="E304"/>
      <c r="F304"/>
      <c r="G304"/>
      <c r="H304"/>
    </row>
    <row r="305" spans="2:8">
      <c r="B305"/>
      <c r="C305"/>
      <c r="D305"/>
      <c r="E305"/>
      <c r="F305"/>
      <c r="G305"/>
      <c r="H305"/>
    </row>
    <row r="306" spans="2:8">
      <c r="B306"/>
      <c r="C306"/>
      <c r="D306"/>
      <c r="E306"/>
      <c r="F306"/>
      <c r="G306"/>
      <c r="H306"/>
    </row>
    <row r="307" spans="2:8">
      <c r="B307"/>
      <c r="C307"/>
      <c r="D307"/>
      <c r="E307"/>
      <c r="F307"/>
      <c r="G307"/>
      <c r="H307"/>
    </row>
    <row r="308" spans="2:8">
      <c r="B308"/>
      <c r="C308"/>
      <c r="D308"/>
      <c r="E308"/>
      <c r="F308"/>
      <c r="G308"/>
      <c r="H308"/>
    </row>
    <row r="309" spans="2:8">
      <c r="B309"/>
      <c r="C309"/>
      <c r="D309"/>
      <c r="E309"/>
      <c r="F309"/>
      <c r="G309"/>
      <c r="H309"/>
    </row>
    <row r="310" spans="2:8">
      <c r="B310"/>
      <c r="C310"/>
      <c r="D310"/>
      <c r="E310"/>
      <c r="F310"/>
      <c r="G310"/>
      <c r="H310"/>
    </row>
    <row r="311" spans="2:8">
      <c r="B311"/>
      <c r="C311"/>
      <c r="D311"/>
      <c r="E311"/>
      <c r="F311"/>
      <c r="G311"/>
      <c r="H311"/>
    </row>
    <row r="312" spans="2:8">
      <c r="B312"/>
      <c r="C312"/>
      <c r="D312"/>
      <c r="E312"/>
      <c r="F312"/>
      <c r="G312"/>
      <c r="H312"/>
    </row>
    <row r="313" spans="2:8">
      <c r="B313"/>
      <c r="C313"/>
      <c r="D313"/>
      <c r="E313"/>
      <c r="F313"/>
      <c r="G313"/>
      <c r="H313"/>
    </row>
    <row r="314" spans="2:8">
      <c r="B314"/>
      <c r="C314"/>
      <c r="D314"/>
      <c r="E314"/>
      <c r="F314"/>
      <c r="G314"/>
      <c r="H314"/>
    </row>
    <row r="315" spans="2:8">
      <c r="B315"/>
      <c r="C315"/>
      <c r="D315"/>
      <c r="E315"/>
      <c r="F315"/>
      <c r="G315"/>
      <c r="H315"/>
    </row>
    <row r="316" spans="2:8">
      <c r="B316"/>
      <c r="C316"/>
      <c r="D316"/>
      <c r="E316"/>
      <c r="F316"/>
      <c r="G316"/>
      <c r="H316"/>
    </row>
    <row r="317" spans="2:8">
      <c r="B317"/>
      <c r="C317"/>
      <c r="D317"/>
      <c r="E317"/>
      <c r="F317"/>
      <c r="G317"/>
      <c r="H317"/>
    </row>
    <row r="318" spans="2:8">
      <c r="B318"/>
      <c r="C318"/>
      <c r="D318"/>
      <c r="E318"/>
      <c r="F318"/>
      <c r="G318"/>
      <c r="H318"/>
    </row>
    <row r="319" spans="2:8">
      <c r="B319"/>
      <c r="C319"/>
      <c r="D319"/>
      <c r="E319"/>
      <c r="F319"/>
      <c r="G319"/>
      <c r="H319"/>
    </row>
    <row r="320" spans="2:8">
      <c r="B320"/>
      <c r="C320"/>
      <c r="D320"/>
      <c r="E320"/>
      <c r="F320"/>
      <c r="G320"/>
      <c r="H320"/>
    </row>
    <row r="321" spans="2:8">
      <c r="B321"/>
      <c r="C321"/>
      <c r="D321"/>
      <c r="E321"/>
      <c r="F321"/>
      <c r="G321"/>
      <c r="H321"/>
    </row>
    <row r="322" spans="2:8">
      <c r="B322"/>
      <c r="C322"/>
      <c r="D322"/>
      <c r="E322"/>
      <c r="F322"/>
      <c r="G322"/>
      <c r="H322"/>
    </row>
    <row r="323" spans="2:8">
      <c r="B323"/>
      <c r="C323"/>
      <c r="D323"/>
      <c r="E323"/>
      <c r="F323"/>
      <c r="G323"/>
      <c r="H323"/>
    </row>
    <row r="324" spans="2:8">
      <c r="B324"/>
      <c r="C324"/>
      <c r="D324"/>
      <c r="E324"/>
      <c r="F324"/>
      <c r="G324"/>
      <c r="H324"/>
    </row>
    <row r="325" spans="2:8">
      <c r="B325"/>
      <c r="C325"/>
      <c r="D325"/>
      <c r="E325"/>
      <c r="F325"/>
      <c r="G325"/>
      <c r="H325"/>
    </row>
    <row r="326" spans="2:8">
      <c r="B326"/>
      <c r="C326"/>
      <c r="D326"/>
      <c r="E326"/>
      <c r="F326"/>
      <c r="G326"/>
      <c r="H326"/>
    </row>
    <row r="327" spans="2:8">
      <c r="B327"/>
      <c r="C327"/>
      <c r="D327"/>
      <c r="E327"/>
      <c r="F327"/>
      <c r="G327"/>
      <c r="H327"/>
    </row>
    <row r="328" spans="2:8">
      <c r="B328"/>
      <c r="C328"/>
      <c r="D328"/>
      <c r="E328"/>
      <c r="F328"/>
      <c r="G328"/>
      <c r="H328"/>
    </row>
    <row r="329" spans="2:8">
      <c r="B329"/>
      <c r="C329"/>
      <c r="D329"/>
      <c r="E329"/>
      <c r="F329"/>
      <c r="G329"/>
      <c r="H329"/>
    </row>
    <row r="330" spans="2:8">
      <c r="B330"/>
      <c r="C330"/>
      <c r="D330"/>
      <c r="E330"/>
      <c r="F330"/>
      <c r="G330"/>
      <c r="H330"/>
    </row>
    <row r="331" spans="2:8">
      <c r="B331"/>
      <c r="C331"/>
      <c r="D331"/>
      <c r="E331"/>
      <c r="F331"/>
      <c r="G331"/>
      <c r="H331"/>
    </row>
    <row r="332" spans="2:8">
      <c r="B332"/>
      <c r="C332"/>
      <c r="D332"/>
      <c r="E332"/>
      <c r="F332"/>
      <c r="G332"/>
      <c r="H332"/>
    </row>
    <row r="333" spans="2:8">
      <c r="B333"/>
      <c r="C333"/>
      <c r="D333"/>
      <c r="E333"/>
      <c r="F333"/>
      <c r="G333"/>
      <c r="H333"/>
    </row>
    <row r="334" spans="2:8">
      <c r="B334"/>
      <c r="C334"/>
      <c r="D334"/>
      <c r="E334"/>
      <c r="F334"/>
      <c r="G334"/>
      <c r="H334"/>
    </row>
    <row r="335" spans="2:8">
      <c r="B335"/>
      <c r="C335"/>
      <c r="D335"/>
      <c r="E335"/>
      <c r="F335"/>
      <c r="G335"/>
      <c r="H335"/>
    </row>
    <row r="336" spans="2:8">
      <c r="B336"/>
      <c r="C336"/>
      <c r="D336"/>
      <c r="E336"/>
      <c r="F336"/>
      <c r="G336"/>
      <c r="H336"/>
    </row>
    <row r="337" spans="2:8">
      <c r="B337"/>
      <c r="C337"/>
      <c r="D337"/>
      <c r="E337"/>
      <c r="F337"/>
      <c r="G337"/>
      <c r="H337"/>
    </row>
    <row r="338" spans="2:8">
      <c r="B338"/>
      <c r="C338"/>
      <c r="D338"/>
      <c r="E338"/>
      <c r="F338"/>
      <c r="G338"/>
      <c r="H338"/>
    </row>
    <row r="339" spans="2:8">
      <c r="B339"/>
      <c r="C339"/>
      <c r="D339"/>
      <c r="E339"/>
      <c r="F339"/>
      <c r="G339"/>
      <c r="H339"/>
    </row>
    <row r="340" spans="2:8">
      <c r="B340"/>
      <c r="C340"/>
      <c r="D340"/>
      <c r="E340"/>
      <c r="F340"/>
      <c r="G340"/>
      <c r="H340"/>
    </row>
    <row r="341" spans="2:8">
      <c r="B341"/>
      <c r="C341"/>
      <c r="D341"/>
      <c r="E341"/>
      <c r="F341"/>
      <c r="G341"/>
      <c r="H341"/>
    </row>
    <row r="342" spans="2:8">
      <c r="B342"/>
      <c r="C342"/>
      <c r="D342"/>
      <c r="E342"/>
      <c r="F342"/>
      <c r="G342"/>
      <c r="H342"/>
    </row>
    <row r="343" spans="2:8">
      <c r="B343"/>
      <c r="C343"/>
      <c r="D343"/>
      <c r="E343"/>
      <c r="F343"/>
      <c r="G343"/>
      <c r="H343"/>
    </row>
    <row r="344" spans="2:8">
      <c r="B344"/>
      <c r="C344"/>
      <c r="D344"/>
      <c r="E344"/>
      <c r="F344"/>
      <c r="G344"/>
      <c r="H344"/>
    </row>
    <row r="345" spans="2:8">
      <c r="B345"/>
      <c r="C345"/>
      <c r="D345"/>
      <c r="E345"/>
      <c r="F345"/>
      <c r="G345"/>
      <c r="H345"/>
    </row>
    <row r="346" spans="2:8">
      <c r="B346"/>
      <c r="C346"/>
      <c r="D346"/>
      <c r="E346"/>
      <c r="F346"/>
      <c r="G346"/>
      <c r="H346"/>
    </row>
    <row r="347" spans="2:8">
      <c r="B347"/>
      <c r="C347"/>
      <c r="D347"/>
      <c r="E347"/>
      <c r="F347"/>
      <c r="G347"/>
      <c r="H347"/>
    </row>
    <row r="348" spans="2:8">
      <c r="B348"/>
      <c r="C348"/>
      <c r="D348"/>
      <c r="E348"/>
      <c r="F348"/>
      <c r="G348"/>
      <c r="H348"/>
    </row>
    <row r="349" spans="2:8">
      <c r="B349"/>
      <c r="C349"/>
      <c r="D349"/>
      <c r="E349"/>
      <c r="F349"/>
      <c r="G349"/>
      <c r="H349"/>
    </row>
    <row r="350" spans="2:8">
      <c r="B350"/>
      <c r="C350"/>
      <c r="D350"/>
      <c r="E350"/>
      <c r="F350"/>
      <c r="G350"/>
      <c r="H350"/>
    </row>
    <row r="351" spans="2:8">
      <c r="B351"/>
      <c r="C351"/>
      <c r="D351"/>
      <c r="E351"/>
      <c r="F351"/>
      <c r="G351"/>
      <c r="H351"/>
    </row>
    <row r="352" spans="2:8">
      <c r="B352"/>
      <c r="C352"/>
      <c r="D352"/>
      <c r="E352"/>
      <c r="F352"/>
      <c r="G352"/>
      <c r="H352"/>
    </row>
    <row r="353" spans="2:8">
      <c r="B353"/>
      <c r="C353"/>
      <c r="D353"/>
      <c r="E353"/>
      <c r="F353"/>
      <c r="G353"/>
      <c r="H353"/>
    </row>
    <row r="354" spans="2:8">
      <c r="B354"/>
      <c r="C354"/>
      <c r="D354"/>
      <c r="E354"/>
      <c r="F354"/>
      <c r="G354"/>
      <c r="H354"/>
    </row>
    <row r="355" spans="2:8">
      <c r="B355"/>
      <c r="C355"/>
      <c r="D355"/>
      <c r="E355"/>
      <c r="F355"/>
      <c r="G355"/>
      <c r="H355"/>
    </row>
    <row r="356" spans="2:8">
      <c r="B356"/>
      <c r="C356"/>
      <c r="D356"/>
      <c r="E356"/>
      <c r="F356"/>
      <c r="G356"/>
      <c r="H356"/>
    </row>
  </sheetData>
  <customSheetViews>
    <customSheetView guid="{30452F01-DB6E-11D6-846D-0008C7298EBA}" showGridLines="0" showRowCol="0" outlineSymbols="0" showRuler="0"/>
    <customSheetView guid="{30452F00-DB6E-11D6-846D-0008C7298EBA}" showGridLines="0" showRowCol="0" outlineSymbols="0" showRuler="0"/>
    <customSheetView guid="{30452EFF-DB6E-11D6-846D-0008C7298EBA}" showGridLines="0" showRowCol="0" outlineSymbols="0" showRuler="0"/>
    <customSheetView guid="{30452EFE-DB6E-11D6-846D-0008C7298EBA}" showGridLines="0" showRowCol="0" outlineSymbols="0" showRuler="0"/>
    <customSheetView guid="{30452EFC-DB6E-11D6-846D-0008C7298EBA}" showGridLines="0" showRowCol="0" outlineSymbols="0" showRuler="0"/>
  </customSheetViews>
  <mergeCells count="2">
    <mergeCell ref="C7:C9"/>
    <mergeCell ref="C10:C12"/>
  </mergeCells>
  <phoneticPr fontId="2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S356"/>
  <sheetViews>
    <sheetView showGridLines="0" showRowColHeaders="0" zoomScaleNormal="100" workbookViewId="0"/>
  </sheetViews>
  <sheetFormatPr baseColWidth="10" defaultColWidth="11.44140625" defaultRowHeight="13.2"/>
  <cols>
    <col min="1" max="1" width="0.109375" style="16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58.88671875" style="1" customWidth="1"/>
    <col min="7" max="7" width="9.6640625" style="17" customWidth="1"/>
    <col min="8" max="8" width="9.6640625" style="16" customWidth="1"/>
    <col min="9" max="16384" width="11.44140625" style="16"/>
  </cols>
  <sheetData>
    <row r="1" spans="3:19" s="1" customFormat="1" ht="0.6" customHeight="1"/>
    <row r="2" spans="3:19" s="1" customFormat="1" ht="21" customHeight="1">
      <c r="E2" s="46" t="s">
        <v>32</v>
      </c>
      <c r="F2" s="46"/>
    </row>
    <row r="3" spans="3:19" s="1" customFormat="1" ht="15" customHeight="1">
      <c r="E3" s="82" t="s">
        <v>129</v>
      </c>
      <c r="F3" s="8"/>
    </row>
    <row r="4" spans="3:19" s="2" customFormat="1" ht="19.95" customHeight="1">
      <c r="C4" s="4" t="str">
        <f>Indice!C4</f>
        <v>Demanda de energía eléctrica</v>
      </c>
      <c r="D4" s="4"/>
    </row>
    <row r="5" spans="3:19" s="2" customFormat="1" ht="12.6" customHeight="1">
      <c r="C5" s="3"/>
      <c r="D5" s="5"/>
    </row>
    <row r="6" spans="3:19" s="2" customFormat="1" ht="13.5" customHeight="1">
      <c r="C6" s="3"/>
      <c r="D6" s="6"/>
      <c r="E6" s="7"/>
      <c r="F6" s="7"/>
    </row>
    <row r="7" spans="3:19" s="2" customFormat="1" ht="12.75" customHeight="1">
      <c r="C7" s="335" t="s">
        <v>137</v>
      </c>
      <c r="E7" s="96"/>
      <c r="F7" s="9"/>
    </row>
    <row r="8" spans="3:19" s="2" customFormat="1" ht="12.75" customHeight="1">
      <c r="C8" s="335"/>
      <c r="E8" s="96"/>
      <c r="F8" s="9"/>
    </row>
    <row r="9" spans="3:19" s="2" customFormat="1" ht="12.75" customHeight="1">
      <c r="C9" s="335"/>
      <c r="E9" s="96"/>
      <c r="F9" s="9"/>
      <c r="H9" s="84"/>
    </row>
    <row r="10" spans="3:19" s="2" customFormat="1" ht="12.75" customHeight="1">
      <c r="C10" s="3"/>
      <c r="E10" s="96"/>
      <c r="F10" s="9"/>
      <c r="I10" s="63"/>
      <c r="J10" s="63"/>
      <c r="K10" s="63"/>
      <c r="L10" s="63"/>
      <c r="O10" s="63"/>
      <c r="P10" s="63"/>
      <c r="Q10" s="63"/>
      <c r="R10" s="63"/>
      <c r="S10" s="63"/>
    </row>
    <row r="11" spans="3:19" s="2" customFormat="1" ht="12.75" customHeight="1">
      <c r="C11" s="3"/>
      <c r="D11" s="9"/>
      <c r="E11" s="96"/>
      <c r="F11" s="7"/>
      <c r="I11" s="63"/>
      <c r="J11" s="63"/>
      <c r="K11" s="63"/>
      <c r="L11" s="63"/>
      <c r="O11" s="63"/>
      <c r="P11" s="63"/>
      <c r="Q11" s="63"/>
      <c r="R11" s="63"/>
      <c r="S11" s="63"/>
    </row>
    <row r="12" spans="3:19" s="2" customFormat="1" ht="12.75" customHeight="1">
      <c r="C12" s="3"/>
      <c r="D12" s="51"/>
      <c r="E12" s="96"/>
      <c r="F12" s="7"/>
      <c r="I12" s="63"/>
      <c r="J12" s="63"/>
      <c r="K12" s="63"/>
      <c r="L12" s="63"/>
      <c r="O12" s="63"/>
      <c r="P12" s="63"/>
      <c r="Q12" s="63"/>
      <c r="R12" s="63"/>
      <c r="S12" s="63"/>
    </row>
    <row r="13" spans="3:19" s="2" customFormat="1" ht="12.75" customHeight="1">
      <c r="C13" s="3"/>
      <c r="D13" s="52"/>
      <c r="E13" s="96"/>
      <c r="F13" s="7"/>
      <c r="I13" s="63"/>
      <c r="J13" s="63"/>
      <c r="K13" s="63"/>
      <c r="L13" s="63"/>
      <c r="O13" s="63"/>
      <c r="P13" s="63"/>
      <c r="Q13" s="63"/>
      <c r="R13" s="63"/>
      <c r="S13" s="63"/>
    </row>
    <row r="14" spans="3:19" s="2" customFormat="1" ht="12.75" customHeight="1">
      <c r="C14" s="3"/>
      <c r="D14" s="6"/>
      <c r="E14" s="96"/>
      <c r="F14" s="7"/>
      <c r="I14" s="63"/>
      <c r="J14" s="63"/>
      <c r="K14" s="63"/>
      <c r="L14" s="63"/>
      <c r="O14" s="63"/>
      <c r="P14" s="63"/>
      <c r="Q14" s="63"/>
      <c r="R14" s="63"/>
      <c r="S14" s="63"/>
    </row>
    <row r="15" spans="3:19" s="2" customFormat="1" ht="12.75" customHeight="1">
      <c r="C15" s="3"/>
      <c r="D15" s="6"/>
      <c r="E15" s="96"/>
      <c r="F15" s="7"/>
      <c r="I15" s="63"/>
      <c r="J15" s="63"/>
      <c r="K15" s="63"/>
      <c r="L15" s="63"/>
      <c r="O15" s="63"/>
      <c r="P15" s="63"/>
      <c r="Q15" s="63"/>
      <c r="R15" s="63"/>
      <c r="S15" s="63"/>
    </row>
    <row r="16" spans="3:19" s="2" customFormat="1" ht="12.75" customHeight="1">
      <c r="C16" s="3"/>
      <c r="D16" s="6"/>
      <c r="E16" s="96"/>
      <c r="F16" s="7"/>
    </row>
    <row r="17" spans="2:19" s="2" customFormat="1" ht="12.75" customHeight="1">
      <c r="C17" s="3"/>
      <c r="D17" s="6"/>
      <c r="E17" s="96"/>
      <c r="F17" s="7"/>
    </row>
    <row r="18" spans="2:19" s="2" customFormat="1" ht="12.75" customHeight="1">
      <c r="C18" s="3"/>
      <c r="D18" s="6"/>
      <c r="E18" s="96"/>
      <c r="F18" s="7"/>
    </row>
    <row r="19" spans="2:19" s="2" customFormat="1" ht="12.75" customHeight="1">
      <c r="C19" s="3"/>
      <c r="D19" s="6"/>
      <c r="E19" s="96"/>
      <c r="F19" s="7"/>
    </row>
    <row r="20" spans="2:19" s="2" customFormat="1" ht="12.75" customHeight="1">
      <c r="C20" s="3"/>
      <c r="D20" s="6"/>
      <c r="E20" s="96"/>
      <c r="F20" s="7"/>
    </row>
    <row r="21" spans="2:19" s="2" customFormat="1" ht="12.75" customHeight="1">
      <c r="C21" s="3"/>
      <c r="D21" s="6"/>
      <c r="E21" s="96"/>
      <c r="F21" s="7"/>
    </row>
    <row r="22" spans="2:19" ht="12.75" customHeight="1">
      <c r="B22" s="2"/>
      <c r="C22" s="3"/>
      <c r="D22" s="9"/>
      <c r="E22" s="124"/>
      <c r="F22" s="9"/>
      <c r="G22" s="15"/>
      <c r="H22" s="1"/>
    </row>
    <row r="23" spans="2:19" ht="12.75" customHeight="1">
      <c r="B23" s="2"/>
      <c r="C23" s="3"/>
      <c r="D23" s="9"/>
      <c r="E23" s="7"/>
      <c r="F23" s="9"/>
      <c r="G23" s="15"/>
      <c r="H23" s="1"/>
    </row>
    <row r="24" spans="2:19" ht="12.75" customHeight="1">
      <c r="B24"/>
      <c r="C24"/>
      <c r="D24"/>
      <c r="E24"/>
      <c r="F24"/>
      <c r="G24"/>
      <c r="H24"/>
    </row>
    <row r="25" spans="2:19" ht="12.75" customHeight="1">
      <c r="B25"/>
      <c r="C25"/>
      <c r="D25"/>
      <c r="E25"/>
      <c r="F25"/>
      <c r="G25"/>
      <c r="H25"/>
      <c r="I25"/>
      <c r="J25"/>
      <c r="O25"/>
      <c r="P25"/>
      <c r="Q25"/>
      <c r="R25"/>
      <c r="S25"/>
    </row>
    <row r="26" spans="2:19" ht="12.75" customHeight="1">
      <c r="B26"/>
      <c r="C26"/>
      <c r="D26"/>
      <c r="E26"/>
      <c r="F26"/>
      <c r="G26" s="61"/>
      <c r="H26" s="62"/>
      <c r="I26" s="61"/>
      <c r="J26" s="61"/>
      <c r="O26" s="61"/>
      <c r="P26" s="61"/>
      <c r="Q26" s="61"/>
      <c r="R26" s="61"/>
      <c r="S26" s="61"/>
    </row>
    <row r="27" spans="2:19">
      <c r="B27"/>
      <c r="C27"/>
      <c r="D27"/>
      <c r="E27"/>
      <c r="F27"/>
      <c r="G27" s="61"/>
      <c r="H27" s="62"/>
      <c r="I27" s="61"/>
      <c r="J27" s="61"/>
      <c r="O27" s="61"/>
      <c r="P27" s="61"/>
      <c r="Q27" s="61"/>
      <c r="R27" s="61"/>
      <c r="S27" s="61"/>
    </row>
    <row r="28" spans="2:19">
      <c r="B28"/>
      <c r="C28"/>
      <c r="D28"/>
      <c r="E28"/>
      <c r="F28"/>
      <c r="G28" s="61"/>
      <c r="H28" s="62"/>
      <c r="I28" s="61"/>
      <c r="J28" s="61"/>
      <c r="O28" s="61"/>
      <c r="P28" s="61"/>
      <c r="Q28" s="61"/>
      <c r="R28" s="61"/>
      <c r="S28" s="61"/>
    </row>
    <row r="29" spans="2:19">
      <c r="B29"/>
      <c r="C29"/>
      <c r="D29"/>
      <c r="E29"/>
      <c r="F29"/>
      <c r="G29" s="61"/>
      <c r="H29" s="62"/>
      <c r="I29" s="61"/>
      <c r="J29" s="61"/>
      <c r="O29" s="61"/>
      <c r="P29" s="61"/>
      <c r="Q29" s="61"/>
      <c r="R29" s="61"/>
      <c r="S29" s="61"/>
    </row>
    <row r="30" spans="2:19">
      <c r="B30"/>
      <c r="C30"/>
      <c r="D30"/>
      <c r="E30"/>
      <c r="F30"/>
      <c r="G30" s="61"/>
      <c r="H30" s="62"/>
      <c r="I30" s="61"/>
      <c r="J30" s="61"/>
      <c r="O30" s="61"/>
      <c r="P30" s="61"/>
      <c r="Q30" s="61"/>
      <c r="R30" s="61"/>
      <c r="S30" s="61"/>
    </row>
    <row r="31" spans="2:19">
      <c r="B31"/>
      <c r="C31"/>
      <c r="D31"/>
      <c r="E31"/>
      <c r="F31"/>
      <c r="G31"/>
      <c r="H31"/>
    </row>
    <row r="32" spans="2:19">
      <c r="B32"/>
      <c r="C32"/>
      <c r="D32"/>
      <c r="E32"/>
      <c r="F32"/>
      <c r="G32"/>
      <c r="H32"/>
    </row>
    <row r="33" spans="2:8">
      <c r="B33"/>
      <c r="C33"/>
      <c r="D33"/>
      <c r="E33"/>
      <c r="F33"/>
      <c r="G33"/>
      <c r="H33"/>
    </row>
    <row r="34" spans="2:8">
      <c r="B34"/>
      <c r="C34"/>
      <c r="D34"/>
      <c r="E34"/>
      <c r="F34"/>
      <c r="G34"/>
      <c r="H34"/>
    </row>
    <row r="35" spans="2:8">
      <c r="B35"/>
      <c r="C35"/>
      <c r="D35"/>
      <c r="E35"/>
      <c r="F35"/>
      <c r="G35"/>
      <c r="H35"/>
    </row>
    <row r="36" spans="2:8">
      <c r="B36"/>
      <c r="C36"/>
      <c r="D36"/>
      <c r="E36"/>
      <c r="F36"/>
      <c r="G36"/>
      <c r="H36"/>
    </row>
    <row r="37" spans="2:8">
      <c r="B37"/>
      <c r="C37"/>
      <c r="D37"/>
      <c r="E37"/>
      <c r="F37"/>
      <c r="G37"/>
      <c r="H37"/>
    </row>
    <row r="38" spans="2:8">
      <c r="B38"/>
      <c r="C38"/>
      <c r="D38"/>
      <c r="E38"/>
      <c r="F38"/>
      <c r="G38"/>
      <c r="H38"/>
    </row>
    <row r="39" spans="2:8">
      <c r="B39"/>
      <c r="C39"/>
      <c r="D39"/>
      <c r="E39"/>
      <c r="F39"/>
      <c r="G39"/>
      <c r="H39"/>
    </row>
    <row r="40" spans="2:8">
      <c r="B40"/>
      <c r="C40"/>
      <c r="D40"/>
      <c r="E40"/>
      <c r="F40"/>
      <c r="G40"/>
      <c r="H40"/>
    </row>
    <row r="41" spans="2:8">
      <c r="B41"/>
      <c r="C41"/>
      <c r="D41"/>
      <c r="E41"/>
      <c r="F41"/>
      <c r="G41"/>
      <c r="H41"/>
    </row>
    <row r="42" spans="2:8">
      <c r="B42"/>
      <c r="C42"/>
      <c r="D42"/>
      <c r="E42"/>
      <c r="F42"/>
      <c r="G42"/>
      <c r="H42"/>
    </row>
    <row r="43" spans="2:8">
      <c r="B43"/>
      <c r="C43"/>
      <c r="D43"/>
      <c r="E43"/>
      <c r="F43"/>
      <c r="G43"/>
      <c r="H43"/>
    </row>
    <row r="44" spans="2:8">
      <c r="B44"/>
      <c r="C44"/>
      <c r="D44"/>
      <c r="E44"/>
      <c r="F44"/>
      <c r="G44"/>
      <c r="H44"/>
    </row>
    <row r="45" spans="2:8">
      <c r="B45"/>
      <c r="C45"/>
      <c r="D45"/>
      <c r="E45"/>
      <c r="F45"/>
      <c r="G45"/>
      <c r="H45"/>
    </row>
    <row r="46" spans="2:8">
      <c r="B46"/>
      <c r="C46"/>
      <c r="D46"/>
      <c r="E46"/>
      <c r="F46"/>
      <c r="G46"/>
      <c r="H46"/>
    </row>
    <row r="47" spans="2:8">
      <c r="B47"/>
      <c r="C47"/>
      <c r="D47"/>
      <c r="E47"/>
      <c r="F47"/>
      <c r="G47"/>
      <c r="H47"/>
    </row>
    <row r="48" spans="2:8">
      <c r="B48"/>
      <c r="C48"/>
      <c r="D48"/>
      <c r="E48"/>
      <c r="F48"/>
      <c r="G48"/>
      <c r="H48"/>
    </row>
    <row r="49" spans="2:8">
      <c r="B49"/>
      <c r="C49"/>
      <c r="D49"/>
      <c r="E49"/>
      <c r="F49"/>
      <c r="G49"/>
      <c r="H49"/>
    </row>
    <row r="50" spans="2:8">
      <c r="B50"/>
      <c r="C50"/>
      <c r="D50"/>
      <c r="E50"/>
      <c r="F50"/>
      <c r="G50"/>
      <c r="H50"/>
    </row>
    <row r="51" spans="2:8">
      <c r="B51"/>
      <c r="C51"/>
      <c r="D51"/>
      <c r="E51"/>
      <c r="F51"/>
      <c r="G51"/>
      <c r="H51"/>
    </row>
    <row r="52" spans="2:8">
      <c r="B52"/>
      <c r="C52"/>
      <c r="D52"/>
      <c r="E52"/>
      <c r="F52"/>
      <c r="G52"/>
      <c r="H52"/>
    </row>
    <row r="53" spans="2:8">
      <c r="B53"/>
      <c r="C53"/>
      <c r="D53"/>
      <c r="E53"/>
      <c r="F53"/>
      <c r="G53"/>
      <c r="H53"/>
    </row>
    <row r="54" spans="2:8">
      <c r="B54"/>
      <c r="C54"/>
      <c r="D54"/>
      <c r="E54"/>
      <c r="F54"/>
      <c r="G54"/>
      <c r="H54"/>
    </row>
    <row r="55" spans="2:8">
      <c r="B55"/>
      <c r="C55"/>
      <c r="D55"/>
      <c r="E55"/>
      <c r="F55"/>
      <c r="G55"/>
      <c r="H55"/>
    </row>
    <row r="56" spans="2:8">
      <c r="B56"/>
      <c r="C56"/>
      <c r="D56"/>
      <c r="E56"/>
      <c r="F56"/>
      <c r="G56"/>
      <c r="H56"/>
    </row>
    <row r="57" spans="2:8">
      <c r="B57"/>
      <c r="C57"/>
      <c r="D57"/>
      <c r="E57"/>
      <c r="F57"/>
      <c r="G57"/>
      <c r="H57"/>
    </row>
    <row r="58" spans="2:8">
      <c r="B58"/>
      <c r="C58"/>
      <c r="D58"/>
      <c r="E58"/>
      <c r="F58"/>
      <c r="G58"/>
      <c r="H58"/>
    </row>
    <row r="59" spans="2:8">
      <c r="B59"/>
      <c r="C59"/>
      <c r="D59"/>
      <c r="E59"/>
      <c r="F59"/>
      <c r="G59"/>
      <c r="H59"/>
    </row>
    <row r="60" spans="2:8">
      <c r="B60"/>
      <c r="C60"/>
      <c r="D60"/>
      <c r="E60"/>
      <c r="F60"/>
      <c r="G60"/>
      <c r="H60"/>
    </row>
    <row r="61" spans="2:8">
      <c r="B61"/>
      <c r="C61"/>
      <c r="D61"/>
      <c r="E61"/>
      <c r="F61"/>
      <c r="G61"/>
      <c r="H61"/>
    </row>
    <row r="62" spans="2:8">
      <c r="B62"/>
      <c r="C62"/>
      <c r="D62"/>
      <c r="E62"/>
      <c r="F62"/>
      <c r="G62"/>
      <c r="H62"/>
    </row>
    <row r="63" spans="2:8">
      <c r="B63"/>
      <c r="C63"/>
      <c r="D63"/>
      <c r="E63"/>
      <c r="F63"/>
      <c r="G63"/>
      <c r="H63"/>
    </row>
    <row r="64" spans="2:8">
      <c r="B64"/>
      <c r="C64"/>
      <c r="D64"/>
      <c r="E64"/>
      <c r="F64"/>
      <c r="G64"/>
      <c r="H64"/>
    </row>
    <row r="65" spans="2:8">
      <c r="B65"/>
      <c r="C65"/>
      <c r="D65"/>
      <c r="E65"/>
      <c r="F65"/>
      <c r="G65"/>
      <c r="H65"/>
    </row>
    <row r="66" spans="2:8">
      <c r="B66"/>
      <c r="C66"/>
      <c r="D66"/>
      <c r="E66"/>
      <c r="F66"/>
      <c r="G66"/>
      <c r="H66"/>
    </row>
    <row r="67" spans="2:8">
      <c r="B67"/>
      <c r="C67"/>
      <c r="D67"/>
      <c r="E67"/>
      <c r="F67"/>
      <c r="G67"/>
      <c r="H67"/>
    </row>
    <row r="68" spans="2:8">
      <c r="B68"/>
      <c r="C68"/>
      <c r="D68"/>
      <c r="E68"/>
      <c r="F68"/>
      <c r="G68"/>
      <c r="H68"/>
    </row>
    <row r="69" spans="2:8">
      <c r="B69"/>
      <c r="C69"/>
      <c r="D69"/>
      <c r="E69"/>
      <c r="F69"/>
      <c r="G69"/>
      <c r="H69"/>
    </row>
    <row r="70" spans="2:8">
      <c r="B70"/>
      <c r="C70"/>
      <c r="D70"/>
      <c r="E70"/>
      <c r="F70"/>
      <c r="G70"/>
      <c r="H70"/>
    </row>
    <row r="71" spans="2:8">
      <c r="B71"/>
      <c r="C71"/>
      <c r="D71"/>
      <c r="E71"/>
      <c r="F71"/>
      <c r="G71"/>
      <c r="H71"/>
    </row>
    <row r="72" spans="2:8">
      <c r="B72"/>
      <c r="C72"/>
      <c r="D72"/>
      <c r="E72"/>
      <c r="F72"/>
      <c r="G72"/>
      <c r="H72"/>
    </row>
    <row r="73" spans="2:8">
      <c r="B73"/>
      <c r="C73"/>
      <c r="D73"/>
      <c r="E73"/>
      <c r="F73"/>
      <c r="G73"/>
      <c r="H73"/>
    </row>
    <row r="74" spans="2:8">
      <c r="B74"/>
      <c r="C74"/>
      <c r="D74"/>
      <c r="E74"/>
      <c r="F74"/>
      <c r="G74"/>
      <c r="H74"/>
    </row>
    <row r="75" spans="2:8">
      <c r="B75"/>
      <c r="C75"/>
      <c r="D75"/>
      <c r="E75"/>
      <c r="F75"/>
      <c r="G75"/>
      <c r="H75"/>
    </row>
    <row r="76" spans="2:8">
      <c r="B76"/>
      <c r="C76"/>
      <c r="D76"/>
      <c r="E76"/>
      <c r="F76"/>
      <c r="G76"/>
      <c r="H76"/>
    </row>
    <row r="77" spans="2:8">
      <c r="B77"/>
      <c r="C77"/>
      <c r="D77"/>
      <c r="E77"/>
      <c r="F77"/>
      <c r="G77"/>
      <c r="H77"/>
    </row>
    <row r="78" spans="2:8">
      <c r="B78"/>
      <c r="C78"/>
      <c r="D78"/>
      <c r="E78"/>
      <c r="F78"/>
      <c r="G78"/>
      <c r="H78"/>
    </row>
    <row r="79" spans="2:8">
      <c r="B79"/>
      <c r="C79"/>
      <c r="D79"/>
      <c r="E79"/>
      <c r="F79"/>
      <c r="G79"/>
      <c r="H79"/>
    </row>
    <row r="80" spans="2:8">
      <c r="B80"/>
      <c r="C80"/>
      <c r="D80"/>
      <c r="E80"/>
      <c r="F80"/>
      <c r="G80"/>
      <c r="H80"/>
    </row>
    <row r="81" spans="2:8">
      <c r="B81"/>
      <c r="C81"/>
      <c r="D81"/>
      <c r="E81"/>
      <c r="F81"/>
      <c r="G81"/>
      <c r="H81"/>
    </row>
    <row r="82" spans="2:8">
      <c r="B82"/>
      <c r="C82"/>
      <c r="D82"/>
      <c r="E82"/>
      <c r="F82"/>
      <c r="G82"/>
      <c r="H82"/>
    </row>
    <row r="83" spans="2:8">
      <c r="B83"/>
      <c r="C83"/>
      <c r="D83"/>
      <c r="E83"/>
      <c r="F83"/>
      <c r="G83"/>
      <c r="H83"/>
    </row>
    <row r="84" spans="2:8">
      <c r="B84"/>
      <c r="C84"/>
      <c r="D84"/>
      <c r="E84"/>
      <c r="F84"/>
      <c r="G84"/>
      <c r="H84"/>
    </row>
    <row r="85" spans="2:8">
      <c r="B85"/>
      <c r="C85"/>
      <c r="D85"/>
      <c r="E85"/>
      <c r="F85"/>
      <c r="G85"/>
      <c r="H85"/>
    </row>
    <row r="86" spans="2:8">
      <c r="B86"/>
      <c r="C86"/>
      <c r="D86"/>
      <c r="E86"/>
      <c r="F86"/>
      <c r="G86"/>
      <c r="H86"/>
    </row>
    <row r="87" spans="2:8">
      <c r="B87"/>
      <c r="C87"/>
      <c r="D87"/>
      <c r="E87"/>
      <c r="F87"/>
      <c r="G87"/>
      <c r="H87"/>
    </row>
    <row r="88" spans="2:8">
      <c r="B88"/>
      <c r="C88"/>
      <c r="D88"/>
      <c r="E88"/>
      <c r="F88"/>
      <c r="G88"/>
      <c r="H88"/>
    </row>
    <row r="89" spans="2:8">
      <c r="B89"/>
      <c r="C89"/>
      <c r="D89"/>
      <c r="E89"/>
      <c r="F89"/>
      <c r="G89"/>
      <c r="H89"/>
    </row>
    <row r="90" spans="2:8">
      <c r="B90"/>
      <c r="C90"/>
      <c r="D90"/>
      <c r="E90"/>
      <c r="F90"/>
      <c r="G90"/>
      <c r="H90"/>
    </row>
    <row r="91" spans="2:8">
      <c r="B91"/>
      <c r="C91"/>
      <c r="D91"/>
      <c r="E91"/>
      <c r="F91"/>
      <c r="G91"/>
      <c r="H91"/>
    </row>
    <row r="92" spans="2:8">
      <c r="B92"/>
      <c r="C92"/>
      <c r="D92"/>
      <c r="E92"/>
      <c r="F92"/>
      <c r="G92"/>
      <c r="H92"/>
    </row>
    <row r="93" spans="2:8">
      <c r="B93"/>
      <c r="C93"/>
      <c r="D93"/>
      <c r="E93"/>
      <c r="F93"/>
      <c r="G93"/>
      <c r="H93"/>
    </row>
    <row r="94" spans="2:8">
      <c r="B94"/>
      <c r="C94"/>
      <c r="D94"/>
      <c r="E94"/>
      <c r="F94"/>
      <c r="G94"/>
      <c r="H94"/>
    </row>
    <row r="95" spans="2:8">
      <c r="B95"/>
      <c r="C95"/>
      <c r="D95"/>
      <c r="E95"/>
      <c r="F95"/>
      <c r="G95"/>
      <c r="H95"/>
    </row>
    <row r="96" spans="2:8">
      <c r="B96"/>
      <c r="C96"/>
      <c r="D96"/>
      <c r="E96"/>
      <c r="F96"/>
      <c r="G96"/>
      <c r="H96"/>
    </row>
    <row r="97" spans="2:8">
      <c r="B97"/>
      <c r="C97"/>
      <c r="D97"/>
      <c r="E97"/>
      <c r="F97"/>
      <c r="G97"/>
      <c r="H97"/>
    </row>
    <row r="98" spans="2:8">
      <c r="B98"/>
      <c r="C98"/>
      <c r="D98"/>
      <c r="E98"/>
      <c r="F98"/>
      <c r="G98"/>
      <c r="H98"/>
    </row>
    <row r="99" spans="2:8">
      <c r="B99"/>
      <c r="C99"/>
      <c r="D99"/>
      <c r="E99"/>
      <c r="F99"/>
      <c r="G99"/>
      <c r="H99"/>
    </row>
    <row r="100" spans="2:8">
      <c r="B100"/>
      <c r="C100"/>
      <c r="D100"/>
      <c r="E100"/>
      <c r="F100"/>
      <c r="G100"/>
      <c r="H100"/>
    </row>
    <row r="101" spans="2:8">
      <c r="B101"/>
      <c r="C101"/>
      <c r="D101"/>
      <c r="E101"/>
      <c r="F101"/>
      <c r="G101"/>
      <c r="H101"/>
    </row>
    <row r="102" spans="2:8">
      <c r="B102"/>
      <c r="C102"/>
      <c r="D102"/>
      <c r="E102"/>
      <c r="F102"/>
      <c r="G102"/>
      <c r="H102"/>
    </row>
    <row r="103" spans="2:8">
      <c r="B103"/>
      <c r="C103"/>
      <c r="D103"/>
      <c r="E103"/>
      <c r="F103"/>
      <c r="G103"/>
      <c r="H103"/>
    </row>
    <row r="104" spans="2:8">
      <c r="B104"/>
      <c r="C104"/>
      <c r="D104"/>
      <c r="E104"/>
      <c r="F104"/>
      <c r="G104"/>
      <c r="H104"/>
    </row>
    <row r="105" spans="2:8">
      <c r="B105"/>
      <c r="C105"/>
      <c r="D105"/>
      <c r="E105"/>
      <c r="F105"/>
      <c r="G105"/>
      <c r="H105"/>
    </row>
    <row r="106" spans="2:8">
      <c r="B106"/>
      <c r="C106"/>
      <c r="D106"/>
      <c r="E106"/>
      <c r="F106"/>
      <c r="G106"/>
      <c r="H106"/>
    </row>
    <row r="107" spans="2:8">
      <c r="B107"/>
      <c r="C107"/>
      <c r="D107"/>
      <c r="E107"/>
      <c r="F107"/>
      <c r="G107"/>
      <c r="H107"/>
    </row>
    <row r="108" spans="2:8">
      <c r="B108"/>
      <c r="C108"/>
      <c r="D108"/>
      <c r="E108"/>
      <c r="F108"/>
      <c r="G108"/>
      <c r="H108"/>
    </row>
    <row r="109" spans="2:8">
      <c r="B109"/>
      <c r="C109"/>
      <c r="D109"/>
      <c r="E109"/>
      <c r="F109"/>
      <c r="G109"/>
      <c r="H109"/>
    </row>
    <row r="110" spans="2:8">
      <c r="B110"/>
      <c r="C110"/>
      <c r="D110"/>
      <c r="E110"/>
      <c r="F110"/>
      <c r="G110"/>
      <c r="H110"/>
    </row>
    <row r="111" spans="2:8">
      <c r="B111"/>
      <c r="C111"/>
      <c r="D111"/>
      <c r="E111"/>
      <c r="F111"/>
      <c r="G111"/>
      <c r="H111"/>
    </row>
    <row r="112" spans="2:8">
      <c r="B112"/>
      <c r="C112"/>
      <c r="D112"/>
      <c r="E112"/>
      <c r="F112"/>
      <c r="G112"/>
      <c r="H112"/>
    </row>
    <row r="113" spans="2:8">
      <c r="B113"/>
      <c r="C113"/>
      <c r="D113"/>
      <c r="E113"/>
      <c r="F113"/>
      <c r="G113"/>
      <c r="H113"/>
    </row>
    <row r="114" spans="2:8">
      <c r="B114"/>
      <c r="C114"/>
      <c r="D114"/>
      <c r="E114"/>
      <c r="F114"/>
      <c r="G114"/>
      <c r="H114"/>
    </row>
    <row r="115" spans="2:8">
      <c r="B115"/>
      <c r="C115"/>
      <c r="D115"/>
      <c r="E115"/>
      <c r="F115"/>
      <c r="G115"/>
      <c r="H115"/>
    </row>
    <row r="116" spans="2:8">
      <c r="B116"/>
      <c r="C116"/>
      <c r="D116"/>
      <c r="E116"/>
      <c r="F116"/>
      <c r="G116"/>
      <c r="H116"/>
    </row>
    <row r="117" spans="2:8">
      <c r="B117"/>
      <c r="C117"/>
      <c r="D117"/>
      <c r="E117"/>
      <c r="F117"/>
      <c r="G117"/>
      <c r="H117"/>
    </row>
    <row r="118" spans="2:8">
      <c r="B118"/>
      <c r="C118"/>
      <c r="D118"/>
      <c r="E118"/>
      <c r="F118"/>
      <c r="G118"/>
      <c r="H118"/>
    </row>
    <row r="119" spans="2:8">
      <c r="B119"/>
      <c r="C119"/>
      <c r="D119"/>
      <c r="E119"/>
      <c r="F119"/>
      <c r="G119"/>
      <c r="H119"/>
    </row>
    <row r="120" spans="2:8">
      <c r="B120"/>
      <c r="C120"/>
      <c r="D120"/>
      <c r="E120"/>
      <c r="F120"/>
      <c r="G120"/>
      <c r="H120"/>
    </row>
    <row r="121" spans="2:8">
      <c r="B121"/>
      <c r="C121"/>
      <c r="D121"/>
      <c r="E121"/>
      <c r="F121"/>
      <c r="G121"/>
      <c r="H121"/>
    </row>
    <row r="122" spans="2:8">
      <c r="B122"/>
      <c r="C122"/>
      <c r="D122"/>
      <c r="E122"/>
      <c r="F122"/>
      <c r="G122"/>
      <c r="H122"/>
    </row>
    <row r="123" spans="2:8">
      <c r="B123"/>
      <c r="C123"/>
      <c r="D123"/>
      <c r="E123"/>
      <c r="F123"/>
      <c r="G123"/>
      <c r="H123"/>
    </row>
    <row r="124" spans="2:8">
      <c r="B124"/>
      <c r="C124"/>
      <c r="D124"/>
      <c r="E124"/>
      <c r="F124"/>
      <c r="G124"/>
      <c r="H124"/>
    </row>
    <row r="125" spans="2:8">
      <c r="B125"/>
      <c r="C125"/>
      <c r="D125"/>
      <c r="E125"/>
      <c r="F125"/>
      <c r="G125"/>
      <c r="H125"/>
    </row>
    <row r="126" spans="2:8">
      <c r="B126"/>
      <c r="C126"/>
      <c r="D126"/>
      <c r="E126"/>
      <c r="F126"/>
      <c r="G126"/>
      <c r="H126"/>
    </row>
    <row r="127" spans="2:8">
      <c r="B127"/>
      <c r="C127"/>
      <c r="D127"/>
      <c r="E127"/>
      <c r="F127"/>
      <c r="G127"/>
      <c r="H127"/>
    </row>
    <row r="128" spans="2:8">
      <c r="B128"/>
      <c r="C128"/>
      <c r="D128"/>
      <c r="E128"/>
      <c r="F128"/>
      <c r="G128"/>
      <c r="H128"/>
    </row>
    <row r="129" spans="2:8">
      <c r="B129"/>
      <c r="C129"/>
      <c r="D129"/>
      <c r="E129"/>
      <c r="F129"/>
      <c r="G129"/>
      <c r="H129"/>
    </row>
    <row r="130" spans="2:8">
      <c r="B130"/>
      <c r="C130"/>
      <c r="D130"/>
      <c r="E130"/>
      <c r="F130"/>
      <c r="G130"/>
      <c r="H130"/>
    </row>
    <row r="131" spans="2:8">
      <c r="B131"/>
      <c r="C131"/>
      <c r="D131"/>
      <c r="E131"/>
      <c r="F131"/>
      <c r="G131"/>
      <c r="H131"/>
    </row>
    <row r="132" spans="2:8">
      <c r="B132"/>
      <c r="C132"/>
      <c r="D132"/>
      <c r="E132"/>
      <c r="F132"/>
      <c r="G132"/>
      <c r="H132"/>
    </row>
    <row r="133" spans="2:8">
      <c r="B133"/>
      <c r="C133"/>
      <c r="D133"/>
      <c r="E133"/>
      <c r="F133"/>
      <c r="G133"/>
      <c r="H133"/>
    </row>
    <row r="134" spans="2:8">
      <c r="B134"/>
      <c r="C134"/>
      <c r="D134"/>
      <c r="E134"/>
      <c r="F134"/>
      <c r="G134"/>
      <c r="H134"/>
    </row>
    <row r="135" spans="2:8">
      <c r="B135"/>
      <c r="C135"/>
      <c r="D135"/>
      <c r="E135"/>
      <c r="F135"/>
      <c r="G135"/>
      <c r="H135"/>
    </row>
    <row r="136" spans="2:8">
      <c r="B136"/>
      <c r="C136"/>
      <c r="D136"/>
      <c r="E136"/>
      <c r="F136"/>
      <c r="G136"/>
      <c r="H136"/>
    </row>
    <row r="137" spans="2:8">
      <c r="B137"/>
      <c r="C137"/>
      <c r="D137"/>
      <c r="E137"/>
      <c r="F137"/>
      <c r="G137"/>
      <c r="H137"/>
    </row>
    <row r="138" spans="2:8">
      <c r="B138"/>
      <c r="C138"/>
      <c r="D138"/>
      <c r="E138"/>
      <c r="F138"/>
      <c r="G138"/>
      <c r="H138"/>
    </row>
    <row r="139" spans="2:8">
      <c r="B139"/>
      <c r="C139"/>
      <c r="D139"/>
      <c r="E139"/>
      <c r="F139"/>
      <c r="G139"/>
      <c r="H139"/>
    </row>
    <row r="140" spans="2:8">
      <c r="B140"/>
      <c r="C140"/>
      <c r="D140"/>
      <c r="E140"/>
      <c r="F140"/>
      <c r="G140"/>
      <c r="H140"/>
    </row>
    <row r="141" spans="2:8">
      <c r="B141"/>
      <c r="C141"/>
      <c r="D141"/>
      <c r="E141"/>
      <c r="F141"/>
      <c r="G141"/>
      <c r="H141"/>
    </row>
    <row r="142" spans="2:8">
      <c r="B142"/>
      <c r="C142"/>
      <c r="D142"/>
      <c r="E142"/>
      <c r="F142"/>
      <c r="G142"/>
      <c r="H142"/>
    </row>
    <row r="143" spans="2:8">
      <c r="B143"/>
      <c r="C143"/>
      <c r="D143"/>
      <c r="E143"/>
      <c r="F143"/>
      <c r="G143"/>
      <c r="H143"/>
    </row>
    <row r="144" spans="2:8">
      <c r="B144"/>
      <c r="C144"/>
      <c r="D144"/>
      <c r="E144"/>
      <c r="F144"/>
      <c r="G144"/>
      <c r="H144"/>
    </row>
    <row r="145" spans="2:8">
      <c r="B145"/>
      <c r="C145"/>
      <c r="D145"/>
      <c r="E145"/>
      <c r="F145"/>
      <c r="G145"/>
      <c r="H145"/>
    </row>
    <row r="146" spans="2:8">
      <c r="B146"/>
      <c r="C146"/>
      <c r="D146"/>
      <c r="E146"/>
      <c r="F146"/>
      <c r="G146"/>
      <c r="H146"/>
    </row>
    <row r="147" spans="2:8">
      <c r="B147"/>
      <c r="C147"/>
      <c r="D147"/>
      <c r="E147"/>
      <c r="F147"/>
      <c r="G147"/>
      <c r="H147"/>
    </row>
    <row r="148" spans="2:8">
      <c r="B148"/>
      <c r="C148"/>
      <c r="D148"/>
      <c r="E148"/>
      <c r="F148"/>
      <c r="G148"/>
      <c r="H148"/>
    </row>
    <row r="149" spans="2:8">
      <c r="B149"/>
      <c r="C149"/>
      <c r="D149"/>
      <c r="E149"/>
      <c r="F149"/>
      <c r="G149"/>
      <c r="H149"/>
    </row>
    <row r="150" spans="2:8">
      <c r="B150"/>
      <c r="C150"/>
      <c r="D150"/>
      <c r="E150"/>
      <c r="F150"/>
      <c r="G150"/>
      <c r="H150"/>
    </row>
    <row r="151" spans="2:8">
      <c r="B151"/>
      <c r="C151"/>
      <c r="D151"/>
      <c r="E151"/>
      <c r="F151"/>
      <c r="G151"/>
      <c r="H151"/>
    </row>
    <row r="152" spans="2:8">
      <c r="B152"/>
      <c r="C152"/>
      <c r="D152"/>
      <c r="E152"/>
      <c r="F152"/>
      <c r="G152"/>
      <c r="H152"/>
    </row>
    <row r="153" spans="2:8">
      <c r="B153"/>
      <c r="C153"/>
      <c r="D153"/>
      <c r="E153"/>
      <c r="F153"/>
      <c r="G153"/>
      <c r="H153"/>
    </row>
    <row r="154" spans="2:8">
      <c r="B154"/>
      <c r="C154"/>
      <c r="D154"/>
      <c r="E154"/>
      <c r="F154"/>
      <c r="G154"/>
      <c r="H154"/>
    </row>
    <row r="155" spans="2:8">
      <c r="B155"/>
      <c r="C155"/>
      <c r="D155"/>
      <c r="E155"/>
      <c r="F155"/>
      <c r="G155"/>
      <c r="H155"/>
    </row>
    <row r="156" spans="2:8">
      <c r="B156"/>
      <c r="C156"/>
      <c r="D156"/>
      <c r="E156"/>
      <c r="F156"/>
      <c r="G156"/>
      <c r="H156"/>
    </row>
    <row r="157" spans="2:8">
      <c r="B157"/>
      <c r="C157"/>
      <c r="D157"/>
      <c r="E157"/>
      <c r="F157"/>
      <c r="G157"/>
      <c r="H157"/>
    </row>
    <row r="158" spans="2:8">
      <c r="B158"/>
      <c r="C158"/>
      <c r="D158"/>
      <c r="E158"/>
      <c r="F158"/>
      <c r="G158"/>
      <c r="H158"/>
    </row>
    <row r="159" spans="2:8">
      <c r="B159"/>
      <c r="C159"/>
      <c r="D159"/>
      <c r="E159"/>
      <c r="F159"/>
      <c r="G159"/>
      <c r="H159"/>
    </row>
    <row r="160" spans="2:8">
      <c r="B160"/>
      <c r="C160"/>
      <c r="D160"/>
      <c r="E160"/>
      <c r="F160"/>
      <c r="G160"/>
      <c r="H160"/>
    </row>
    <row r="161" spans="2:8">
      <c r="B161"/>
      <c r="C161"/>
      <c r="D161"/>
      <c r="E161"/>
      <c r="F161"/>
      <c r="G161"/>
      <c r="H161"/>
    </row>
    <row r="162" spans="2:8">
      <c r="B162"/>
      <c r="C162"/>
      <c r="D162"/>
      <c r="E162"/>
      <c r="F162"/>
      <c r="G162"/>
      <c r="H162"/>
    </row>
    <row r="163" spans="2:8">
      <c r="B163"/>
      <c r="C163"/>
      <c r="D163"/>
      <c r="E163"/>
      <c r="F163"/>
      <c r="G163"/>
      <c r="H163"/>
    </row>
    <row r="164" spans="2:8">
      <c r="B164"/>
      <c r="C164"/>
      <c r="D164"/>
      <c r="E164"/>
      <c r="F164"/>
      <c r="G164"/>
      <c r="H164"/>
    </row>
    <row r="165" spans="2:8">
      <c r="B165"/>
      <c r="C165"/>
      <c r="D165"/>
      <c r="E165"/>
      <c r="F165"/>
      <c r="G165"/>
      <c r="H165"/>
    </row>
    <row r="166" spans="2:8">
      <c r="B166"/>
      <c r="C166"/>
      <c r="D166"/>
      <c r="E166"/>
      <c r="F166"/>
      <c r="G166"/>
      <c r="H166"/>
    </row>
    <row r="167" spans="2:8">
      <c r="B167"/>
      <c r="C167"/>
      <c r="D167"/>
      <c r="E167"/>
      <c r="F167"/>
      <c r="G167"/>
      <c r="H167"/>
    </row>
    <row r="168" spans="2:8">
      <c r="B168"/>
      <c r="C168"/>
      <c r="D168"/>
      <c r="E168"/>
      <c r="F168"/>
      <c r="G168"/>
      <c r="H168"/>
    </row>
    <row r="169" spans="2:8">
      <c r="B169"/>
      <c r="C169"/>
      <c r="D169"/>
      <c r="E169"/>
      <c r="F169"/>
      <c r="G169"/>
      <c r="H169"/>
    </row>
    <row r="170" spans="2:8">
      <c r="B170"/>
      <c r="C170"/>
      <c r="D170"/>
      <c r="E170"/>
      <c r="F170"/>
      <c r="G170"/>
      <c r="H170"/>
    </row>
    <row r="171" spans="2:8">
      <c r="B171"/>
      <c r="C171"/>
      <c r="D171"/>
      <c r="E171"/>
      <c r="F171"/>
      <c r="G171"/>
      <c r="H171"/>
    </row>
    <row r="172" spans="2:8">
      <c r="B172"/>
      <c r="C172"/>
      <c r="D172"/>
      <c r="E172"/>
      <c r="F172"/>
      <c r="G172"/>
      <c r="H172"/>
    </row>
    <row r="173" spans="2:8">
      <c r="B173"/>
      <c r="C173"/>
      <c r="D173"/>
      <c r="E173"/>
      <c r="F173"/>
      <c r="G173"/>
      <c r="H173"/>
    </row>
    <row r="174" spans="2:8">
      <c r="B174"/>
      <c r="C174"/>
      <c r="D174"/>
      <c r="E174"/>
      <c r="F174"/>
      <c r="G174"/>
      <c r="H174"/>
    </row>
    <row r="175" spans="2:8">
      <c r="B175"/>
      <c r="C175"/>
      <c r="D175"/>
      <c r="E175"/>
      <c r="F175"/>
      <c r="G175"/>
      <c r="H175"/>
    </row>
    <row r="176" spans="2:8">
      <c r="B176"/>
      <c r="C176"/>
      <c r="D176"/>
      <c r="E176"/>
      <c r="F176"/>
      <c r="G176"/>
      <c r="H176"/>
    </row>
    <row r="177" spans="2:8">
      <c r="B177"/>
      <c r="C177"/>
      <c r="D177"/>
      <c r="E177"/>
      <c r="F177"/>
      <c r="G177"/>
      <c r="H177"/>
    </row>
    <row r="178" spans="2:8">
      <c r="B178"/>
      <c r="C178"/>
      <c r="D178"/>
      <c r="E178"/>
      <c r="F178"/>
      <c r="G178"/>
      <c r="H178"/>
    </row>
    <row r="179" spans="2:8">
      <c r="B179"/>
      <c r="C179"/>
      <c r="D179"/>
      <c r="E179"/>
      <c r="F179"/>
      <c r="G179"/>
      <c r="H179"/>
    </row>
    <row r="180" spans="2:8">
      <c r="B180"/>
      <c r="C180"/>
      <c r="D180"/>
      <c r="E180"/>
      <c r="F180"/>
      <c r="G180"/>
      <c r="H180"/>
    </row>
    <row r="181" spans="2:8">
      <c r="B181"/>
      <c r="C181"/>
      <c r="D181"/>
      <c r="E181"/>
      <c r="F181"/>
      <c r="G181"/>
      <c r="H181"/>
    </row>
    <row r="182" spans="2:8">
      <c r="B182"/>
      <c r="C182"/>
      <c r="D182"/>
      <c r="E182"/>
      <c r="F182"/>
      <c r="G182"/>
      <c r="H182"/>
    </row>
    <row r="183" spans="2:8">
      <c r="B183"/>
      <c r="C183"/>
      <c r="D183"/>
      <c r="E183"/>
      <c r="F183"/>
      <c r="G183"/>
      <c r="H183"/>
    </row>
    <row r="184" spans="2:8">
      <c r="B184"/>
      <c r="C184"/>
      <c r="D184"/>
      <c r="E184"/>
      <c r="F184"/>
      <c r="G184"/>
      <c r="H184"/>
    </row>
    <row r="185" spans="2:8">
      <c r="B185"/>
      <c r="C185"/>
      <c r="D185"/>
      <c r="E185"/>
      <c r="F185"/>
      <c r="G185"/>
      <c r="H185"/>
    </row>
    <row r="186" spans="2:8">
      <c r="B186"/>
      <c r="C186"/>
      <c r="D186"/>
      <c r="E186"/>
      <c r="F186"/>
      <c r="G186"/>
      <c r="H186"/>
    </row>
    <row r="187" spans="2:8">
      <c r="B187"/>
      <c r="C187"/>
      <c r="D187"/>
      <c r="E187"/>
      <c r="F187"/>
      <c r="G187"/>
      <c r="H187"/>
    </row>
    <row r="188" spans="2:8">
      <c r="B188"/>
      <c r="C188"/>
      <c r="D188"/>
      <c r="E188"/>
      <c r="F188"/>
      <c r="G188"/>
      <c r="H188"/>
    </row>
    <row r="189" spans="2:8">
      <c r="B189"/>
      <c r="C189"/>
      <c r="D189"/>
      <c r="E189"/>
      <c r="F189"/>
      <c r="G189"/>
      <c r="H189"/>
    </row>
    <row r="190" spans="2:8">
      <c r="B190"/>
      <c r="C190"/>
      <c r="D190"/>
      <c r="E190"/>
      <c r="F190"/>
      <c r="G190"/>
      <c r="H190"/>
    </row>
    <row r="191" spans="2:8">
      <c r="B191"/>
      <c r="C191"/>
      <c r="D191"/>
      <c r="E191"/>
      <c r="F191"/>
      <c r="G191"/>
      <c r="H191"/>
    </row>
    <row r="192" spans="2:8">
      <c r="B192"/>
      <c r="C192"/>
      <c r="D192"/>
      <c r="E192"/>
      <c r="F192"/>
      <c r="G192"/>
      <c r="H192"/>
    </row>
    <row r="193" spans="2:8">
      <c r="B193"/>
      <c r="C193"/>
      <c r="D193"/>
      <c r="E193"/>
      <c r="F193"/>
      <c r="G193"/>
      <c r="H193"/>
    </row>
    <row r="194" spans="2:8">
      <c r="B194"/>
      <c r="C194"/>
      <c r="D194"/>
      <c r="E194"/>
      <c r="F194"/>
      <c r="G194"/>
      <c r="H194"/>
    </row>
    <row r="195" spans="2:8">
      <c r="B195"/>
      <c r="C195"/>
      <c r="D195"/>
      <c r="E195"/>
      <c r="F195"/>
      <c r="G195"/>
      <c r="H195"/>
    </row>
    <row r="196" spans="2:8">
      <c r="B196"/>
      <c r="C196"/>
      <c r="D196"/>
      <c r="E196"/>
      <c r="F196"/>
      <c r="G196"/>
      <c r="H196"/>
    </row>
    <row r="197" spans="2:8">
      <c r="B197"/>
      <c r="C197"/>
      <c r="D197"/>
      <c r="E197"/>
      <c r="F197"/>
      <c r="G197"/>
      <c r="H197"/>
    </row>
    <row r="198" spans="2:8">
      <c r="B198"/>
      <c r="C198"/>
      <c r="D198"/>
      <c r="E198"/>
      <c r="F198"/>
      <c r="G198"/>
      <c r="H198"/>
    </row>
    <row r="199" spans="2:8">
      <c r="B199"/>
      <c r="C199"/>
      <c r="D199"/>
      <c r="E199"/>
      <c r="F199"/>
      <c r="G199"/>
      <c r="H199"/>
    </row>
    <row r="200" spans="2:8">
      <c r="B200"/>
      <c r="C200"/>
      <c r="D200"/>
      <c r="E200"/>
      <c r="F200"/>
      <c r="G200"/>
      <c r="H200"/>
    </row>
    <row r="201" spans="2:8">
      <c r="B201"/>
      <c r="C201"/>
      <c r="D201"/>
      <c r="E201"/>
      <c r="F201"/>
      <c r="G201"/>
      <c r="H201"/>
    </row>
    <row r="202" spans="2:8">
      <c r="B202"/>
      <c r="C202"/>
      <c r="D202"/>
      <c r="E202"/>
      <c r="F202"/>
      <c r="G202"/>
      <c r="H202"/>
    </row>
    <row r="203" spans="2:8">
      <c r="B203"/>
      <c r="C203"/>
      <c r="D203"/>
      <c r="E203"/>
      <c r="F203"/>
      <c r="G203"/>
      <c r="H203"/>
    </row>
    <row r="204" spans="2:8">
      <c r="B204"/>
      <c r="C204"/>
      <c r="D204"/>
      <c r="E204"/>
      <c r="F204"/>
      <c r="G204"/>
      <c r="H204"/>
    </row>
    <row r="205" spans="2:8">
      <c r="B205"/>
      <c r="C205"/>
      <c r="D205"/>
      <c r="E205"/>
      <c r="F205"/>
      <c r="G205"/>
      <c r="H205"/>
    </row>
    <row r="206" spans="2:8">
      <c r="B206"/>
      <c r="C206"/>
      <c r="D206"/>
      <c r="E206"/>
      <c r="F206"/>
      <c r="G206"/>
      <c r="H206"/>
    </row>
    <row r="207" spans="2:8">
      <c r="B207"/>
      <c r="C207"/>
      <c r="D207"/>
      <c r="E207"/>
      <c r="F207"/>
      <c r="G207"/>
      <c r="H207"/>
    </row>
    <row r="208" spans="2:8">
      <c r="B208"/>
      <c r="C208"/>
      <c r="D208"/>
      <c r="E208"/>
      <c r="F208"/>
      <c r="G208"/>
      <c r="H208"/>
    </row>
    <row r="209" spans="2:8">
      <c r="B209"/>
      <c r="C209"/>
      <c r="D209"/>
      <c r="E209"/>
      <c r="F209"/>
      <c r="G209"/>
      <c r="H209"/>
    </row>
    <row r="210" spans="2:8">
      <c r="B210"/>
      <c r="C210"/>
      <c r="D210"/>
      <c r="E210"/>
      <c r="F210"/>
      <c r="G210"/>
      <c r="H210"/>
    </row>
    <row r="211" spans="2:8">
      <c r="B211"/>
      <c r="C211"/>
      <c r="D211"/>
      <c r="E211"/>
      <c r="F211"/>
      <c r="G211"/>
      <c r="H211"/>
    </row>
    <row r="212" spans="2:8">
      <c r="B212"/>
      <c r="C212"/>
      <c r="D212"/>
      <c r="E212"/>
      <c r="F212"/>
      <c r="G212"/>
      <c r="H212"/>
    </row>
    <row r="213" spans="2:8">
      <c r="B213"/>
      <c r="C213"/>
      <c r="D213"/>
      <c r="E213"/>
      <c r="F213"/>
      <c r="G213"/>
      <c r="H213"/>
    </row>
    <row r="214" spans="2:8">
      <c r="B214"/>
      <c r="C214"/>
      <c r="D214"/>
      <c r="E214"/>
      <c r="F214"/>
      <c r="G214"/>
      <c r="H214"/>
    </row>
    <row r="215" spans="2:8">
      <c r="B215"/>
      <c r="C215"/>
      <c r="D215"/>
      <c r="E215"/>
      <c r="F215"/>
      <c r="G215"/>
      <c r="H215"/>
    </row>
    <row r="216" spans="2:8">
      <c r="B216"/>
      <c r="C216"/>
      <c r="D216"/>
      <c r="E216"/>
      <c r="F216"/>
      <c r="G216"/>
      <c r="H216"/>
    </row>
    <row r="217" spans="2:8">
      <c r="B217"/>
      <c r="C217"/>
      <c r="D217"/>
      <c r="E217"/>
      <c r="F217"/>
      <c r="G217"/>
      <c r="H217"/>
    </row>
    <row r="218" spans="2:8">
      <c r="B218"/>
      <c r="C218"/>
      <c r="D218"/>
      <c r="E218"/>
      <c r="F218"/>
      <c r="G218"/>
      <c r="H218"/>
    </row>
    <row r="219" spans="2:8">
      <c r="B219"/>
      <c r="C219"/>
      <c r="D219"/>
      <c r="E219"/>
      <c r="F219"/>
      <c r="G219"/>
      <c r="H219"/>
    </row>
    <row r="220" spans="2:8">
      <c r="B220"/>
      <c r="C220"/>
      <c r="D220"/>
      <c r="E220"/>
      <c r="F220"/>
      <c r="G220"/>
      <c r="H220"/>
    </row>
    <row r="221" spans="2:8">
      <c r="B221"/>
      <c r="C221"/>
      <c r="D221"/>
      <c r="E221"/>
      <c r="F221"/>
      <c r="G221"/>
      <c r="H221"/>
    </row>
    <row r="222" spans="2:8">
      <c r="B222"/>
      <c r="C222"/>
      <c r="D222"/>
      <c r="E222"/>
      <c r="F222"/>
      <c r="G222"/>
      <c r="H222"/>
    </row>
    <row r="223" spans="2:8">
      <c r="B223"/>
      <c r="C223"/>
      <c r="D223"/>
      <c r="E223"/>
      <c r="F223"/>
      <c r="G223"/>
      <c r="H223"/>
    </row>
    <row r="224" spans="2:8">
      <c r="B224"/>
      <c r="C224"/>
      <c r="D224"/>
      <c r="E224"/>
      <c r="F224"/>
      <c r="G224"/>
      <c r="H224"/>
    </row>
    <row r="225" spans="2:8">
      <c r="B225"/>
      <c r="C225"/>
      <c r="D225"/>
      <c r="E225"/>
      <c r="F225"/>
      <c r="G225"/>
      <c r="H225"/>
    </row>
    <row r="226" spans="2:8">
      <c r="B226"/>
      <c r="C226"/>
      <c r="D226"/>
      <c r="E226"/>
      <c r="F226"/>
      <c r="G226"/>
      <c r="H226"/>
    </row>
    <row r="227" spans="2:8">
      <c r="B227"/>
      <c r="C227"/>
      <c r="D227"/>
      <c r="E227"/>
      <c r="F227"/>
      <c r="G227"/>
      <c r="H227"/>
    </row>
    <row r="228" spans="2:8">
      <c r="B228"/>
      <c r="C228"/>
      <c r="D228"/>
      <c r="E228"/>
      <c r="F228"/>
      <c r="G228"/>
      <c r="H228"/>
    </row>
    <row r="229" spans="2:8">
      <c r="B229"/>
      <c r="C229"/>
      <c r="D229"/>
      <c r="E229"/>
      <c r="F229"/>
      <c r="G229"/>
      <c r="H229"/>
    </row>
    <row r="230" spans="2:8">
      <c r="B230"/>
      <c r="C230"/>
      <c r="D230"/>
      <c r="E230"/>
      <c r="F230"/>
      <c r="G230"/>
      <c r="H230"/>
    </row>
    <row r="231" spans="2:8">
      <c r="B231"/>
      <c r="C231"/>
      <c r="D231"/>
      <c r="E231"/>
      <c r="F231"/>
      <c r="G231"/>
      <c r="H231"/>
    </row>
    <row r="232" spans="2:8">
      <c r="B232"/>
      <c r="C232"/>
      <c r="D232"/>
      <c r="E232"/>
      <c r="F232"/>
      <c r="G232"/>
      <c r="H232"/>
    </row>
    <row r="233" spans="2:8">
      <c r="B233"/>
      <c r="C233"/>
      <c r="D233"/>
      <c r="E233"/>
      <c r="F233"/>
      <c r="G233"/>
      <c r="H233"/>
    </row>
    <row r="234" spans="2:8">
      <c r="B234"/>
      <c r="C234"/>
      <c r="D234"/>
      <c r="E234"/>
      <c r="F234"/>
      <c r="G234"/>
      <c r="H234"/>
    </row>
    <row r="235" spans="2:8">
      <c r="B235"/>
      <c r="C235"/>
      <c r="D235"/>
      <c r="E235"/>
      <c r="F235"/>
      <c r="G235"/>
      <c r="H235"/>
    </row>
    <row r="236" spans="2:8">
      <c r="B236"/>
      <c r="C236"/>
      <c r="D236"/>
      <c r="E236"/>
      <c r="F236"/>
      <c r="G236"/>
      <c r="H236"/>
    </row>
    <row r="237" spans="2:8">
      <c r="B237"/>
      <c r="C237"/>
      <c r="D237"/>
      <c r="E237"/>
      <c r="F237"/>
      <c r="G237"/>
      <c r="H237"/>
    </row>
    <row r="238" spans="2:8">
      <c r="B238"/>
      <c r="C238"/>
      <c r="D238"/>
      <c r="E238"/>
      <c r="F238"/>
      <c r="G238"/>
      <c r="H238"/>
    </row>
    <row r="239" spans="2:8">
      <c r="B239"/>
      <c r="C239"/>
      <c r="D239"/>
      <c r="E239"/>
      <c r="F239"/>
      <c r="G239"/>
      <c r="H239"/>
    </row>
    <row r="240" spans="2:8">
      <c r="B240"/>
      <c r="C240"/>
      <c r="D240"/>
      <c r="E240"/>
      <c r="F240"/>
      <c r="G240"/>
      <c r="H240"/>
    </row>
    <row r="241" spans="2:8">
      <c r="B241"/>
      <c r="C241"/>
      <c r="D241"/>
      <c r="E241"/>
      <c r="F241"/>
      <c r="G241"/>
      <c r="H241"/>
    </row>
    <row r="242" spans="2:8">
      <c r="B242"/>
      <c r="C242"/>
      <c r="D242"/>
      <c r="E242"/>
      <c r="F242"/>
      <c r="G242"/>
      <c r="H242"/>
    </row>
    <row r="243" spans="2:8">
      <c r="B243"/>
      <c r="C243"/>
      <c r="D243"/>
      <c r="E243"/>
      <c r="F243"/>
      <c r="G243"/>
      <c r="H243"/>
    </row>
    <row r="244" spans="2:8">
      <c r="B244"/>
      <c r="C244"/>
      <c r="D244"/>
      <c r="E244"/>
      <c r="F244"/>
      <c r="G244"/>
      <c r="H244"/>
    </row>
    <row r="245" spans="2:8">
      <c r="B245"/>
      <c r="C245"/>
      <c r="D245"/>
      <c r="E245"/>
      <c r="F245"/>
      <c r="G245"/>
      <c r="H245"/>
    </row>
    <row r="246" spans="2:8">
      <c r="B246"/>
      <c r="C246"/>
      <c r="D246"/>
      <c r="E246"/>
      <c r="F246"/>
      <c r="G246"/>
      <c r="H246"/>
    </row>
    <row r="247" spans="2:8">
      <c r="B247"/>
      <c r="C247"/>
      <c r="D247"/>
      <c r="E247"/>
      <c r="F247"/>
      <c r="G247"/>
      <c r="H247"/>
    </row>
    <row r="248" spans="2:8">
      <c r="B248"/>
      <c r="C248"/>
      <c r="D248"/>
      <c r="E248"/>
      <c r="F248"/>
      <c r="G248"/>
      <c r="H248"/>
    </row>
    <row r="249" spans="2:8">
      <c r="B249"/>
      <c r="C249"/>
      <c r="D249"/>
      <c r="E249"/>
      <c r="F249"/>
      <c r="G249"/>
      <c r="H249"/>
    </row>
    <row r="250" spans="2:8">
      <c r="B250"/>
      <c r="C250"/>
      <c r="D250"/>
      <c r="E250"/>
      <c r="F250"/>
      <c r="G250"/>
      <c r="H250"/>
    </row>
    <row r="251" spans="2:8">
      <c r="B251"/>
      <c r="C251"/>
      <c r="D251"/>
      <c r="E251"/>
      <c r="F251"/>
      <c r="G251"/>
      <c r="H251"/>
    </row>
    <row r="252" spans="2:8">
      <c r="B252"/>
      <c r="C252"/>
      <c r="D252"/>
      <c r="E252"/>
      <c r="F252"/>
      <c r="G252"/>
      <c r="H252"/>
    </row>
    <row r="253" spans="2:8">
      <c r="B253"/>
      <c r="C253"/>
      <c r="D253"/>
      <c r="E253"/>
      <c r="F253"/>
      <c r="G253"/>
      <c r="H253"/>
    </row>
    <row r="254" spans="2:8">
      <c r="B254"/>
      <c r="C254"/>
      <c r="D254"/>
      <c r="E254"/>
      <c r="F254"/>
      <c r="G254"/>
      <c r="H254"/>
    </row>
    <row r="255" spans="2:8">
      <c r="B255"/>
      <c r="C255"/>
      <c r="D255"/>
      <c r="E255"/>
      <c r="F255"/>
      <c r="G255"/>
      <c r="H255"/>
    </row>
    <row r="256" spans="2:8">
      <c r="B256"/>
      <c r="C256"/>
      <c r="D256"/>
      <c r="E256"/>
      <c r="F256"/>
      <c r="G256"/>
      <c r="H256"/>
    </row>
    <row r="257" spans="2:8">
      <c r="B257"/>
      <c r="C257"/>
      <c r="D257"/>
      <c r="E257"/>
      <c r="F257"/>
      <c r="G257"/>
      <c r="H257"/>
    </row>
    <row r="258" spans="2:8">
      <c r="B258"/>
      <c r="C258"/>
      <c r="D258"/>
      <c r="E258"/>
      <c r="F258"/>
      <c r="G258"/>
      <c r="H258"/>
    </row>
    <row r="259" spans="2:8">
      <c r="B259"/>
      <c r="C259"/>
      <c r="D259"/>
      <c r="E259"/>
      <c r="F259"/>
      <c r="G259"/>
      <c r="H259"/>
    </row>
    <row r="260" spans="2:8">
      <c r="B260"/>
      <c r="C260"/>
      <c r="D260"/>
      <c r="E260"/>
      <c r="F260"/>
      <c r="G260"/>
      <c r="H260"/>
    </row>
    <row r="261" spans="2:8">
      <c r="B261"/>
      <c r="C261"/>
      <c r="D261"/>
      <c r="E261"/>
      <c r="F261"/>
      <c r="G261"/>
      <c r="H261"/>
    </row>
    <row r="262" spans="2:8">
      <c r="B262"/>
      <c r="C262"/>
      <c r="D262"/>
      <c r="E262"/>
      <c r="F262"/>
      <c r="G262"/>
      <c r="H262"/>
    </row>
    <row r="263" spans="2:8">
      <c r="B263"/>
      <c r="C263"/>
      <c r="D263"/>
      <c r="E263"/>
      <c r="F263"/>
      <c r="G263"/>
      <c r="H263"/>
    </row>
    <row r="264" spans="2:8">
      <c r="B264"/>
      <c r="C264"/>
      <c r="D264"/>
      <c r="E264"/>
      <c r="F264"/>
      <c r="G264"/>
      <c r="H264"/>
    </row>
    <row r="265" spans="2:8">
      <c r="B265"/>
      <c r="C265"/>
      <c r="D265"/>
      <c r="E265"/>
      <c r="F265"/>
      <c r="G265"/>
      <c r="H265"/>
    </row>
    <row r="266" spans="2:8">
      <c r="B266"/>
      <c r="C266"/>
      <c r="D266"/>
      <c r="E266"/>
      <c r="F266"/>
      <c r="G266"/>
      <c r="H266"/>
    </row>
    <row r="267" spans="2:8">
      <c r="B267"/>
      <c r="C267"/>
      <c r="D267"/>
      <c r="E267"/>
      <c r="F267"/>
      <c r="G267"/>
      <c r="H267"/>
    </row>
    <row r="268" spans="2:8">
      <c r="B268"/>
      <c r="C268"/>
      <c r="D268"/>
      <c r="E268"/>
      <c r="F268"/>
      <c r="G268"/>
      <c r="H268"/>
    </row>
    <row r="269" spans="2:8">
      <c r="B269"/>
      <c r="C269"/>
      <c r="D269"/>
      <c r="E269"/>
      <c r="F269"/>
      <c r="G269"/>
      <c r="H269"/>
    </row>
    <row r="270" spans="2:8">
      <c r="B270"/>
      <c r="C270"/>
      <c r="D270"/>
      <c r="E270"/>
      <c r="F270"/>
      <c r="G270"/>
      <c r="H270"/>
    </row>
    <row r="271" spans="2:8">
      <c r="B271"/>
      <c r="C271"/>
      <c r="D271"/>
      <c r="E271"/>
      <c r="F271"/>
      <c r="G271"/>
      <c r="H271"/>
    </row>
    <row r="272" spans="2:8">
      <c r="B272"/>
      <c r="C272"/>
      <c r="D272"/>
      <c r="E272"/>
      <c r="F272"/>
      <c r="G272"/>
      <c r="H272"/>
    </row>
    <row r="273" spans="2:8">
      <c r="B273"/>
      <c r="C273"/>
      <c r="D273"/>
      <c r="E273"/>
      <c r="F273"/>
      <c r="G273"/>
      <c r="H273"/>
    </row>
    <row r="274" spans="2:8">
      <c r="B274"/>
      <c r="C274"/>
      <c r="D274"/>
      <c r="E274"/>
      <c r="F274"/>
      <c r="G274"/>
      <c r="H274"/>
    </row>
    <row r="275" spans="2:8">
      <c r="B275"/>
      <c r="C275"/>
      <c r="D275"/>
      <c r="E275"/>
      <c r="F275"/>
      <c r="G275"/>
      <c r="H275"/>
    </row>
    <row r="276" spans="2:8">
      <c r="B276"/>
      <c r="C276"/>
      <c r="D276"/>
      <c r="E276"/>
      <c r="F276"/>
      <c r="G276"/>
      <c r="H276"/>
    </row>
    <row r="277" spans="2:8">
      <c r="B277"/>
      <c r="C277"/>
      <c r="D277"/>
      <c r="E277"/>
      <c r="F277"/>
      <c r="G277"/>
      <c r="H277"/>
    </row>
    <row r="278" spans="2:8">
      <c r="B278"/>
      <c r="C278"/>
      <c r="D278"/>
      <c r="E278"/>
      <c r="F278"/>
      <c r="G278"/>
      <c r="H278"/>
    </row>
    <row r="279" spans="2:8">
      <c r="B279"/>
      <c r="C279"/>
      <c r="D279"/>
      <c r="E279"/>
      <c r="F279"/>
      <c r="G279"/>
      <c r="H279"/>
    </row>
    <row r="280" spans="2:8">
      <c r="B280"/>
      <c r="C280"/>
      <c r="D280"/>
      <c r="E280"/>
      <c r="F280"/>
      <c r="G280"/>
      <c r="H280"/>
    </row>
    <row r="281" spans="2:8">
      <c r="B281"/>
      <c r="C281"/>
      <c r="D281"/>
      <c r="E281"/>
      <c r="F281"/>
      <c r="G281"/>
      <c r="H281"/>
    </row>
    <row r="282" spans="2:8">
      <c r="B282"/>
      <c r="C282"/>
      <c r="D282"/>
      <c r="E282"/>
      <c r="F282"/>
      <c r="G282"/>
      <c r="H282"/>
    </row>
    <row r="283" spans="2:8">
      <c r="B283"/>
      <c r="C283"/>
      <c r="D283"/>
      <c r="E283"/>
      <c r="F283"/>
      <c r="G283"/>
      <c r="H283"/>
    </row>
    <row r="284" spans="2:8">
      <c r="B284"/>
      <c r="C284"/>
      <c r="D284"/>
      <c r="E284"/>
      <c r="F284"/>
      <c r="G284"/>
      <c r="H284"/>
    </row>
    <row r="285" spans="2:8">
      <c r="B285"/>
      <c r="C285"/>
      <c r="D285"/>
      <c r="E285"/>
      <c r="F285"/>
      <c r="G285"/>
      <c r="H285"/>
    </row>
    <row r="286" spans="2:8">
      <c r="B286"/>
      <c r="C286"/>
      <c r="D286"/>
      <c r="E286"/>
      <c r="F286"/>
      <c r="G286"/>
      <c r="H286"/>
    </row>
    <row r="287" spans="2:8">
      <c r="B287"/>
      <c r="C287"/>
      <c r="D287"/>
      <c r="E287"/>
      <c r="F287"/>
      <c r="G287"/>
      <c r="H287"/>
    </row>
    <row r="288" spans="2:8">
      <c r="B288"/>
      <c r="C288"/>
      <c r="D288"/>
      <c r="E288"/>
      <c r="F288"/>
      <c r="G288"/>
      <c r="H288"/>
    </row>
    <row r="289" spans="2:8">
      <c r="B289"/>
      <c r="C289"/>
      <c r="D289"/>
      <c r="E289"/>
      <c r="F289"/>
      <c r="G289"/>
      <c r="H289"/>
    </row>
    <row r="290" spans="2:8">
      <c r="B290"/>
      <c r="C290"/>
      <c r="D290"/>
      <c r="E290"/>
      <c r="F290"/>
      <c r="G290"/>
      <c r="H290"/>
    </row>
    <row r="291" spans="2:8">
      <c r="B291"/>
      <c r="C291"/>
      <c r="D291"/>
      <c r="E291"/>
      <c r="F291"/>
      <c r="G291"/>
      <c r="H291"/>
    </row>
    <row r="292" spans="2:8">
      <c r="B292"/>
      <c r="C292"/>
      <c r="D292"/>
      <c r="E292"/>
      <c r="F292"/>
      <c r="G292"/>
      <c r="H292"/>
    </row>
    <row r="293" spans="2:8">
      <c r="B293"/>
      <c r="C293"/>
      <c r="D293"/>
      <c r="E293"/>
      <c r="F293"/>
      <c r="G293"/>
      <c r="H293"/>
    </row>
    <row r="294" spans="2:8">
      <c r="B294"/>
      <c r="C294"/>
      <c r="D294"/>
      <c r="E294"/>
      <c r="F294"/>
      <c r="G294"/>
      <c r="H294"/>
    </row>
    <row r="295" spans="2:8">
      <c r="B295"/>
      <c r="C295"/>
      <c r="D295"/>
      <c r="E295"/>
      <c r="F295"/>
      <c r="G295"/>
      <c r="H295"/>
    </row>
    <row r="296" spans="2:8">
      <c r="B296"/>
      <c r="C296"/>
      <c r="D296"/>
      <c r="E296"/>
      <c r="F296"/>
      <c r="G296"/>
      <c r="H296"/>
    </row>
    <row r="297" spans="2:8">
      <c r="B297"/>
      <c r="C297"/>
      <c r="D297"/>
      <c r="E297"/>
      <c r="F297"/>
      <c r="G297"/>
      <c r="H297"/>
    </row>
    <row r="298" spans="2:8">
      <c r="B298"/>
      <c r="C298"/>
      <c r="D298"/>
      <c r="E298"/>
      <c r="F298"/>
      <c r="G298"/>
      <c r="H298"/>
    </row>
    <row r="299" spans="2:8">
      <c r="B299"/>
      <c r="C299"/>
      <c r="D299"/>
      <c r="E299"/>
      <c r="F299"/>
      <c r="G299"/>
      <c r="H299"/>
    </row>
    <row r="300" spans="2:8">
      <c r="B300"/>
      <c r="C300"/>
      <c r="D300"/>
      <c r="E300"/>
      <c r="F300"/>
      <c r="G300"/>
      <c r="H300"/>
    </row>
    <row r="301" spans="2:8">
      <c r="B301"/>
      <c r="C301"/>
      <c r="D301"/>
      <c r="E301"/>
      <c r="F301"/>
      <c r="G301"/>
      <c r="H301"/>
    </row>
    <row r="302" spans="2:8">
      <c r="B302"/>
      <c r="C302"/>
      <c r="D302"/>
      <c r="E302"/>
      <c r="F302"/>
      <c r="G302"/>
      <c r="H302"/>
    </row>
    <row r="303" spans="2:8">
      <c r="B303"/>
      <c r="C303"/>
      <c r="D303"/>
      <c r="E303"/>
      <c r="F303"/>
      <c r="G303"/>
      <c r="H303"/>
    </row>
    <row r="304" spans="2:8">
      <c r="B304"/>
      <c r="C304"/>
      <c r="D304"/>
      <c r="E304"/>
      <c r="F304"/>
      <c r="G304"/>
      <c r="H304"/>
    </row>
    <row r="305" spans="2:8">
      <c r="B305"/>
      <c r="C305"/>
      <c r="D305"/>
      <c r="E305"/>
      <c r="F305"/>
      <c r="G305"/>
      <c r="H305"/>
    </row>
    <row r="306" spans="2:8">
      <c r="B306"/>
      <c r="C306"/>
      <c r="D306"/>
      <c r="E306"/>
      <c r="F306"/>
      <c r="G306"/>
      <c r="H306"/>
    </row>
    <row r="307" spans="2:8">
      <c r="B307"/>
      <c r="C307"/>
      <c r="D307"/>
      <c r="E307"/>
      <c r="F307"/>
      <c r="G307"/>
      <c r="H307"/>
    </row>
    <row r="308" spans="2:8">
      <c r="B308"/>
      <c r="C308"/>
      <c r="D308"/>
      <c r="E308"/>
      <c r="F308"/>
      <c r="G308"/>
      <c r="H308"/>
    </row>
    <row r="309" spans="2:8">
      <c r="B309"/>
      <c r="C309"/>
      <c r="D309"/>
      <c r="E309"/>
      <c r="F309"/>
      <c r="G309"/>
      <c r="H309"/>
    </row>
    <row r="310" spans="2:8">
      <c r="B310"/>
      <c r="C310"/>
      <c r="D310"/>
      <c r="E310"/>
      <c r="F310"/>
      <c r="G310"/>
      <c r="H310"/>
    </row>
    <row r="311" spans="2:8">
      <c r="B311"/>
      <c r="C311"/>
      <c r="D311"/>
      <c r="E311"/>
      <c r="F311"/>
      <c r="G311"/>
      <c r="H311"/>
    </row>
    <row r="312" spans="2:8">
      <c r="B312"/>
      <c r="C312"/>
      <c r="D312"/>
      <c r="E312"/>
      <c r="F312"/>
      <c r="G312"/>
      <c r="H312"/>
    </row>
    <row r="313" spans="2:8">
      <c r="B313"/>
      <c r="C313"/>
      <c r="D313"/>
      <c r="E313"/>
      <c r="F313"/>
      <c r="G313"/>
      <c r="H313"/>
    </row>
    <row r="314" spans="2:8">
      <c r="B314"/>
      <c r="C314"/>
      <c r="D314"/>
      <c r="E314"/>
      <c r="F314"/>
      <c r="G314"/>
      <c r="H314"/>
    </row>
    <row r="315" spans="2:8">
      <c r="B315"/>
      <c r="C315"/>
      <c r="D315"/>
      <c r="E315"/>
      <c r="F315"/>
      <c r="G315"/>
      <c r="H315"/>
    </row>
    <row r="316" spans="2:8">
      <c r="B316"/>
      <c r="C316"/>
      <c r="D316"/>
      <c r="E316"/>
      <c r="F316"/>
      <c r="G316"/>
      <c r="H316"/>
    </row>
    <row r="317" spans="2:8">
      <c r="B317"/>
      <c r="C317"/>
      <c r="D317"/>
      <c r="E317"/>
      <c r="F317"/>
      <c r="G317"/>
      <c r="H317"/>
    </row>
    <row r="318" spans="2:8">
      <c r="B318"/>
      <c r="C318"/>
      <c r="D318"/>
      <c r="E318"/>
      <c r="F318"/>
      <c r="G318"/>
      <c r="H318"/>
    </row>
    <row r="319" spans="2:8">
      <c r="B319"/>
      <c r="C319"/>
      <c r="D319"/>
      <c r="E319"/>
      <c r="F319"/>
      <c r="G319"/>
      <c r="H319"/>
    </row>
    <row r="320" spans="2:8">
      <c r="B320"/>
      <c r="C320"/>
      <c r="D320"/>
      <c r="E320"/>
      <c r="F320"/>
      <c r="G320"/>
      <c r="H320"/>
    </row>
    <row r="321" spans="2:8">
      <c r="B321"/>
      <c r="C321"/>
      <c r="D321"/>
      <c r="E321"/>
      <c r="F321"/>
      <c r="G321"/>
      <c r="H321"/>
    </row>
    <row r="322" spans="2:8">
      <c r="B322"/>
      <c r="C322"/>
      <c r="D322"/>
      <c r="E322"/>
      <c r="F322"/>
      <c r="G322"/>
      <c r="H322"/>
    </row>
    <row r="323" spans="2:8">
      <c r="B323"/>
      <c r="C323"/>
      <c r="D323"/>
      <c r="E323"/>
      <c r="F323"/>
      <c r="G323"/>
      <c r="H323"/>
    </row>
    <row r="324" spans="2:8">
      <c r="B324"/>
      <c r="C324"/>
      <c r="D324"/>
      <c r="E324"/>
      <c r="F324"/>
      <c r="G324"/>
      <c r="H324"/>
    </row>
    <row r="325" spans="2:8">
      <c r="B325"/>
      <c r="C325"/>
      <c r="D325"/>
      <c r="E325"/>
      <c r="F325"/>
      <c r="G325"/>
      <c r="H325"/>
    </row>
    <row r="326" spans="2:8">
      <c r="B326"/>
      <c r="C326"/>
      <c r="D326"/>
      <c r="E326"/>
      <c r="F326"/>
      <c r="G326"/>
      <c r="H326"/>
    </row>
    <row r="327" spans="2:8">
      <c r="B327"/>
      <c r="C327"/>
      <c r="D327"/>
      <c r="E327"/>
      <c r="F327"/>
      <c r="G327"/>
      <c r="H327"/>
    </row>
    <row r="328" spans="2:8">
      <c r="B328"/>
      <c r="C328"/>
      <c r="D328"/>
      <c r="E328"/>
      <c r="F328"/>
      <c r="G328"/>
      <c r="H328"/>
    </row>
    <row r="329" spans="2:8">
      <c r="B329"/>
      <c r="C329"/>
      <c r="D329"/>
      <c r="E329"/>
      <c r="F329"/>
      <c r="G329"/>
      <c r="H329"/>
    </row>
    <row r="330" spans="2:8">
      <c r="B330"/>
      <c r="C330"/>
      <c r="D330"/>
      <c r="E330"/>
      <c r="F330"/>
      <c r="G330"/>
      <c r="H330"/>
    </row>
    <row r="331" spans="2:8">
      <c r="B331"/>
      <c r="C331"/>
      <c r="D331"/>
      <c r="E331"/>
      <c r="F331"/>
      <c r="G331"/>
      <c r="H331"/>
    </row>
    <row r="332" spans="2:8">
      <c r="B332"/>
      <c r="C332"/>
      <c r="D332"/>
      <c r="E332"/>
      <c r="F332"/>
      <c r="G332"/>
      <c r="H332"/>
    </row>
    <row r="333" spans="2:8">
      <c r="B333"/>
      <c r="C333"/>
      <c r="D333"/>
      <c r="E333"/>
      <c r="F333"/>
      <c r="G333"/>
      <c r="H333"/>
    </row>
    <row r="334" spans="2:8">
      <c r="B334"/>
      <c r="C334"/>
      <c r="D334"/>
      <c r="E334"/>
      <c r="F334"/>
      <c r="G334"/>
      <c r="H334"/>
    </row>
    <row r="335" spans="2:8">
      <c r="B335"/>
      <c r="C335"/>
      <c r="D335"/>
      <c r="E335"/>
      <c r="F335"/>
      <c r="G335"/>
      <c r="H335"/>
    </row>
    <row r="336" spans="2:8">
      <c r="B336"/>
      <c r="C336"/>
      <c r="D336"/>
      <c r="E336"/>
      <c r="F336"/>
      <c r="G336"/>
      <c r="H336"/>
    </row>
    <row r="337" spans="2:8">
      <c r="B337"/>
      <c r="C337"/>
      <c r="D337"/>
      <c r="E337"/>
      <c r="F337"/>
      <c r="G337"/>
      <c r="H337"/>
    </row>
    <row r="338" spans="2:8">
      <c r="B338"/>
      <c r="C338"/>
      <c r="D338"/>
      <c r="E338"/>
      <c r="F338"/>
      <c r="G338"/>
      <c r="H338"/>
    </row>
    <row r="339" spans="2:8">
      <c r="B339"/>
      <c r="C339"/>
      <c r="D339"/>
      <c r="E339"/>
      <c r="F339"/>
      <c r="G339"/>
      <c r="H339"/>
    </row>
    <row r="340" spans="2:8">
      <c r="B340"/>
      <c r="C340"/>
      <c r="D340"/>
      <c r="E340"/>
      <c r="F340"/>
      <c r="G340"/>
      <c r="H340"/>
    </row>
    <row r="341" spans="2:8">
      <c r="B341"/>
      <c r="C341"/>
      <c r="D341"/>
      <c r="E341"/>
      <c r="F341"/>
      <c r="G341"/>
      <c r="H341"/>
    </row>
    <row r="342" spans="2:8">
      <c r="B342"/>
      <c r="C342"/>
      <c r="D342"/>
      <c r="E342"/>
      <c r="F342"/>
      <c r="G342"/>
      <c r="H342"/>
    </row>
    <row r="343" spans="2:8">
      <c r="B343"/>
      <c r="C343"/>
      <c r="D343"/>
      <c r="E343"/>
      <c r="F343"/>
      <c r="G343"/>
      <c r="H343"/>
    </row>
    <row r="344" spans="2:8">
      <c r="B344"/>
      <c r="C344"/>
      <c r="D344"/>
      <c r="E344"/>
      <c r="F344"/>
      <c r="G344"/>
      <c r="H344"/>
    </row>
    <row r="345" spans="2:8">
      <c r="B345"/>
      <c r="C345"/>
      <c r="D345"/>
      <c r="E345"/>
      <c r="F345"/>
      <c r="G345"/>
      <c r="H345"/>
    </row>
    <row r="346" spans="2:8">
      <c r="B346"/>
      <c r="C346"/>
      <c r="D346"/>
      <c r="E346"/>
      <c r="F346"/>
      <c r="G346"/>
      <c r="H346"/>
    </row>
    <row r="347" spans="2:8">
      <c r="B347"/>
      <c r="C347"/>
      <c r="D347"/>
      <c r="E347"/>
      <c r="F347"/>
      <c r="G347"/>
      <c r="H347"/>
    </row>
    <row r="348" spans="2:8">
      <c r="B348"/>
      <c r="C348"/>
      <c r="D348"/>
      <c r="E348"/>
      <c r="F348"/>
      <c r="G348"/>
      <c r="H348"/>
    </row>
    <row r="349" spans="2:8">
      <c r="B349"/>
      <c r="C349"/>
      <c r="D349"/>
      <c r="E349"/>
      <c r="F349"/>
      <c r="G349"/>
      <c r="H349"/>
    </row>
    <row r="350" spans="2:8">
      <c r="B350"/>
      <c r="C350"/>
      <c r="D350"/>
      <c r="E350"/>
      <c r="F350"/>
      <c r="G350"/>
      <c r="H350"/>
    </row>
    <row r="351" spans="2:8">
      <c r="B351"/>
      <c r="C351"/>
      <c r="D351"/>
      <c r="E351"/>
      <c r="F351"/>
      <c r="G351"/>
      <c r="H351"/>
    </row>
    <row r="352" spans="2:8">
      <c r="B352"/>
      <c r="C352"/>
      <c r="D352"/>
      <c r="E352"/>
      <c r="F352"/>
      <c r="G352"/>
      <c r="H352"/>
    </row>
    <row r="353" spans="2:8">
      <c r="B353"/>
      <c r="C353"/>
      <c r="D353"/>
      <c r="E353"/>
      <c r="F353"/>
      <c r="G353"/>
      <c r="H353"/>
    </row>
    <row r="354" spans="2:8">
      <c r="B354"/>
      <c r="C354"/>
      <c r="D354"/>
      <c r="E354"/>
      <c r="F354"/>
      <c r="G354"/>
      <c r="H354"/>
    </row>
    <row r="355" spans="2:8">
      <c r="B355"/>
      <c r="C355"/>
      <c r="D355"/>
      <c r="E355"/>
      <c r="F355"/>
      <c r="G355"/>
      <c r="H355"/>
    </row>
    <row r="356" spans="2:8">
      <c r="B356"/>
      <c r="C356"/>
      <c r="D356"/>
      <c r="E356"/>
      <c r="F356"/>
      <c r="G356"/>
      <c r="H356"/>
    </row>
  </sheetData>
  <mergeCells count="1"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S356"/>
  <sheetViews>
    <sheetView showGridLines="0" showRowColHeaders="0" workbookViewId="0">
      <selection activeCell="C4" sqref="C4"/>
    </sheetView>
  </sheetViews>
  <sheetFormatPr baseColWidth="10" defaultColWidth="11.44140625" defaultRowHeight="13.2"/>
  <cols>
    <col min="1" max="1" width="0.109375" style="16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58.88671875" style="1" customWidth="1"/>
    <col min="7" max="7" width="9.6640625" style="17" customWidth="1"/>
    <col min="8" max="8" width="9.6640625" style="16" customWidth="1"/>
    <col min="9" max="16384" width="11.44140625" style="16"/>
  </cols>
  <sheetData>
    <row r="1" spans="3:19" s="1" customFormat="1" ht="0.6" customHeight="1"/>
    <row r="2" spans="3:19" s="1" customFormat="1" ht="21" customHeight="1">
      <c r="E2" s="46" t="s">
        <v>32</v>
      </c>
      <c r="F2" s="46"/>
    </row>
    <row r="3" spans="3:19" s="1" customFormat="1" ht="15" customHeight="1">
      <c r="E3" s="82" t="s">
        <v>129</v>
      </c>
      <c r="F3" s="8"/>
    </row>
    <row r="4" spans="3:19" s="2" customFormat="1" ht="19.95" customHeight="1">
      <c r="C4" s="4" t="str">
        <f>Indice!C4</f>
        <v>Demanda de energía eléctrica</v>
      </c>
      <c r="D4" s="4"/>
    </row>
    <row r="5" spans="3:19" s="2" customFormat="1" ht="12.6" customHeight="1">
      <c r="C5" s="3"/>
      <c r="D5" s="5"/>
    </row>
    <row r="6" spans="3:19" s="2" customFormat="1" ht="13.5" customHeight="1">
      <c r="C6" s="3"/>
      <c r="D6" s="6"/>
      <c r="E6" s="7"/>
      <c r="F6" s="7"/>
    </row>
    <row r="7" spans="3:19" s="2" customFormat="1" ht="12.75" customHeight="1">
      <c r="C7" s="334" t="s">
        <v>72</v>
      </c>
      <c r="E7" s="96"/>
      <c r="F7" s="9"/>
    </row>
    <row r="8" spans="3:19" s="2" customFormat="1" ht="12.75" customHeight="1">
      <c r="C8" s="334" t="s">
        <v>312</v>
      </c>
      <c r="E8" s="96"/>
      <c r="F8" s="9"/>
    </row>
    <row r="9" spans="3:19" s="2" customFormat="1" ht="12.75" customHeight="1">
      <c r="C9" s="334"/>
      <c r="E9" s="96"/>
      <c r="F9" s="9"/>
    </row>
    <row r="10" spans="3:19" s="2" customFormat="1" ht="12.75" customHeight="1">
      <c r="C10" s="3"/>
      <c r="D10" s="9"/>
      <c r="E10" s="96"/>
      <c r="F10" s="9"/>
      <c r="I10" s="63"/>
      <c r="J10" s="63"/>
      <c r="K10" s="63"/>
      <c r="L10" s="63"/>
      <c r="N10" s="63"/>
      <c r="O10" s="63"/>
      <c r="P10" s="63"/>
      <c r="Q10" s="63"/>
      <c r="R10" s="63"/>
      <c r="S10" s="63"/>
    </row>
    <row r="11" spans="3:19" s="2" customFormat="1" ht="12.75" customHeight="1">
      <c r="C11" s="3"/>
      <c r="D11" s="9"/>
      <c r="E11" s="96"/>
      <c r="F11" s="7"/>
      <c r="I11" s="63"/>
      <c r="J11" s="63"/>
      <c r="K11" s="63"/>
      <c r="L11" s="63"/>
      <c r="N11" s="63"/>
      <c r="O11" s="63"/>
      <c r="P11" s="63"/>
      <c r="Q11" s="63"/>
      <c r="R11" s="63"/>
      <c r="S11" s="63"/>
    </row>
    <row r="12" spans="3:19" s="2" customFormat="1" ht="12.75" customHeight="1">
      <c r="C12" s="3"/>
      <c r="D12" s="51"/>
      <c r="E12" s="96"/>
      <c r="F12" s="7"/>
      <c r="I12" s="63"/>
      <c r="J12" s="63"/>
      <c r="K12" s="63"/>
      <c r="L12" s="63"/>
      <c r="N12" s="63"/>
      <c r="O12" s="63"/>
      <c r="P12" s="63"/>
      <c r="Q12" s="63"/>
      <c r="R12" s="63"/>
      <c r="S12" s="63"/>
    </row>
    <row r="13" spans="3:19" s="2" customFormat="1" ht="12.75" customHeight="1">
      <c r="C13" s="3"/>
      <c r="D13" s="52"/>
      <c r="E13" s="96"/>
      <c r="F13" s="7"/>
      <c r="I13" s="63"/>
      <c r="J13" s="63"/>
      <c r="K13" s="63"/>
      <c r="L13" s="63"/>
      <c r="N13" s="63"/>
      <c r="O13" s="63"/>
      <c r="P13" s="63"/>
      <c r="Q13" s="63"/>
      <c r="R13" s="63"/>
      <c r="S13" s="63"/>
    </row>
    <row r="14" spans="3:19" s="2" customFormat="1" ht="12.75" customHeight="1">
      <c r="C14" s="3"/>
      <c r="D14" s="6"/>
      <c r="E14" s="96"/>
      <c r="F14" s="7"/>
      <c r="I14" s="63"/>
      <c r="J14" s="63"/>
      <c r="K14" s="63"/>
      <c r="L14" s="63"/>
      <c r="N14" s="63"/>
      <c r="O14" s="63"/>
      <c r="P14" s="63"/>
      <c r="Q14" s="63"/>
      <c r="R14" s="63"/>
      <c r="S14" s="63"/>
    </row>
    <row r="15" spans="3:19" s="2" customFormat="1" ht="12.75" customHeight="1">
      <c r="C15" s="3"/>
      <c r="D15" s="6"/>
      <c r="E15" s="96"/>
      <c r="F15" s="7"/>
      <c r="I15" s="63"/>
      <c r="J15" s="63"/>
      <c r="K15" s="63"/>
      <c r="L15" s="63"/>
      <c r="N15" s="63"/>
      <c r="O15" s="63"/>
      <c r="P15" s="63"/>
      <c r="Q15" s="63"/>
      <c r="R15" s="63"/>
      <c r="S15" s="63"/>
    </row>
    <row r="16" spans="3:19" s="2" customFormat="1" ht="12.75" customHeight="1">
      <c r="C16" s="3"/>
      <c r="D16" s="6"/>
      <c r="E16" s="96"/>
      <c r="F16" s="7"/>
    </row>
    <row r="17" spans="2:19" s="2" customFormat="1" ht="12.75" customHeight="1">
      <c r="C17" s="3"/>
      <c r="D17" s="6"/>
      <c r="E17" s="96"/>
      <c r="F17" s="7"/>
    </row>
    <row r="18" spans="2:19" s="2" customFormat="1" ht="12.75" customHeight="1">
      <c r="C18" s="3"/>
      <c r="D18" s="6"/>
      <c r="E18" s="96"/>
      <c r="F18" s="7"/>
    </row>
    <row r="19" spans="2:19" s="2" customFormat="1" ht="12.75" customHeight="1">
      <c r="C19" s="3"/>
      <c r="D19" s="6"/>
      <c r="E19" s="96"/>
      <c r="F19" s="7"/>
    </row>
    <row r="20" spans="2:19" s="2" customFormat="1" ht="12.75" customHeight="1">
      <c r="C20" s="3"/>
      <c r="D20" s="6"/>
      <c r="E20" s="96"/>
      <c r="F20" s="7"/>
    </row>
    <row r="21" spans="2:19" s="2" customFormat="1" ht="12.75" customHeight="1">
      <c r="C21" s="3"/>
      <c r="D21" s="6"/>
      <c r="E21" s="96"/>
      <c r="F21" s="7"/>
    </row>
    <row r="22" spans="2:19" ht="12.75" customHeight="1">
      <c r="B22" s="2"/>
      <c r="C22" s="3"/>
      <c r="D22" s="9"/>
      <c r="E22" s="7"/>
      <c r="F22" s="9"/>
      <c r="G22" s="15"/>
      <c r="H22" s="1"/>
    </row>
    <row r="23" spans="2:19" ht="12.75" customHeight="1">
      <c r="B23" s="2"/>
      <c r="C23" s="3"/>
      <c r="D23" s="9"/>
      <c r="E23" s="7"/>
      <c r="F23" s="9"/>
      <c r="G23" s="15"/>
      <c r="H23" s="1"/>
    </row>
    <row r="24" spans="2:19" ht="12.75" customHeight="1">
      <c r="B24"/>
      <c r="C24"/>
      <c r="D24"/>
      <c r="E24"/>
      <c r="F24" s="83"/>
      <c r="G24" s="83"/>
      <c r="H24" s="83"/>
    </row>
    <row r="25" spans="2:19" ht="12.75" customHeight="1">
      <c r="B25"/>
      <c r="C25"/>
      <c r="D25"/>
      <c r="E25"/>
      <c r="F25"/>
      <c r="G25"/>
      <c r="H25"/>
      <c r="I25"/>
      <c r="J25"/>
      <c r="N25"/>
      <c r="O25"/>
      <c r="P25"/>
      <c r="Q25"/>
      <c r="R25"/>
      <c r="S25"/>
    </row>
    <row r="26" spans="2:19" ht="12.75" customHeight="1">
      <c r="B26"/>
      <c r="C26"/>
      <c r="D26"/>
      <c r="E26"/>
      <c r="F26"/>
      <c r="G26" s="61"/>
      <c r="H26" s="62"/>
      <c r="I26" s="61"/>
      <c r="J26" s="61"/>
      <c r="N26" s="61"/>
      <c r="O26" s="61"/>
      <c r="P26" s="61"/>
      <c r="Q26" s="61"/>
      <c r="R26" s="61"/>
      <c r="S26" s="61"/>
    </row>
    <row r="27" spans="2:19">
      <c r="B27"/>
      <c r="C27"/>
      <c r="D27"/>
      <c r="E27"/>
      <c r="F27"/>
      <c r="G27" s="61"/>
      <c r="H27" s="62"/>
      <c r="I27" s="61"/>
      <c r="J27" s="61"/>
      <c r="N27" s="61"/>
      <c r="O27" s="61"/>
      <c r="P27" s="61"/>
      <c r="Q27" s="61"/>
      <c r="R27" s="61"/>
      <c r="S27" s="61"/>
    </row>
    <row r="28" spans="2:19">
      <c r="B28"/>
      <c r="C28"/>
      <c r="D28"/>
      <c r="E28"/>
      <c r="F28"/>
      <c r="G28" s="61"/>
      <c r="H28" s="62"/>
      <c r="I28" s="61"/>
      <c r="J28" s="61"/>
      <c r="N28" s="61"/>
      <c r="O28" s="61"/>
      <c r="P28" s="61"/>
      <c r="Q28" s="61"/>
      <c r="R28" s="61"/>
      <c r="S28" s="61"/>
    </row>
    <row r="29" spans="2:19">
      <c r="B29"/>
      <c r="C29"/>
      <c r="D29"/>
      <c r="E29"/>
      <c r="F29"/>
      <c r="G29" s="61"/>
      <c r="H29" s="62"/>
      <c r="I29" s="61"/>
      <c r="J29" s="61"/>
      <c r="N29" s="61"/>
      <c r="O29" s="61"/>
      <c r="P29" s="61"/>
      <c r="Q29" s="61"/>
      <c r="R29" s="61"/>
      <c r="S29" s="61"/>
    </row>
    <row r="30" spans="2:19">
      <c r="B30"/>
      <c r="C30"/>
      <c r="D30"/>
      <c r="E30"/>
      <c r="F30"/>
      <c r="G30" s="61"/>
      <c r="H30" s="62"/>
      <c r="I30" s="61"/>
      <c r="J30" s="61"/>
      <c r="N30" s="61"/>
      <c r="O30" s="61"/>
      <c r="P30" s="61"/>
      <c r="Q30" s="61"/>
      <c r="R30" s="61"/>
      <c r="S30" s="61"/>
    </row>
    <row r="31" spans="2:19">
      <c r="B31"/>
      <c r="C31"/>
      <c r="D31"/>
      <c r="E31"/>
      <c r="F31"/>
      <c r="G31"/>
      <c r="H31"/>
    </row>
    <row r="32" spans="2:19">
      <c r="B32"/>
      <c r="C32"/>
      <c r="D32"/>
      <c r="E32"/>
      <c r="F32"/>
      <c r="G32"/>
      <c r="H32"/>
    </row>
    <row r="33" spans="2:8">
      <c r="B33"/>
      <c r="C33"/>
      <c r="D33"/>
      <c r="E33"/>
      <c r="F33"/>
      <c r="G33"/>
      <c r="H33"/>
    </row>
    <row r="34" spans="2:8">
      <c r="B34"/>
      <c r="C34"/>
      <c r="D34"/>
      <c r="E34"/>
      <c r="F34"/>
      <c r="G34"/>
      <c r="H34"/>
    </row>
    <row r="35" spans="2:8">
      <c r="B35"/>
      <c r="C35"/>
      <c r="D35"/>
      <c r="E35"/>
      <c r="F35"/>
      <c r="G35"/>
      <c r="H35"/>
    </row>
    <row r="36" spans="2:8">
      <c r="B36"/>
      <c r="C36"/>
      <c r="D36"/>
      <c r="E36"/>
      <c r="F36"/>
      <c r="G36"/>
      <c r="H36"/>
    </row>
    <row r="37" spans="2:8">
      <c r="B37"/>
      <c r="C37"/>
      <c r="D37"/>
      <c r="E37"/>
      <c r="F37"/>
      <c r="G37"/>
      <c r="H37"/>
    </row>
    <row r="38" spans="2:8">
      <c r="B38"/>
      <c r="C38"/>
      <c r="D38"/>
      <c r="E38"/>
      <c r="F38"/>
      <c r="G38"/>
      <c r="H38"/>
    </row>
    <row r="39" spans="2:8">
      <c r="B39"/>
      <c r="C39"/>
      <c r="D39"/>
      <c r="E39"/>
      <c r="F39"/>
      <c r="G39"/>
      <c r="H39"/>
    </row>
    <row r="40" spans="2:8">
      <c r="B40"/>
      <c r="C40"/>
      <c r="D40"/>
      <c r="E40"/>
      <c r="F40"/>
      <c r="G40"/>
      <c r="H40"/>
    </row>
    <row r="41" spans="2:8">
      <c r="B41"/>
      <c r="C41"/>
      <c r="D41"/>
      <c r="E41"/>
      <c r="F41"/>
      <c r="G41"/>
      <c r="H41"/>
    </row>
    <row r="42" spans="2:8">
      <c r="B42"/>
      <c r="C42"/>
      <c r="D42"/>
      <c r="E42"/>
      <c r="F42"/>
      <c r="G42"/>
      <c r="H42"/>
    </row>
    <row r="43" spans="2:8">
      <c r="B43"/>
      <c r="C43"/>
      <c r="D43"/>
      <c r="E43"/>
      <c r="F43"/>
      <c r="G43"/>
      <c r="H43"/>
    </row>
    <row r="44" spans="2:8">
      <c r="B44"/>
      <c r="C44"/>
      <c r="D44"/>
      <c r="E44"/>
      <c r="F44"/>
      <c r="G44"/>
      <c r="H44"/>
    </row>
    <row r="45" spans="2:8">
      <c r="B45"/>
      <c r="C45"/>
      <c r="D45"/>
      <c r="E45"/>
      <c r="F45"/>
      <c r="G45"/>
      <c r="H45"/>
    </row>
    <row r="46" spans="2:8">
      <c r="B46"/>
      <c r="C46"/>
      <c r="D46"/>
      <c r="E46"/>
      <c r="F46"/>
      <c r="G46"/>
      <c r="H46"/>
    </row>
    <row r="47" spans="2:8">
      <c r="B47"/>
      <c r="C47"/>
      <c r="D47"/>
      <c r="E47"/>
      <c r="F47"/>
      <c r="G47"/>
      <c r="H47"/>
    </row>
    <row r="48" spans="2:8">
      <c r="B48"/>
      <c r="C48"/>
      <c r="D48"/>
      <c r="E48"/>
      <c r="F48"/>
      <c r="G48"/>
      <c r="H48"/>
    </row>
    <row r="49" spans="2:8">
      <c r="B49"/>
      <c r="C49"/>
      <c r="D49"/>
      <c r="E49"/>
      <c r="F49"/>
      <c r="G49"/>
      <c r="H49"/>
    </row>
    <row r="50" spans="2:8">
      <c r="B50"/>
      <c r="C50"/>
      <c r="D50"/>
      <c r="E50"/>
      <c r="F50"/>
      <c r="G50"/>
      <c r="H50"/>
    </row>
    <row r="51" spans="2:8">
      <c r="B51"/>
      <c r="C51"/>
      <c r="D51"/>
      <c r="E51"/>
      <c r="F51"/>
      <c r="G51"/>
      <c r="H51"/>
    </row>
    <row r="52" spans="2:8">
      <c r="B52"/>
      <c r="C52"/>
      <c r="D52"/>
      <c r="E52"/>
      <c r="F52"/>
      <c r="G52"/>
      <c r="H52"/>
    </row>
    <row r="53" spans="2:8">
      <c r="B53"/>
      <c r="C53"/>
      <c r="D53"/>
      <c r="E53"/>
      <c r="F53"/>
      <c r="G53"/>
      <c r="H53"/>
    </row>
    <row r="54" spans="2:8">
      <c r="B54"/>
      <c r="C54"/>
      <c r="D54"/>
      <c r="E54"/>
      <c r="F54"/>
      <c r="G54"/>
      <c r="H54"/>
    </row>
    <row r="55" spans="2:8">
      <c r="B55"/>
      <c r="C55"/>
      <c r="D55"/>
      <c r="E55"/>
      <c r="F55"/>
      <c r="G55"/>
      <c r="H55"/>
    </row>
    <row r="56" spans="2:8">
      <c r="B56"/>
      <c r="C56"/>
      <c r="D56"/>
      <c r="E56"/>
      <c r="F56"/>
      <c r="G56"/>
      <c r="H56"/>
    </row>
    <row r="57" spans="2:8">
      <c r="B57"/>
      <c r="C57"/>
      <c r="D57"/>
      <c r="E57"/>
      <c r="F57"/>
      <c r="G57"/>
      <c r="H57"/>
    </row>
    <row r="58" spans="2:8">
      <c r="B58"/>
      <c r="C58"/>
      <c r="D58"/>
      <c r="E58"/>
      <c r="F58"/>
      <c r="G58"/>
      <c r="H58"/>
    </row>
    <row r="59" spans="2:8">
      <c r="B59"/>
      <c r="C59"/>
      <c r="D59"/>
      <c r="E59"/>
      <c r="F59"/>
      <c r="G59"/>
      <c r="H59"/>
    </row>
    <row r="60" spans="2:8">
      <c r="B60"/>
      <c r="C60"/>
      <c r="D60"/>
      <c r="E60"/>
      <c r="F60"/>
      <c r="G60"/>
      <c r="H60"/>
    </row>
    <row r="61" spans="2:8">
      <c r="B61"/>
      <c r="C61"/>
      <c r="D61"/>
      <c r="E61"/>
      <c r="F61"/>
      <c r="G61"/>
      <c r="H61"/>
    </row>
    <row r="62" spans="2:8">
      <c r="B62"/>
      <c r="C62"/>
      <c r="D62"/>
      <c r="E62"/>
      <c r="F62"/>
      <c r="G62"/>
      <c r="H62"/>
    </row>
    <row r="63" spans="2:8">
      <c r="B63"/>
      <c r="C63"/>
      <c r="D63"/>
      <c r="E63"/>
      <c r="F63"/>
      <c r="G63"/>
      <c r="H63"/>
    </row>
    <row r="64" spans="2:8">
      <c r="B64"/>
      <c r="C64"/>
      <c r="D64"/>
      <c r="E64"/>
      <c r="F64"/>
      <c r="G64"/>
      <c r="H64"/>
    </row>
    <row r="65" spans="2:8">
      <c r="B65"/>
      <c r="C65"/>
      <c r="D65"/>
      <c r="E65"/>
      <c r="F65"/>
      <c r="G65"/>
      <c r="H65"/>
    </row>
    <row r="66" spans="2:8">
      <c r="B66"/>
      <c r="C66"/>
      <c r="D66"/>
      <c r="E66"/>
      <c r="F66"/>
      <c r="G66"/>
      <c r="H66"/>
    </row>
    <row r="67" spans="2:8">
      <c r="B67"/>
      <c r="C67"/>
      <c r="D67"/>
      <c r="E67"/>
      <c r="F67"/>
      <c r="G67"/>
      <c r="H67"/>
    </row>
    <row r="68" spans="2:8">
      <c r="B68"/>
      <c r="C68"/>
      <c r="D68"/>
      <c r="E68"/>
      <c r="F68"/>
      <c r="G68"/>
      <c r="H68"/>
    </row>
    <row r="69" spans="2:8">
      <c r="B69"/>
      <c r="C69"/>
      <c r="D69"/>
      <c r="E69"/>
      <c r="F69"/>
      <c r="G69"/>
      <c r="H69"/>
    </row>
    <row r="70" spans="2:8">
      <c r="B70"/>
      <c r="C70"/>
      <c r="D70"/>
      <c r="E70"/>
      <c r="F70"/>
      <c r="G70"/>
      <c r="H70"/>
    </row>
    <row r="71" spans="2:8">
      <c r="B71"/>
      <c r="C71"/>
      <c r="D71"/>
      <c r="E71"/>
      <c r="F71"/>
      <c r="G71"/>
      <c r="H71"/>
    </row>
    <row r="72" spans="2:8">
      <c r="B72"/>
      <c r="C72"/>
      <c r="D72"/>
      <c r="E72"/>
      <c r="F72"/>
      <c r="G72"/>
      <c r="H72"/>
    </row>
    <row r="73" spans="2:8">
      <c r="B73"/>
      <c r="C73"/>
      <c r="D73"/>
      <c r="E73"/>
      <c r="F73"/>
      <c r="G73"/>
      <c r="H73"/>
    </row>
    <row r="74" spans="2:8">
      <c r="B74"/>
      <c r="C74"/>
      <c r="D74"/>
      <c r="E74"/>
      <c r="F74"/>
      <c r="G74"/>
      <c r="H74"/>
    </row>
    <row r="75" spans="2:8">
      <c r="B75"/>
      <c r="C75"/>
      <c r="D75"/>
      <c r="E75"/>
      <c r="F75"/>
      <c r="G75"/>
      <c r="H75"/>
    </row>
    <row r="76" spans="2:8">
      <c r="B76"/>
      <c r="C76"/>
      <c r="D76"/>
      <c r="E76"/>
      <c r="F76"/>
      <c r="G76"/>
      <c r="H76"/>
    </row>
    <row r="77" spans="2:8">
      <c r="B77"/>
      <c r="C77"/>
      <c r="D77"/>
      <c r="E77"/>
      <c r="F77"/>
      <c r="G77"/>
      <c r="H77"/>
    </row>
    <row r="78" spans="2:8">
      <c r="B78"/>
      <c r="C78"/>
      <c r="D78"/>
      <c r="E78"/>
      <c r="F78"/>
      <c r="G78"/>
      <c r="H78"/>
    </row>
    <row r="79" spans="2:8">
      <c r="B79"/>
      <c r="C79"/>
      <c r="D79"/>
      <c r="E79"/>
      <c r="F79"/>
      <c r="G79"/>
      <c r="H79"/>
    </row>
    <row r="80" spans="2:8">
      <c r="B80"/>
      <c r="C80"/>
      <c r="D80"/>
      <c r="E80"/>
      <c r="F80"/>
      <c r="G80"/>
      <c r="H80"/>
    </row>
    <row r="81" spans="2:8">
      <c r="B81"/>
      <c r="C81"/>
      <c r="D81"/>
      <c r="E81"/>
      <c r="F81"/>
      <c r="G81"/>
      <c r="H81"/>
    </row>
    <row r="82" spans="2:8">
      <c r="B82"/>
      <c r="C82"/>
      <c r="D82"/>
      <c r="E82"/>
      <c r="F82"/>
      <c r="G82"/>
      <c r="H82"/>
    </row>
    <row r="83" spans="2:8">
      <c r="B83"/>
      <c r="C83"/>
      <c r="D83"/>
      <c r="E83"/>
      <c r="F83"/>
      <c r="G83"/>
      <c r="H83"/>
    </row>
    <row r="84" spans="2:8">
      <c r="B84"/>
      <c r="C84"/>
      <c r="D84"/>
      <c r="E84"/>
      <c r="F84"/>
      <c r="G84"/>
      <c r="H84"/>
    </row>
    <row r="85" spans="2:8">
      <c r="B85"/>
      <c r="C85"/>
      <c r="D85"/>
      <c r="E85"/>
      <c r="F85"/>
      <c r="G85"/>
      <c r="H85"/>
    </row>
    <row r="86" spans="2:8">
      <c r="B86"/>
      <c r="C86"/>
      <c r="D86"/>
      <c r="E86"/>
      <c r="F86"/>
      <c r="G86"/>
      <c r="H86"/>
    </row>
    <row r="87" spans="2:8">
      <c r="B87"/>
      <c r="C87"/>
      <c r="D87"/>
      <c r="E87"/>
      <c r="F87"/>
      <c r="G87"/>
      <c r="H87"/>
    </row>
    <row r="88" spans="2:8">
      <c r="B88"/>
      <c r="C88"/>
      <c r="D88"/>
      <c r="E88"/>
      <c r="F88"/>
      <c r="G88"/>
      <c r="H88"/>
    </row>
    <row r="89" spans="2:8">
      <c r="B89"/>
      <c r="C89"/>
      <c r="D89"/>
      <c r="E89"/>
      <c r="F89"/>
      <c r="G89"/>
      <c r="H89"/>
    </row>
    <row r="90" spans="2:8">
      <c r="B90"/>
      <c r="C90"/>
      <c r="D90"/>
      <c r="E90"/>
      <c r="F90"/>
      <c r="G90"/>
      <c r="H90"/>
    </row>
    <row r="91" spans="2:8">
      <c r="B91"/>
      <c r="C91"/>
      <c r="D91"/>
      <c r="E91"/>
      <c r="F91"/>
      <c r="G91"/>
      <c r="H91"/>
    </row>
    <row r="92" spans="2:8">
      <c r="B92"/>
      <c r="C92"/>
      <c r="D92"/>
      <c r="E92"/>
      <c r="F92"/>
      <c r="G92"/>
      <c r="H92"/>
    </row>
    <row r="93" spans="2:8">
      <c r="B93"/>
      <c r="C93"/>
      <c r="D93"/>
      <c r="E93"/>
      <c r="F93"/>
      <c r="G93"/>
      <c r="H93"/>
    </row>
    <row r="94" spans="2:8">
      <c r="B94"/>
      <c r="C94"/>
      <c r="D94"/>
      <c r="E94"/>
      <c r="F94"/>
      <c r="G94"/>
      <c r="H94"/>
    </row>
    <row r="95" spans="2:8">
      <c r="B95"/>
      <c r="C95"/>
      <c r="D95"/>
      <c r="E95"/>
      <c r="F95"/>
      <c r="G95"/>
      <c r="H95"/>
    </row>
    <row r="96" spans="2:8">
      <c r="B96"/>
      <c r="C96"/>
      <c r="D96"/>
      <c r="E96"/>
      <c r="F96"/>
      <c r="G96"/>
      <c r="H96"/>
    </row>
    <row r="97" spans="2:8">
      <c r="B97"/>
      <c r="C97"/>
      <c r="D97"/>
      <c r="E97"/>
      <c r="F97"/>
      <c r="G97"/>
      <c r="H97"/>
    </row>
    <row r="98" spans="2:8">
      <c r="B98"/>
      <c r="C98"/>
      <c r="D98"/>
      <c r="E98"/>
      <c r="F98"/>
      <c r="G98"/>
      <c r="H98"/>
    </row>
    <row r="99" spans="2:8">
      <c r="B99"/>
      <c r="C99"/>
      <c r="D99"/>
      <c r="E99"/>
      <c r="F99"/>
      <c r="G99"/>
      <c r="H99"/>
    </row>
    <row r="100" spans="2:8">
      <c r="B100"/>
      <c r="C100"/>
      <c r="D100"/>
      <c r="E100"/>
      <c r="F100"/>
      <c r="G100"/>
      <c r="H100"/>
    </row>
    <row r="101" spans="2:8">
      <c r="B101"/>
      <c r="C101"/>
      <c r="D101"/>
      <c r="E101"/>
      <c r="F101"/>
      <c r="G101"/>
      <c r="H101"/>
    </row>
    <row r="102" spans="2:8">
      <c r="B102"/>
      <c r="C102"/>
      <c r="D102"/>
      <c r="E102"/>
      <c r="F102"/>
      <c r="G102"/>
      <c r="H102"/>
    </row>
    <row r="103" spans="2:8">
      <c r="B103"/>
      <c r="C103"/>
      <c r="D103"/>
      <c r="E103"/>
      <c r="F103"/>
      <c r="G103"/>
      <c r="H103"/>
    </row>
    <row r="104" spans="2:8">
      <c r="B104"/>
      <c r="C104"/>
      <c r="D104"/>
      <c r="E104"/>
      <c r="F104"/>
      <c r="G104"/>
      <c r="H104"/>
    </row>
    <row r="105" spans="2:8">
      <c r="B105"/>
      <c r="C105"/>
      <c r="D105"/>
      <c r="E105"/>
      <c r="F105"/>
      <c r="G105"/>
      <c r="H105"/>
    </row>
    <row r="106" spans="2:8">
      <c r="B106"/>
      <c r="C106"/>
      <c r="D106"/>
      <c r="E106"/>
      <c r="F106"/>
      <c r="G106"/>
      <c r="H106"/>
    </row>
    <row r="107" spans="2:8">
      <c r="B107"/>
      <c r="C107"/>
      <c r="D107"/>
      <c r="E107"/>
      <c r="F107"/>
      <c r="G107"/>
      <c r="H107"/>
    </row>
    <row r="108" spans="2:8">
      <c r="B108"/>
      <c r="C108"/>
      <c r="D108"/>
      <c r="E108"/>
      <c r="F108"/>
      <c r="G108"/>
      <c r="H108"/>
    </row>
    <row r="109" spans="2:8">
      <c r="B109"/>
      <c r="C109"/>
      <c r="D109"/>
      <c r="E109"/>
      <c r="F109"/>
      <c r="G109"/>
      <c r="H109"/>
    </row>
    <row r="110" spans="2:8">
      <c r="B110"/>
      <c r="C110"/>
      <c r="D110"/>
      <c r="E110"/>
      <c r="F110"/>
      <c r="G110"/>
      <c r="H110"/>
    </row>
    <row r="111" spans="2:8">
      <c r="B111"/>
      <c r="C111"/>
      <c r="D111"/>
      <c r="E111"/>
      <c r="F111"/>
      <c r="G111"/>
      <c r="H111"/>
    </row>
    <row r="112" spans="2:8">
      <c r="B112"/>
      <c r="C112"/>
      <c r="D112"/>
      <c r="E112"/>
      <c r="F112"/>
      <c r="G112"/>
      <c r="H112"/>
    </row>
    <row r="113" spans="2:8">
      <c r="B113"/>
      <c r="C113"/>
      <c r="D113"/>
      <c r="E113"/>
      <c r="F113"/>
      <c r="G113"/>
      <c r="H113"/>
    </row>
    <row r="114" spans="2:8">
      <c r="B114"/>
      <c r="C114"/>
      <c r="D114"/>
      <c r="E114"/>
      <c r="F114"/>
      <c r="G114"/>
      <c r="H114"/>
    </row>
    <row r="115" spans="2:8">
      <c r="B115"/>
      <c r="C115"/>
      <c r="D115"/>
      <c r="E115"/>
      <c r="F115"/>
      <c r="G115"/>
      <c r="H115"/>
    </row>
    <row r="116" spans="2:8">
      <c r="B116"/>
      <c r="C116"/>
      <c r="D116"/>
      <c r="E116"/>
      <c r="F116"/>
      <c r="G116"/>
      <c r="H116"/>
    </row>
    <row r="117" spans="2:8">
      <c r="B117"/>
      <c r="C117"/>
      <c r="D117"/>
      <c r="E117"/>
      <c r="F117"/>
      <c r="G117"/>
      <c r="H117"/>
    </row>
    <row r="118" spans="2:8">
      <c r="B118"/>
      <c r="C118"/>
      <c r="D118"/>
      <c r="E118"/>
      <c r="F118"/>
      <c r="G118"/>
      <c r="H118"/>
    </row>
    <row r="119" spans="2:8">
      <c r="B119"/>
      <c r="C119"/>
      <c r="D119"/>
      <c r="E119"/>
      <c r="F119"/>
      <c r="G119"/>
      <c r="H119"/>
    </row>
    <row r="120" spans="2:8">
      <c r="B120"/>
      <c r="C120"/>
      <c r="D120"/>
      <c r="E120"/>
      <c r="F120"/>
      <c r="G120"/>
      <c r="H120"/>
    </row>
    <row r="121" spans="2:8">
      <c r="B121"/>
      <c r="C121"/>
      <c r="D121"/>
      <c r="E121"/>
      <c r="F121"/>
      <c r="G121"/>
      <c r="H121"/>
    </row>
    <row r="122" spans="2:8">
      <c r="B122"/>
      <c r="C122"/>
      <c r="D122"/>
      <c r="E122"/>
      <c r="F122"/>
      <c r="G122"/>
      <c r="H122"/>
    </row>
    <row r="123" spans="2:8">
      <c r="B123"/>
      <c r="C123"/>
      <c r="D123"/>
      <c r="E123"/>
      <c r="F123"/>
      <c r="G123"/>
      <c r="H123"/>
    </row>
    <row r="124" spans="2:8">
      <c r="B124"/>
      <c r="C124"/>
      <c r="D124"/>
      <c r="E124"/>
      <c r="F124"/>
      <c r="G124"/>
      <c r="H124"/>
    </row>
    <row r="125" spans="2:8">
      <c r="B125"/>
      <c r="C125"/>
      <c r="D125"/>
      <c r="E125"/>
      <c r="F125"/>
      <c r="G125"/>
      <c r="H125"/>
    </row>
    <row r="126" spans="2:8">
      <c r="B126"/>
      <c r="C126"/>
      <c r="D126"/>
      <c r="E126"/>
      <c r="F126"/>
      <c r="G126"/>
      <c r="H126"/>
    </row>
    <row r="127" spans="2:8">
      <c r="B127"/>
      <c r="C127"/>
      <c r="D127"/>
      <c r="E127"/>
      <c r="F127"/>
      <c r="G127"/>
      <c r="H127"/>
    </row>
    <row r="128" spans="2:8">
      <c r="B128"/>
      <c r="C128"/>
      <c r="D128"/>
      <c r="E128"/>
      <c r="F128"/>
      <c r="G128"/>
      <c r="H128"/>
    </row>
    <row r="129" spans="2:8">
      <c r="B129"/>
      <c r="C129"/>
      <c r="D129"/>
      <c r="E129"/>
      <c r="F129"/>
      <c r="G129"/>
      <c r="H129"/>
    </row>
    <row r="130" spans="2:8">
      <c r="B130"/>
      <c r="C130"/>
      <c r="D130"/>
      <c r="E130"/>
      <c r="F130"/>
      <c r="G130"/>
      <c r="H130"/>
    </row>
    <row r="131" spans="2:8">
      <c r="B131"/>
      <c r="C131"/>
      <c r="D131"/>
      <c r="E131"/>
      <c r="F131"/>
      <c r="G131"/>
      <c r="H131"/>
    </row>
    <row r="132" spans="2:8">
      <c r="B132"/>
      <c r="C132"/>
      <c r="D132"/>
      <c r="E132"/>
      <c r="F132"/>
      <c r="G132"/>
      <c r="H132"/>
    </row>
    <row r="133" spans="2:8">
      <c r="B133"/>
      <c r="C133"/>
      <c r="D133"/>
      <c r="E133"/>
      <c r="F133"/>
      <c r="G133"/>
      <c r="H133"/>
    </row>
    <row r="134" spans="2:8">
      <c r="B134"/>
      <c r="C134"/>
      <c r="D134"/>
      <c r="E134"/>
      <c r="F134"/>
      <c r="G134"/>
      <c r="H134"/>
    </row>
    <row r="135" spans="2:8">
      <c r="B135"/>
      <c r="C135"/>
      <c r="D135"/>
      <c r="E135"/>
      <c r="F135"/>
      <c r="G135"/>
      <c r="H135"/>
    </row>
    <row r="136" spans="2:8">
      <c r="B136"/>
      <c r="C136"/>
      <c r="D136"/>
      <c r="E136"/>
      <c r="F136"/>
      <c r="G136"/>
      <c r="H136"/>
    </row>
    <row r="137" spans="2:8">
      <c r="B137"/>
      <c r="C137"/>
      <c r="D137"/>
      <c r="E137"/>
      <c r="F137"/>
      <c r="G137"/>
      <c r="H137"/>
    </row>
    <row r="138" spans="2:8">
      <c r="B138"/>
      <c r="C138"/>
      <c r="D138"/>
      <c r="E138"/>
      <c r="F138"/>
      <c r="G138"/>
      <c r="H138"/>
    </row>
    <row r="139" spans="2:8">
      <c r="B139"/>
      <c r="C139"/>
      <c r="D139"/>
      <c r="E139"/>
      <c r="F139"/>
      <c r="G139"/>
      <c r="H139"/>
    </row>
    <row r="140" spans="2:8">
      <c r="B140"/>
      <c r="C140"/>
      <c r="D140"/>
      <c r="E140"/>
      <c r="F140"/>
      <c r="G140"/>
      <c r="H140"/>
    </row>
    <row r="141" spans="2:8">
      <c r="B141"/>
      <c r="C141"/>
      <c r="D141"/>
      <c r="E141"/>
      <c r="F141"/>
      <c r="G141"/>
      <c r="H141"/>
    </row>
    <row r="142" spans="2:8">
      <c r="B142"/>
      <c r="C142"/>
      <c r="D142"/>
      <c r="E142"/>
      <c r="F142"/>
      <c r="G142"/>
      <c r="H142"/>
    </row>
    <row r="143" spans="2:8">
      <c r="B143"/>
      <c r="C143"/>
      <c r="D143"/>
      <c r="E143"/>
      <c r="F143"/>
      <c r="G143"/>
      <c r="H143"/>
    </row>
    <row r="144" spans="2:8">
      <c r="B144"/>
      <c r="C144"/>
      <c r="D144"/>
      <c r="E144"/>
      <c r="F144"/>
      <c r="G144"/>
      <c r="H144"/>
    </row>
    <row r="145" spans="2:8">
      <c r="B145"/>
      <c r="C145"/>
      <c r="D145"/>
      <c r="E145"/>
      <c r="F145"/>
      <c r="G145"/>
      <c r="H145"/>
    </row>
    <row r="146" spans="2:8">
      <c r="B146"/>
      <c r="C146"/>
      <c r="D146"/>
      <c r="E146"/>
      <c r="F146"/>
      <c r="G146"/>
      <c r="H146"/>
    </row>
    <row r="147" spans="2:8">
      <c r="B147"/>
      <c r="C147"/>
      <c r="D147"/>
      <c r="E147"/>
      <c r="F147"/>
      <c r="G147"/>
      <c r="H147"/>
    </row>
    <row r="148" spans="2:8">
      <c r="B148"/>
      <c r="C148"/>
      <c r="D148"/>
      <c r="E148"/>
      <c r="F148"/>
      <c r="G148"/>
      <c r="H148"/>
    </row>
    <row r="149" spans="2:8">
      <c r="B149"/>
      <c r="C149"/>
      <c r="D149"/>
      <c r="E149"/>
      <c r="F149"/>
      <c r="G149"/>
      <c r="H149"/>
    </row>
    <row r="150" spans="2:8">
      <c r="B150"/>
      <c r="C150"/>
      <c r="D150"/>
      <c r="E150"/>
      <c r="F150"/>
      <c r="G150"/>
      <c r="H150"/>
    </row>
    <row r="151" spans="2:8">
      <c r="B151"/>
      <c r="C151"/>
      <c r="D151"/>
      <c r="E151"/>
      <c r="F151"/>
      <c r="G151"/>
      <c r="H151"/>
    </row>
    <row r="152" spans="2:8">
      <c r="B152"/>
      <c r="C152"/>
      <c r="D152"/>
      <c r="E152"/>
      <c r="F152"/>
      <c r="G152"/>
      <c r="H152"/>
    </row>
    <row r="153" spans="2:8">
      <c r="B153"/>
      <c r="C153"/>
      <c r="D153"/>
      <c r="E153"/>
      <c r="F153"/>
      <c r="G153"/>
      <c r="H153"/>
    </row>
    <row r="154" spans="2:8">
      <c r="B154"/>
      <c r="C154"/>
      <c r="D154"/>
      <c r="E154"/>
      <c r="F154"/>
      <c r="G154"/>
      <c r="H154"/>
    </row>
    <row r="155" spans="2:8">
      <c r="B155"/>
      <c r="C155"/>
      <c r="D155"/>
      <c r="E155"/>
      <c r="F155"/>
      <c r="G155"/>
      <c r="H155"/>
    </row>
    <row r="156" spans="2:8">
      <c r="B156"/>
      <c r="C156"/>
      <c r="D156"/>
      <c r="E156"/>
      <c r="F156"/>
      <c r="G156"/>
      <c r="H156"/>
    </row>
    <row r="157" spans="2:8">
      <c r="B157"/>
      <c r="C157"/>
      <c r="D157"/>
      <c r="E157"/>
      <c r="F157"/>
      <c r="G157"/>
      <c r="H157"/>
    </row>
    <row r="158" spans="2:8">
      <c r="B158"/>
      <c r="C158"/>
      <c r="D158"/>
      <c r="E158"/>
      <c r="F158"/>
      <c r="G158"/>
      <c r="H158"/>
    </row>
    <row r="159" spans="2:8">
      <c r="B159"/>
      <c r="C159"/>
      <c r="D159"/>
      <c r="E159"/>
      <c r="F159"/>
      <c r="G159"/>
      <c r="H159"/>
    </row>
    <row r="160" spans="2:8">
      <c r="B160"/>
      <c r="C160"/>
      <c r="D160"/>
      <c r="E160"/>
      <c r="F160"/>
      <c r="G160"/>
      <c r="H160"/>
    </row>
    <row r="161" spans="2:8">
      <c r="B161"/>
      <c r="C161"/>
      <c r="D161"/>
      <c r="E161"/>
      <c r="F161"/>
      <c r="G161"/>
      <c r="H161"/>
    </row>
    <row r="162" spans="2:8">
      <c r="B162"/>
      <c r="C162"/>
      <c r="D162"/>
      <c r="E162"/>
      <c r="F162"/>
      <c r="G162"/>
      <c r="H162"/>
    </row>
    <row r="163" spans="2:8">
      <c r="B163"/>
      <c r="C163"/>
      <c r="D163"/>
      <c r="E163"/>
      <c r="F163"/>
      <c r="G163"/>
      <c r="H163"/>
    </row>
    <row r="164" spans="2:8">
      <c r="B164"/>
      <c r="C164"/>
      <c r="D164"/>
      <c r="E164"/>
      <c r="F164"/>
      <c r="G164"/>
      <c r="H164"/>
    </row>
    <row r="165" spans="2:8">
      <c r="B165"/>
      <c r="C165"/>
      <c r="D165"/>
      <c r="E165"/>
      <c r="F165"/>
      <c r="G165"/>
      <c r="H165"/>
    </row>
    <row r="166" spans="2:8">
      <c r="B166"/>
      <c r="C166"/>
      <c r="D166"/>
      <c r="E166"/>
      <c r="F166"/>
      <c r="G166"/>
      <c r="H166"/>
    </row>
    <row r="167" spans="2:8">
      <c r="B167"/>
      <c r="C167"/>
      <c r="D167"/>
      <c r="E167"/>
      <c r="F167"/>
      <c r="G167"/>
      <c r="H167"/>
    </row>
    <row r="168" spans="2:8">
      <c r="B168"/>
      <c r="C168"/>
      <c r="D168"/>
      <c r="E168"/>
      <c r="F168"/>
      <c r="G168"/>
      <c r="H168"/>
    </row>
    <row r="169" spans="2:8">
      <c r="B169"/>
      <c r="C169"/>
      <c r="D169"/>
      <c r="E169"/>
      <c r="F169"/>
      <c r="G169"/>
      <c r="H169"/>
    </row>
    <row r="170" spans="2:8">
      <c r="B170"/>
      <c r="C170"/>
      <c r="D170"/>
      <c r="E170"/>
      <c r="F170"/>
      <c r="G170"/>
      <c r="H170"/>
    </row>
    <row r="171" spans="2:8">
      <c r="B171"/>
      <c r="C171"/>
      <c r="D171"/>
      <c r="E171"/>
      <c r="F171"/>
      <c r="G171"/>
      <c r="H171"/>
    </row>
    <row r="172" spans="2:8">
      <c r="B172"/>
      <c r="C172"/>
      <c r="D172"/>
      <c r="E172"/>
      <c r="F172"/>
      <c r="G172"/>
      <c r="H172"/>
    </row>
    <row r="173" spans="2:8">
      <c r="B173"/>
      <c r="C173"/>
      <c r="D173"/>
      <c r="E173"/>
      <c r="F173"/>
      <c r="G173"/>
      <c r="H173"/>
    </row>
    <row r="174" spans="2:8">
      <c r="B174"/>
      <c r="C174"/>
      <c r="D174"/>
      <c r="E174"/>
      <c r="F174"/>
      <c r="G174"/>
      <c r="H174"/>
    </row>
    <row r="175" spans="2:8">
      <c r="B175"/>
      <c r="C175"/>
      <c r="D175"/>
      <c r="E175"/>
      <c r="F175"/>
      <c r="G175"/>
      <c r="H175"/>
    </row>
    <row r="176" spans="2:8">
      <c r="B176"/>
      <c r="C176"/>
      <c r="D176"/>
      <c r="E176"/>
      <c r="F176"/>
      <c r="G176"/>
      <c r="H176"/>
    </row>
    <row r="177" spans="2:8">
      <c r="B177"/>
      <c r="C177"/>
      <c r="D177"/>
      <c r="E177"/>
      <c r="F177"/>
      <c r="G177"/>
      <c r="H177"/>
    </row>
    <row r="178" spans="2:8">
      <c r="B178"/>
      <c r="C178"/>
      <c r="D178"/>
      <c r="E178"/>
      <c r="F178"/>
      <c r="G178"/>
      <c r="H178"/>
    </row>
    <row r="179" spans="2:8">
      <c r="B179"/>
      <c r="C179"/>
      <c r="D179"/>
      <c r="E179"/>
      <c r="F179"/>
      <c r="G179"/>
      <c r="H179"/>
    </row>
    <row r="180" spans="2:8">
      <c r="B180"/>
      <c r="C180"/>
      <c r="D180"/>
      <c r="E180"/>
      <c r="F180"/>
      <c r="G180"/>
      <c r="H180"/>
    </row>
    <row r="181" spans="2:8">
      <c r="B181"/>
      <c r="C181"/>
      <c r="D181"/>
      <c r="E181"/>
      <c r="F181"/>
      <c r="G181"/>
      <c r="H181"/>
    </row>
    <row r="182" spans="2:8">
      <c r="B182"/>
      <c r="C182"/>
      <c r="D182"/>
      <c r="E182"/>
      <c r="F182"/>
      <c r="G182"/>
      <c r="H182"/>
    </row>
    <row r="183" spans="2:8">
      <c r="B183"/>
      <c r="C183"/>
      <c r="D183"/>
      <c r="E183"/>
      <c r="F183"/>
      <c r="G183"/>
      <c r="H183"/>
    </row>
    <row r="184" spans="2:8">
      <c r="B184"/>
      <c r="C184"/>
      <c r="D184"/>
      <c r="E184"/>
      <c r="F184"/>
      <c r="G184"/>
      <c r="H184"/>
    </row>
    <row r="185" spans="2:8">
      <c r="B185"/>
      <c r="C185"/>
      <c r="D185"/>
      <c r="E185"/>
      <c r="F185"/>
      <c r="G185"/>
      <c r="H185"/>
    </row>
    <row r="186" spans="2:8">
      <c r="B186"/>
      <c r="C186"/>
      <c r="D186"/>
      <c r="E186"/>
      <c r="F186"/>
      <c r="G186"/>
      <c r="H186"/>
    </row>
    <row r="187" spans="2:8">
      <c r="B187"/>
      <c r="C187"/>
      <c r="D187"/>
      <c r="E187"/>
      <c r="F187"/>
      <c r="G187"/>
      <c r="H187"/>
    </row>
    <row r="188" spans="2:8">
      <c r="B188"/>
      <c r="C188"/>
      <c r="D188"/>
      <c r="E188"/>
      <c r="F188"/>
      <c r="G188"/>
      <c r="H188"/>
    </row>
    <row r="189" spans="2:8">
      <c r="B189"/>
      <c r="C189"/>
      <c r="D189"/>
      <c r="E189"/>
      <c r="F189"/>
      <c r="G189"/>
      <c r="H189"/>
    </row>
    <row r="190" spans="2:8">
      <c r="B190"/>
      <c r="C190"/>
      <c r="D190"/>
      <c r="E190"/>
      <c r="F190"/>
      <c r="G190"/>
      <c r="H190"/>
    </row>
    <row r="191" spans="2:8">
      <c r="B191"/>
      <c r="C191"/>
      <c r="D191"/>
      <c r="E191"/>
      <c r="F191"/>
      <c r="G191"/>
      <c r="H191"/>
    </row>
    <row r="192" spans="2:8">
      <c r="B192"/>
      <c r="C192"/>
      <c r="D192"/>
      <c r="E192"/>
      <c r="F192"/>
      <c r="G192"/>
      <c r="H192"/>
    </row>
    <row r="193" spans="2:8">
      <c r="B193"/>
      <c r="C193"/>
      <c r="D193"/>
      <c r="E193"/>
      <c r="F193"/>
      <c r="G193"/>
      <c r="H193"/>
    </row>
    <row r="194" spans="2:8">
      <c r="B194"/>
      <c r="C194"/>
      <c r="D194"/>
      <c r="E194"/>
      <c r="F194"/>
      <c r="G194"/>
      <c r="H194"/>
    </row>
    <row r="195" spans="2:8">
      <c r="B195"/>
      <c r="C195"/>
      <c r="D195"/>
      <c r="E195"/>
      <c r="F195"/>
      <c r="G195"/>
      <c r="H195"/>
    </row>
    <row r="196" spans="2:8">
      <c r="B196"/>
      <c r="C196"/>
      <c r="D196"/>
      <c r="E196"/>
      <c r="F196"/>
      <c r="G196"/>
      <c r="H196"/>
    </row>
    <row r="197" spans="2:8">
      <c r="B197"/>
      <c r="C197"/>
      <c r="D197"/>
      <c r="E197"/>
      <c r="F197"/>
      <c r="G197"/>
      <c r="H197"/>
    </row>
    <row r="198" spans="2:8">
      <c r="B198"/>
      <c r="C198"/>
      <c r="D198"/>
      <c r="E198"/>
      <c r="F198"/>
      <c r="G198"/>
      <c r="H198"/>
    </row>
    <row r="199" spans="2:8">
      <c r="B199"/>
      <c r="C199"/>
      <c r="D199"/>
      <c r="E199"/>
      <c r="F199"/>
      <c r="G199"/>
      <c r="H199"/>
    </row>
    <row r="200" spans="2:8">
      <c r="B200"/>
      <c r="C200"/>
      <c r="D200"/>
      <c r="E200"/>
      <c r="F200"/>
      <c r="G200"/>
      <c r="H200"/>
    </row>
    <row r="201" spans="2:8">
      <c r="B201"/>
      <c r="C201"/>
      <c r="D201"/>
      <c r="E201"/>
      <c r="F201"/>
      <c r="G201"/>
      <c r="H201"/>
    </row>
    <row r="202" spans="2:8">
      <c r="B202"/>
      <c r="C202"/>
      <c r="D202"/>
      <c r="E202"/>
      <c r="F202"/>
      <c r="G202"/>
      <c r="H202"/>
    </row>
    <row r="203" spans="2:8">
      <c r="B203"/>
      <c r="C203"/>
      <c r="D203"/>
      <c r="E203"/>
      <c r="F203"/>
      <c r="G203"/>
      <c r="H203"/>
    </row>
    <row r="204" spans="2:8">
      <c r="B204"/>
      <c r="C204"/>
      <c r="D204"/>
      <c r="E204"/>
      <c r="F204"/>
      <c r="G204"/>
      <c r="H204"/>
    </row>
    <row r="205" spans="2:8">
      <c r="B205"/>
      <c r="C205"/>
      <c r="D205"/>
      <c r="E205"/>
      <c r="F205"/>
      <c r="G205"/>
      <c r="H205"/>
    </row>
    <row r="206" spans="2:8">
      <c r="B206"/>
      <c r="C206"/>
      <c r="D206"/>
      <c r="E206"/>
      <c r="F206"/>
      <c r="G206"/>
      <c r="H206"/>
    </row>
    <row r="207" spans="2:8">
      <c r="B207"/>
      <c r="C207"/>
      <c r="D207"/>
      <c r="E207"/>
      <c r="F207"/>
      <c r="G207"/>
      <c r="H207"/>
    </row>
    <row r="208" spans="2:8">
      <c r="B208"/>
      <c r="C208"/>
      <c r="D208"/>
      <c r="E208"/>
      <c r="F208"/>
      <c r="G208"/>
      <c r="H208"/>
    </row>
    <row r="209" spans="2:8">
      <c r="B209"/>
      <c r="C209"/>
      <c r="D209"/>
      <c r="E209"/>
      <c r="F209"/>
      <c r="G209"/>
      <c r="H209"/>
    </row>
    <row r="210" spans="2:8">
      <c r="B210"/>
      <c r="C210"/>
      <c r="D210"/>
      <c r="E210"/>
      <c r="F210"/>
      <c r="G210"/>
      <c r="H210"/>
    </row>
    <row r="211" spans="2:8">
      <c r="B211"/>
      <c r="C211"/>
      <c r="D211"/>
      <c r="E211"/>
      <c r="F211"/>
      <c r="G211"/>
      <c r="H211"/>
    </row>
    <row r="212" spans="2:8">
      <c r="B212"/>
      <c r="C212"/>
      <c r="D212"/>
      <c r="E212"/>
      <c r="F212"/>
      <c r="G212"/>
      <c r="H212"/>
    </row>
    <row r="213" spans="2:8">
      <c r="B213"/>
      <c r="C213"/>
      <c r="D213"/>
      <c r="E213"/>
      <c r="F213"/>
      <c r="G213"/>
      <c r="H213"/>
    </row>
    <row r="214" spans="2:8">
      <c r="B214"/>
      <c r="C214"/>
      <c r="D214"/>
      <c r="E214"/>
      <c r="F214"/>
      <c r="G214"/>
      <c r="H214"/>
    </row>
    <row r="215" spans="2:8">
      <c r="B215"/>
      <c r="C215"/>
      <c r="D215"/>
      <c r="E215"/>
      <c r="F215"/>
      <c r="G215"/>
      <c r="H215"/>
    </row>
    <row r="216" spans="2:8">
      <c r="B216"/>
      <c r="C216"/>
      <c r="D216"/>
      <c r="E216"/>
      <c r="F216"/>
      <c r="G216"/>
      <c r="H216"/>
    </row>
    <row r="217" spans="2:8">
      <c r="B217"/>
      <c r="C217"/>
      <c r="D217"/>
      <c r="E217"/>
      <c r="F217"/>
      <c r="G217"/>
      <c r="H217"/>
    </row>
    <row r="218" spans="2:8">
      <c r="B218"/>
      <c r="C218"/>
      <c r="D218"/>
      <c r="E218"/>
      <c r="F218"/>
      <c r="G218"/>
      <c r="H218"/>
    </row>
    <row r="219" spans="2:8">
      <c r="B219"/>
      <c r="C219"/>
      <c r="D219"/>
      <c r="E219"/>
      <c r="F219"/>
      <c r="G219"/>
      <c r="H219"/>
    </row>
    <row r="220" spans="2:8">
      <c r="B220"/>
      <c r="C220"/>
      <c r="D220"/>
      <c r="E220"/>
      <c r="F220"/>
      <c r="G220"/>
      <c r="H220"/>
    </row>
    <row r="221" spans="2:8">
      <c r="B221"/>
      <c r="C221"/>
      <c r="D221"/>
      <c r="E221"/>
      <c r="F221"/>
      <c r="G221"/>
      <c r="H221"/>
    </row>
    <row r="222" spans="2:8">
      <c r="B222"/>
      <c r="C222"/>
      <c r="D222"/>
      <c r="E222"/>
      <c r="F222"/>
      <c r="G222"/>
      <c r="H222"/>
    </row>
    <row r="223" spans="2:8">
      <c r="B223"/>
      <c r="C223"/>
      <c r="D223"/>
      <c r="E223"/>
      <c r="F223"/>
      <c r="G223"/>
      <c r="H223"/>
    </row>
    <row r="224" spans="2:8">
      <c r="B224"/>
      <c r="C224"/>
      <c r="D224"/>
      <c r="E224"/>
      <c r="F224"/>
      <c r="G224"/>
      <c r="H224"/>
    </row>
    <row r="225" spans="2:8">
      <c r="B225"/>
      <c r="C225"/>
      <c r="D225"/>
      <c r="E225"/>
      <c r="F225"/>
      <c r="G225"/>
      <c r="H225"/>
    </row>
    <row r="226" spans="2:8">
      <c r="B226"/>
      <c r="C226"/>
      <c r="D226"/>
      <c r="E226"/>
      <c r="F226"/>
      <c r="G226"/>
      <c r="H226"/>
    </row>
    <row r="227" spans="2:8">
      <c r="B227"/>
      <c r="C227"/>
      <c r="D227"/>
      <c r="E227"/>
      <c r="F227"/>
      <c r="G227"/>
      <c r="H227"/>
    </row>
    <row r="228" spans="2:8">
      <c r="B228"/>
      <c r="C228"/>
      <c r="D228"/>
      <c r="E228"/>
      <c r="F228"/>
      <c r="G228"/>
      <c r="H228"/>
    </row>
    <row r="229" spans="2:8">
      <c r="B229"/>
      <c r="C229"/>
      <c r="D229"/>
      <c r="E229"/>
      <c r="F229"/>
      <c r="G229"/>
      <c r="H229"/>
    </row>
    <row r="230" spans="2:8">
      <c r="B230"/>
      <c r="C230"/>
      <c r="D230"/>
      <c r="E230"/>
      <c r="F230"/>
      <c r="G230"/>
      <c r="H230"/>
    </row>
    <row r="231" spans="2:8">
      <c r="B231"/>
      <c r="C231"/>
      <c r="D231"/>
      <c r="E231"/>
      <c r="F231"/>
      <c r="G231"/>
      <c r="H231"/>
    </row>
    <row r="232" spans="2:8">
      <c r="B232"/>
      <c r="C232"/>
      <c r="D232"/>
      <c r="E232"/>
      <c r="F232"/>
      <c r="G232"/>
      <c r="H232"/>
    </row>
    <row r="233" spans="2:8">
      <c r="B233"/>
      <c r="C233"/>
      <c r="D233"/>
      <c r="E233"/>
      <c r="F233"/>
      <c r="G233"/>
      <c r="H233"/>
    </row>
    <row r="234" spans="2:8">
      <c r="B234"/>
      <c r="C234"/>
      <c r="D234"/>
      <c r="E234"/>
      <c r="F234"/>
      <c r="G234"/>
      <c r="H234"/>
    </row>
    <row r="235" spans="2:8">
      <c r="B235"/>
      <c r="C235"/>
      <c r="D235"/>
      <c r="E235"/>
      <c r="F235"/>
      <c r="G235"/>
      <c r="H235"/>
    </row>
    <row r="236" spans="2:8">
      <c r="B236"/>
      <c r="C236"/>
      <c r="D236"/>
      <c r="E236"/>
      <c r="F236"/>
      <c r="G236"/>
      <c r="H236"/>
    </row>
    <row r="237" spans="2:8">
      <c r="B237"/>
      <c r="C237"/>
      <c r="D237"/>
      <c r="E237"/>
      <c r="F237"/>
      <c r="G237"/>
      <c r="H237"/>
    </row>
    <row r="238" spans="2:8">
      <c r="B238"/>
      <c r="C238"/>
      <c r="D238"/>
      <c r="E238"/>
      <c r="F238"/>
      <c r="G238"/>
      <c r="H238"/>
    </row>
    <row r="239" spans="2:8">
      <c r="B239"/>
      <c r="C239"/>
      <c r="D239"/>
      <c r="E239"/>
      <c r="F239"/>
      <c r="G239"/>
      <c r="H239"/>
    </row>
    <row r="240" spans="2:8">
      <c r="B240"/>
      <c r="C240"/>
      <c r="D240"/>
      <c r="E240"/>
      <c r="F240"/>
      <c r="G240"/>
      <c r="H240"/>
    </row>
    <row r="241" spans="2:8">
      <c r="B241"/>
      <c r="C241"/>
      <c r="D241"/>
      <c r="E241"/>
      <c r="F241"/>
      <c r="G241"/>
      <c r="H241"/>
    </row>
    <row r="242" spans="2:8">
      <c r="B242"/>
      <c r="C242"/>
      <c r="D242"/>
      <c r="E242"/>
      <c r="F242"/>
      <c r="G242"/>
      <c r="H242"/>
    </row>
    <row r="243" spans="2:8">
      <c r="B243"/>
      <c r="C243"/>
      <c r="D243"/>
      <c r="E243"/>
      <c r="F243"/>
      <c r="G243"/>
      <c r="H243"/>
    </row>
    <row r="244" spans="2:8">
      <c r="B244"/>
      <c r="C244"/>
      <c r="D244"/>
      <c r="E244"/>
      <c r="F244"/>
      <c r="G244"/>
      <c r="H244"/>
    </row>
    <row r="245" spans="2:8">
      <c r="B245"/>
      <c r="C245"/>
      <c r="D245"/>
      <c r="E245"/>
      <c r="F245"/>
      <c r="G245"/>
      <c r="H245"/>
    </row>
    <row r="246" spans="2:8">
      <c r="B246"/>
      <c r="C246"/>
      <c r="D246"/>
      <c r="E246"/>
      <c r="F246"/>
      <c r="G246"/>
      <c r="H246"/>
    </row>
    <row r="247" spans="2:8">
      <c r="B247"/>
      <c r="C247"/>
      <c r="D247"/>
      <c r="E247"/>
      <c r="F247"/>
      <c r="G247"/>
      <c r="H247"/>
    </row>
    <row r="248" spans="2:8">
      <c r="B248"/>
      <c r="C248"/>
      <c r="D248"/>
      <c r="E248"/>
      <c r="F248"/>
      <c r="G248"/>
      <c r="H248"/>
    </row>
    <row r="249" spans="2:8">
      <c r="B249"/>
      <c r="C249"/>
      <c r="D249"/>
      <c r="E249"/>
      <c r="F249"/>
      <c r="G249"/>
      <c r="H249"/>
    </row>
    <row r="250" spans="2:8">
      <c r="B250"/>
      <c r="C250"/>
      <c r="D250"/>
      <c r="E250"/>
      <c r="F250"/>
      <c r="G250"/>
      <c r="H250"/>
    </row>
    <row r="251" spans="2:8">
      <c r="B251"/>
      <c r="C251"/>
      <c r="D251"/>
      <c r="E251"/>
      <c r="F251"/>
      <c r="G251"/>
      <c r="H251"/>
    </row>
    <row r="252" spans="2:8">
      <c r="B252"/>
      <c r="C252"/>
      <c r="D252"/>
      <c r="E252"/>
      <c r="F252"/>
      <c r="G252"/>
      <c r="H252"/>
    </row>
    <row r="253" spans="2:8">
      <c r="B253"/>
      <c r="C253"/>
      <c r="D253"/>
      <c r="E253"/>
      <c r="F253"/>
      <c r="G253"/>
      <c r="H253"/>
    </row>
    <row r="254" spans="2:8">
      <c r="B254"/>
      <c r="C254"/>
      <c r="D254"/>
      <c r="E254"/>
      <c r="F254"/>
      <c r="G254"/>
      <c r="H254"/>
    </row>
    <row r="255" spans="2:8">
      <c r="B255"/>
      <c r="C255"/>
      <c r="D255"/>
      <c r="E255"/>
      <c r="F255"/>
      <c r="G255"/>
      <c r="H255"/>
    </row>
    <row r="256" spans="2:8">
      <c r="B256"/>
      <c r="C256"/>
      <c r="D256"/>
      <c r="E256"/>
      <c r="F256"/>
      <c r="G256"/>
      <c r="H256"/>
    </row>
    <row r="257" spans="2:8">
      <c r="B257"/>
      <c r="C257"/>
      <c r="D257"/>
      <c r="E257"/>
      <c r="F257"/>
      <c r="G257"/>
      <c r="H257"/>
    </row>
    <row r="258" spans="2:8">
      <c r="B258"/>
      <c r="C258"/>
      <c r="D258"/>
      <c r="E258"/>
      <c r="F258"/>
      <c r="G258"/>
      <c r="H258"/>
    </row>
    <row r="259" spans="2:8">
      <c r="B259"/>
      <c r="C259"/>
      <c r="D259"/>
      <c r="E259"/>
      <c r="F259"/>
      <c r="G259"/>
      <c r="H259"/>
    </row>
    <row r="260" spans="2:8">
      <c r="B260"/>
      <c r="C260"/>
      <c r="D260"/>
      <c r="E260"/>
      <c r="F260"/>
      <c r="G260"/>
      <c r="H260"/>
    </row>
    <row r="261" spans="2:8">
      <c r="B261"/>
      <c r="C261"/>
      <c r="D261"/>
      <c r="E261"/>
      <c r="F261"/>
      <c r="G261"/>
      <c r="H261"/>
    </row>
    <row r="262" spans="2:8">
      <c r="B262"/>
      <c r="C262"/>
      <c r="D262"/>
      <c r="E262"/>
      <c r="F262"/>
      <c r="G262"/>
      <c r="H262"/>
    </row>
    <row r="263" spans="2:8">
      <c r="B263"/>
      <c r="C263"/>
      <c r="D263"/>
      <c r="E263"/>
      <c r="F263"/>
      <c r="G263"/>
      <c r="H263"/>
    </row>
    <row r="264" spans="2:8">
      <c r="B264"/>
      <c r="C264"/>
      <c r="D264"/>
      <c r="E264"/>
      <c r="F264"/>
      <c r="G264"/>
      <c r="H264"/>
    </row>
    <row r="265" spans="2:8">
      <c r="B265"/>
      <c r="C265"/>
      <c r="D265"/>
      <c r="E265"/>
      <c r="F265"/>
      <c r="G265"/>
      <c r="H265"/>
    </row>
    <row r="266" spans="2:8">
      <c r="B266"/>
      <c r="C266"/>
      <c r="D266"/>
      <c r="E266"/>
      <c r="F266"/>
      <c r="G266"/>
      <c r="H266"/>
    </row>
    <row r="267" spans="2:8">
      <c r="B267"/>
      <c r="C267"/>
      <c r="D267"/>
      <c r="E267"/>
      <c r="F267"/>
      <c r="G267"/>
      <c r="H267"/>
    </row>
    <row r="268" spans="2:8">
      <c r="B268"/>
      <c r="C268"/>
      <c r="D268"/>
      <c r="E268"/>
      <c r="F268"/>
      <c r="G268"/>
      <c r="H268"/>
    </row>
    <row r="269" spans="2:8">
      <c r="B269"/>
      <c r="C269"/>
      <c r="D269"/>
      <c r="E269"/>
      <c r="F269"/>
      <c r="G269"/>
      <c r="H269"/>
    </row>
    <row r="270" spans="2:8">
      <c r="B270"/>
      <c r="C270"/>
      <c r="D270"/>
      <c r="E270"/>
      <c r="F270"/>
      <c r="G270"/>
      <c r="H270"/>
    </row>
    <row r="271" spans="2:8">
      <c r="B271"/>
      <c r="C271"/>
      <c r="D271"/>
      <c r="E271"/>
      <c r="F271"/>
      <c r="G271"/>
      <c r="H271"/>
    </row>
    <row r="272" spans="2:8">
      <c r="B272"/>
      <c r="C272"/>
      <c r="D272"/>
      <c r="E272"/>
      <c r="F272"/>
      <c r="G272"/>
      <c r="H272"/>
    </row>
    <row r="273" spans="2:8">
      <c r="B273"/>
      <c r="C273"/>
      <c r="D273"/>
      <c r="E273"/>
      <c r="F273"/>
      <c r="G273"/>
      <c r="H273"/>
    </row>
    <row r="274" spans="2:8">
      <c r="B274"/>
      <c r="C274"/>
      <c r="D274"/>
      <c r="E274"/>
      <c r="F274"/>
      <c r="G274"/>
      <c r="H274"/>
    </row>
    <row r="275" spans="2:8">
      <c r="B275"/>
      <c r="C275"/>
      <c r="D275"/>
      <c r="E275"/>
      <c r="F275"/>
      <c r="G275"/>
      <c r="H275"/>
    </row>
    <row r="276" spans="2:8">
      <c r="B276"/>
      <c r="C276"/>
      <c r="D276"/>
      <c r="E276"/>
      <c r="F276"/>
      <c r="G276"/>
      <c r="H276"/>
    </row>
    <row r="277" spans="2:8">
      <c r="B277"/>
      <c r="C277"/>
      <c r="D277"/>
      <c r="E277"/>
      <c r="F277"/>
      <c r="G277"/>
      <c r="H277"/>
    </row>
    <row r="278" spans="2:8">
      <c r="B278"/>
      <c r="C278"/>
      <c r="D278"/>
      <c r="E278"/>
      <c r="F278"/>
      <c r="G278"/>
      <c r="H278"/>
    </row>
    <row r="279" spans="2:8">
      <c r="B279"/>
      <c r="C279"/>
      <c r="D279"/>
      <c r="E279"/>
      <c r="F279"/>
      <c r="G279"/>
      <c r="H279"/>
    </row>
    <row r="280" spans="2:8">
      <c r="B280"/>
      <c r="C280"/>
      <c r="D280"/>
      <c r="E280"/>
      <c r="F280"/>
      <c r="G280"/>
      <c r="H280"/>
    </row>
    <row r="281" spans="2:8">
      <c r="B281"/>
      <c r="C281"/>
      <c r="D281"/>
      <c r="E281"/>
      <c r="F281"/>
      <c r="G281"/>
      <c r="H281"/>
    </row>
    <row r="282" spans="2:8">
      <c r="B282"/>
      <c r="C282"/>
      <c r="D282"/>
      <c r="E282"/>
      <c r="F282"/>
      <c r="G282"/>
      <c r="H282"/>
    </row>
    <row r="283" spans="2:8">
      <c r="B283"/>
      <c r="C283"/>
      <c r="D283"/>
      <c r="E283"/>
      <c r="F283"/>
      <c r="G283"/>
      <c r="H283"/>
    </row>
    <row r="284" spans="2:8">
      <c r="B284"/>
      <c r="C284"/>
      <c r="D284"/>
      <c r="E284"/>
      <c r="F284"/>
      <c r="G284"/>
      <c r="H284"/>
    </row>
    <row r="285" spans="2:8">
      <c r="B285"/>
      <c r="C285"/>
      <c r="D285"/>
      <c r="E285"/>
      <c r="F285"/>
      <c r="G285"/>
      <c r="H285"/>
    </row>
    <row r="286" spans="2:8">
      <c r="B286"/>
      <c r="C286"/>
      <c r="D286"/>
      <c r="E286"/>
      <c r="F286"/>
      <c r="G286"/>
      <c r="H286"/>
    </row>
    <row r="287" spans="2:8">
      <c r="B287"/>
      <c r="C287"/>
      <c r="D287"/>
      <c r="E287"/>
      <c r="F287"/>
      <c r="G287"/>
      <c r="H287"/>
    </row>
    <row r="288" spans="2:8">
      <c r="B288"/>
      <c r="C288"/>
      <c r="D288"/>
      <c r="E288"/>
      <c r="F288"/>
      <c r="G288"/>
      <c r="H288"/>
    </row>
    <row r="289" spans="2:8">
      <c r="B289"/>
      <c r="C289"/>
      <c r="D289"/>
      <c r="E289"/>
      <c r="F289"/>
      <c r="G289"/>
      <c r="H289"/>
    </row>
    <row r="290" spans="2:8">
      <c r="B290"/>
      <c r="C290"/>
      <c r="D290"/>
      <c r="E290"/>
      <c r="F290"/>
      <c r="G290"/>
      <c r="H290"/>
    </row>
    <row r="291" spans="2:8">
      <c r="B291"/>
      <c r="C291"/>
      <c r="D291"/>
      <c r="E291"/>
      <c r="F291"/>
      <c r="G291"/>
      <c r="H291"/>
    </row>
    <row r="292" spans="2:8">
      <c r="B292"/>
      <c r="C292"/>
      <c r="D292"/>
      <c r="E292"/>
      <c r="F292"/>
      <c r="G292"/>
      <c r="H292"/>
    </row>
    <row r="293" spans="2:8">
      <c r="B293"/>
      <c r="C293"/>
      <c r="D293"/>
      <c r="E293"/>
      <c r="F293"/>
      <c r="G293"/>
      <c r="H293"/>
    </row>
    <row r="294" spans="2:8">
      <c r="B294"/>
      <c r="C294"/>
      <c r="D294"/>
      <c r="E294"/>
      <c r="F294"/>
      <c r="G294"/>
      <c r="H294"/>
    </row>
    <row r="295" spans="2:8">
      <c r="B295"/>
      <c r="C295"/>
      <c r="D295"/>
      <c r="E295"/>
      <c r="F295"/>
      <c r="G295"/>
      <c r="H295"/>
    </row>
    <row r="296" spans="2:8">
      <c r="B296"/>
      <c r="C296"/>
      <c r="D296"/>
      <c r="E296"/>
      <c r="F296"/>
      <c r="G296"/>
      <c r="H296"/>
    </row>
    <row r="297" spans="2:8">
      <c r="B297"/>
      <c r="C297"/>
      <c r="D297"/>
      <c r="E297"/>
      <c r="F297"/>
      <c r="G297"/>
      <c r="H297"/>
    </row>
    <row r="298" spans="2:8">
      <c r="B298"/>
      <c r="C298"/>
      <c r="D298"/>
      <c r="E298"/>
      <c r="F298"/>
      <c r="G298"/>
      <c r="H298"/>
    </row>
    <row r="299" spans="2:8">
      <c r="B299"/>
      <c r="C299"/>
      <c r="D299"/>
      <c r="E299"/>
      <c r="F299"/>
      <c r="G299"/>
      <c r="H299"/>
    </row>
    <row r="300" spans="2:8">
      <c r="B300"/>
      <c r="C300"/>
      <c r="D300"/>
      <c r="E300"/>
      <c r="F300"/>
      <c r="G300"/>
      <c r="H300"/>
    </row>
    <row r="301" spans="2:8">
      <c r="B301"/>
      <c r="C301"/>
      <c r="D301"/>
      <c r="E301"/>
      <c r="F301"/>
      <c r="G301"/>
      <c r="H301"/>
    </row>
    <row r="302" spans="2:8">
      <c r="B302"/>
      <c r="C302"/>
      <c r="D302"/>
      <c r="E302"/>
      <c r="F302"/>
      <c r="G302"/>
      <c r="H302"/>
    </row>
    <row r="303" spans="2:8">
      <c r="B303"/>
      <c r="C303"/>
      <c r="D303"/>
      <c r="E303"/>
      <c r="F303"/>
      <c r="G303"/>
      <c r="H303"/>
    </row>
    <row r="304" spans="2:8">
      <c r="B304"/>
      <c r="C304"/>
      <c r="D304"/>
      <c r="E304"/>
      <c r="F304"/>
      <c r="G304"/>
      <c r="H304"/>
    </row>
    <row r="305" spans="2:8">
      <c r="B305"/>
      <c r="C305"/>
      <c r="D305"/>
      <c r="E305"/>
      <c r="F305"/>
      <c r="G305"/>
      <c r="H305"/>
    </row>
    <row r="306" spans="2:8">
      <c r="B306"/>
      <c r="C306"/>
      <c r="D306"/>
      <c r="E306"/>
      <c r="F306"/>
      <c r="G306"/>
      <c r="H306"/>
    </row>
    <row r="307" spans="2:8">
      <c r="B307"/>
      <c r="C307"/>
      <c r="D307"/>
      <c r="E307"/>
      <c r="F307"/>
      <c r="G307"/>
      <c r="H307"/>
    </row>
    <row r="308" spans="2:8">
      <c r="B308"/>
      <c r="C308"/>
      <c r="D308"/>
      <c r="E308"/>
      <c r="F308"/>
      <c r="G308"/>
      <c r="H308"/>
    </row>
    <row r="309" spans="2:8">
      <c r="B309"/>
      <c r="C309"/>
      <c r="D309"/>
      <c r="E309"/>
      <c r="F309"/>
      <c r="G309"/>
      <c r="H309"/>
    </row>
    <row r="310" spans="2:8">
      <c r="B310"/>
      <c r="C310"/>
      <c r="D310"/>
      <c r="E310"/>
      <c r="F310"/>
      <c r="G310"/>
      <c r="H310"/>
    </row>
    <row r="311" spans="2:8">
      <c r="B311"/>
      <c r="C311"/>
      <c r="D311"/>
      <c r="E311"/>
      <c r="F311"/>
      <c r="G311"/>
      <c r="H311"/>
    </row>
    <row r="312" spans="2:8">
      <c r="B312"/>
      <c r="C312"/>
      <c r="D312"/>
      <c r="E312"/>
      <c r="F312"/>
      <c r="G312"/>
      <c r="H312"/>
    </row>
    <row r="313" spans="2:8">
      <c r="B313"/>
      <c r="C313"/>
      <c r="D313"/>
      <c r="E313"/>
      <c r="F313"/>
      <c r="G313"/>
      <c r="H313"/>
    </row>
    <row r="314" spans="2:8">
      <c r="B314"/>
      <c r="C314"/>
      <c r="D314"/>
      <c r="E314"/>
      <c r="F314"/>
      <c r="G314"/>
      <c r="H314"/>
    </row>
    <row r="315" spans="2:8">
      <c r="B315"/>
      <c r="C315"/>
      <c r="D315"/>
      <c r="E315"/>
      <c r="F315"/>
      <c r="G315"/>
      <c r="H315"/>
    </row>
    <row r="316" spans="2:8">
      <c r="B316"/>
      <c r="C316"/>
      <c r="D316"/>
      <c r="E316"/>
      <c r="F316"/>
      <c r="G316"/>
      <c r="H316"/>
    </row>
    <row r="317" spans="2:8">
      <c r="B317"/>
      <c r="C317"/>
      <c r="D317"/>
      <c r="E317"/>
      <c r="F317"/>
      <c r="G317"/>
      <c r="H317"/>
    </row>
    <row r="318" spans="2:8">
      <c r="B318"/>
      <c r="C318"/>
      <c r="D318"/>
      <c r="E318"/>
      <c r="F318"/>
      <c r="G318"/>
      <c r="H318"/>
    </row>
    <row r="319" spans="2:8">
      <c r="B319"/>
      <c r="C319"/>
      <c r="D319"/>
      <c r="E319"/>
      <c r="F319"/>
      <c r="G319"/>
      <c r="H319"/>
    </row>
    <row r="320" spans="2:8">
      <c r="B320"/>
      <c r="C320"/>
      <c r="D320"/>
      <c r="E320"/>
      <c r="F320"/>
      <c r="G320"/>
      <c r="H320"/>
    </row>
    <row r="321" spans="2:8">
      <c r="B321"/>
      <c r="C321"/>
      <c r="D321"/>
      <c r="E321"/>
      <c r="F321"/>
      <c r="G321"/>
      <c r="H321"/>
    </row>
    <row r="322" spans="2:8">
      <c r="B322"/>
      <c r="C322"/>
      <c r="D322"/>
      <c r="E322"/>
      <c r="F322"/>
      <c r="G322"/>
      <c r="H322"/>
    </row>
    <row r="323" spans="2:8">
      <c r="B323"/>
      <c r="C323"/>
      <c r="D323"/>
      <c r="E323"/>
      <c r="F323"/>
      <c r="G323"/>
      <c r="H323"/>
    </row>
    <row r="324" spans="2:8">
      <c r="B324"/>
      <c r="C324"/>
      <c r="D324"/>
      <c r="E324"/>
      <c r="F324"/>
      <c r="G324"/>
      <c r="H324"/>
    </row>
    <row r="325" spans="2:8">
      <c r="B325"/>
      <c r="C325"/>
      <c r="D325"/>
      <c r="E325"/>
      <c r="F325"/>
      <c r="G325"/>
      <c r="H325"/>
    </row>
    <row r="326" spans="2:8">
      <c r="B326"/>
      <c r="C326"/>
      <c r="D326"/>
      <c r="E326"/>
      <c r="F326"/>
      <c r="G326"/>
      <c r="H326"/>
    </row>
    <row r="327" spans="2:8">
      <c r="B327"/>
      <c r="C327"/>
      <c r="D327"/>
      <c r="E327"/>
      <c r="F327"/>
      <c r="G327"/>
      <c r="H327"/>
    </row>
    <row r="328" spans="2:8">
      <c r="B328"/>
      <c r="C328"/>
      <c r="D328"/>
      <c r="E328"/>
      <c r="F328"/>
      <c r="G328"/>
      <c r="H328"/>
    </row>
    <row r="329" spans="2:8">
      <c r="B329"/>
      <c r="C329"/>
      <c r="D329"/>
      <c r="E329"/>
      <c r="F329"/>
      <c r="G329"/>
      <c r="H329"/>
    </row>
    <row r="330" spans="2:8">
      <c r="B330"/>
      <c r="C330"/>
      <c r="D330"/>
      <c r="E330"/>
      <c r="F330"/>
      <c r="G330"/>
      <c r="H330"/>
    </row>
    <row r="331" spans="2:8">
      <c r="B331"/>
      <c r="C331"/>
      <c r="D331"/>
      <c r="E331"/>
      <c r="F331"/>
      <c r="G331"/>
      <c r="H331"/>
    </row>
    <row r="332" spans="2:8">
      <c r="B332"/>
      <c r="C332"/>
      <c r="D332"/>
      <c r="E332"/>
      <c r="F332"/>
      <c r="G332"/>
      <c r="H332"/>
    </row>
    <row r="333" spans="2:8">
      <c r="B333"/>
      <c r="C333"/>
      <c r="D333"/>
      <c r="E333"/>
      <c r="F333"/>
      <c r="G333"/>
      <c r="H333"/>
    </row>
    <row r="334" spans="2:8">
      <c r="B334"/>
      <c r="C334"/>
      <c r="D334"/>
      <c r="E334"/>
      <c r="F334"/>
      <c r="G334"/>
      <c r="H334"/>
    </row>
    <row r="335" spans="2:8">
      <c r="B335"/>
      <c r="C335"/>
      <c r="D335"/>
      <c r="E335"/>
      <c r="F335"/>
      <c r="G335"/>
      <c r="H335"/>
    </row>
    <row r="336" spans="2:8">
      <c r="B336"/>
      <c r="C336"/>
      <c r="D336"/>
      <c r="E336"/>
      <c r="F336"/>
      <c r="G336"/>
      <c r="H336"/>
    </row>
    <row r="337" spans="2:8">
      <c r="B337"/>
      <c r="C337"/>
      <c r="D337"/>
      <c r="E337"/>
      <c r="F337"/>
      <c r="G337"/>
      <c r="H337"/>
    </row>
    <row r="338" spans="2:8">
      <c r="B338"/>
      <c r="C338"/>
      <c r="D338"/>
      <c r="E338"/>
      <c r="F338"/>
      <c r="G338"/>
      <c r="H338"/>
    </row>
    <row r="339" spans="2:8">
      <c r="B339"/>
      <c r="C339"/>
      <c r="D339"/>
      <c r="E339"/>
      <c r="F339"/>
      <c r="G339"/>
      <c r="H339"/>
    </row>
    <row r="340" spans="2:8">
      <c r="B340"/>
      <c r="C340"/>
      <c r="D340"/>
      <c r="E340"/>
      <c r="F340"/>
      <c r="G340"/>
      <c r="H340"/>
    </row>
    <row r="341" spans="2:8">
      <c r="B341"/>
      <c r="C341"/>
      <c r="D341"/>
      <c r="E341"/>
      <c r="F341"/>
      <c r="G341"/>
      <c r="H341"/>
    </row>
    <row r="342" spans="2:8">
      <c r="B342"/>
      <c r="C342"/>
      <c r="D342"/>
      <c r="E342"/>
      <c r="F342"/>
      <c r="G342"/>
      <c r="H342"/>
    </row>
    <row r="343" spans="2:8">
      <c r="B343"/>
      <c r="C343"/>
      <c r="D343"/>
      <c r="E343"/>
      <c r="F343"/>
      <c r="G343"/>
      <c r="H343"/>
    </row>
    <row r="344" spans="2:8">
      <c r="B344"/>
      <c r="C344"/>
      <c r="D344"/>
      <c r="E344"/>
      <c r="F344"/>
      <c r="G344"/>
      <c r="H344"/>
    </row>
    <row r="345" spans="2:8">
      <c r="B345"/>
      <c r="C345"/>
      <c r="D345"/>
      <c r="E345"/>
      <c r="F345"/>
      <c r="G345"/>
      <c r="H345"/>
    </row>
    <row r="346" spans="2:8">
      <c r="B346"/>
      <c r="C346"/>
      <c r="D346"/>
      <c r="E346"/>
      <c r="F346"/>
      <c r="G346"/>
      <c r="H346"/>
    </row>
    <row r="347" spans="2:8">
      <c r="B347"/>
      <c r="C347"/>
      <c r="D347"/>
      <c r="E347"/>
      <c r="F347"/>
      <c r="G347"/>
      <c r="H347"/>
    </row>
    <row r="348" spans="2:8">
      <c r="B348"/>
      <c r="C348"/>
      <c r="D348"/>
      <c r="E348"/>
      <c r="F348"/>
      <c r="G348"/>
      <c r="H348"/>
    </row>
    <row r="349" spans="2:8">
      <c r="B349"/>
      <c r="C349"/>
      <c r="D349"/>
      <c r="E349"/>
      <c r="F349"/>
      <c r="G349"/>
      <c r="H349"/>
    </row>
    <row r="350" spans="2:8">
      <c r="B350"/>
      <c r="C350"/>
      <c r="D350"/>
      <c r="E350"/>
      <c r="F350"/>
      <c r="G350"/>
      <c r="H350"/>
    </row>
    <row r="351" spans="2:8">
      <c r="B351"/>
      <c r="C351"/>
      <c r="D351"/>
      <c r="E351"/>
      <c r="F351"/>
      <c r="G351"/>
      <c r="H351"/>
    </row>
    <row r="352" spans="2:8">
      <c r="B352"/>
      <c r="C352"/>
      <c r="D352"/>
      <c r="E352"/>
      <c r="F352"/>
      <c r="G352"/>
      <c r="H352"/>
    </row>
    <row r="353" spans="2:8">
      <c r="B353"/>
      <c r="C353"/>
      <c r="D353"/>
      <c r="E353"/>
      <c r="F353"/>
      <c r="G353"/>
      <c r="H353"/>
    </row>
    <row r="354" spans="2:8">
      <c r="B354"/>
      <c r="C354"/>
      <c r="D354"/>
      <c r="E354"/>
      <c r="F354"/>
      <c r="G354"/>
      <c r="H354"/>
    </row>
    <row r="355" spans="2:8">
      <c r="B355"/>
      <c r="C355"/>
      <c r="D355"/>
      <c r="E355"/>
      <c r="F355"/>
      <c r="G355"/>
      <c r="H355"/>
    </row>
    <row r="356" spans="2:8">
      <c r="B356"/>
      <c r="C356"/>
      <c r="D356"/>
      <c r="E356"/>
      <c r="F356"/>
      <c r="G356"/>
      <c r="H356"/>
    </row>
  </sheetData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C1:E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252</v>
      </c>
      <c r="E7" s="96"/>
    </row>
    <row r="8" spans="3:5">
      <c r="C8" s="335"/>
      <c r="E8" s="96"/>
    </row>
    <row r="9" spans="3:5">
      <c r="C9" s="335"/>
      <c r="E9" s="96"/>
    </row>
    <row r="10" spans="3:5">
      <c r="E10" s="96"/>
    </row>
    <row r="11" spans="3:5"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C1:E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190</v>
      </c>
      <c r="E7" s="96"/>
    </row>
    <row r="8" spans="3:5">
      <c r="C8" s="335"/>
      <c r="E8" s="96"/>
    </row>
    <row r="9" spans="3:5">
      <c r="C9" s="335"/>
      <c r="E9" s="96"/>
    </row>
    <row r="10" spans="3:5">
      <c r="E10" s="96"/>
    </row>
    <row r="11" spans="3:5"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C1:I12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4.88671875" customWidth="1"/>
    <col min="6" max="6" width="14.33203125" customWidth="1"/>
    <col min="7" max="7" width="13.88671875" customWidth="1"/>
    <col min="8" max="9" width="14.33203125" customWidth="1"/>
  </cols>
  <sheetData>
    <row r="1" spans="3:9" ht="0.6" customHeight="1"/>
    <row r="2" spans="3:9" ht="21" customHeight="1">
      <c r="I2" s="46" t="s">
        <v>32</v>
      </c>
    </row>
    <row r="3" spans="3:9" ht="15" customHeight="1">
      <c r="I3" s="82" t="s">
        <v>129</v>
      </c>
    </row>
    <row r="4" spans="3:9" ht="19.95" customHeight="1">
      <c r="C4" s="4" t="str">
        <f>Indice!C4</f>
        <v>Demanda de energía eléctrica</v>
      </c>
    </row>
    <row r="5" spans="3:9" ht="12.6" customHeight="1"/>
    <row r="7" spans="3:9">
      <c r="C7" s="335" t="s">
        <v>263</v>
      </c>
      <c r="E7" s="126"/>
      <c r="F7" s="128" t="s">
        <v>264</v>
      </c>
      <c r="G7" s="336" t="s">
        <v>196</v>
      </c>
      <c r="H7" s="336"/>
      <c r="I7" s="336"/>
    </row>
    <row r="8" spans="3:9">
      <c r="C8" s="335"/>
      <c r="E8" s="101"/>
      <c r="F8" s="125" t="s">
        <v>265</v>
      </c>
      <c r="G8" s="125" t="s">
        <v>25</v>
      </c>
      <c r="H8" s="125" t="s">
        <v>26</v>
      </c>
      <c r="I8" s="125" t="s">
        <v>197</v>
      </c>
    </row>
    <row r="9" spans="3:9">
      <c r="C9" s="335"/>
      <c r="E9" s="135" t="s">
        <v>191</v>
      </c>
      <c r="F9" s="133">
        <v>2.3474513354060589</v>
      </c>
      <c r="G9" s="134">
        <v>2.164284363461122</v>
      </c>
      <c r="H9" s="134">
        <v>-1.8314050997364495</v>
      </c>
      <c r="I9" s="134">
        <v>2.0145720716813864</v>
      </c>
    </row>
    <row r="10" spans="3:9">
      <c r="E10" s="129" t="s">
        <v>192</v>
      </c>
      <c r="F10" s="130">
        <v>2.92043578340484</v>
      </c>
      <c r="G10" s="131">
        <v>3.4926386399383946</v>
      </c>
      <c r="H10" s="131">
        <v>-3.4133747739134024</v>
      </c>
      <c r="I10" s="131">
        <v>2.8411719173798478</v>
      </c>
    </row>
    <row r="11" spans="3:9">
      <c r="E11" s="129" t="s">
        <v>193</v>
      </c>
      <c r="F11" s="130">
        <v>0.28240029655808296</v>
      </c>
      <c r="G11" s="131">
        <v>1.49061226531223</v>
      </c>
      <c r="H11" s="131">
        <v>-0.75019476629497595</v>
      </c>
      <c r="I11" s="131">
        <v>-0.4580172024591711</v>
      </c>
    </row>
    <row r="12" spans="3:9">
      <c r="E12" s="132" t="s">
        <v>194</v>
      </c>
      <c r="F12" s="133">
        <v>3.7527440630247932</v>
      </c>
      <c r="G12" s="134">
        <v>5.7993615530362312</v>
      </c>
      <c r="H12" s="134">
        <v>-4.2660388223694561</v>
      </c>
      <c r="I12" s="134">
        <v>2.2194213323580181</v>
      </c>
    </row>
  </sheetData>
  <mergeCells count="2">
    <mergeCell ref="C7:C9"/>
    <mergeCell ref="G7:I7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E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257</v>
      </c>
      <c r="E7" s="96"/>
    </row>
    <row r="8" spans="3:5">
      <c r="C8" s="335"/>
      <c r="E8" s="96"/>
    </row>
    <row r="9" spans="3:5">
      <c r="C9" s="335"/>
      <c r="E9" s="96"/>
    </row>
    <row r="10" spans="3:5">
      <c r="E10" s="96"/>
    </row>
    <row r="11" spans="3:5"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C1:E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253</v>
      </c>
      <c r="E7" s="96"/>
    </row>
    <row r="8" spans="3:5">
      <c r="C8" s="335"/>
      <c r="E8" s="96"/>
    </row>
    <row r="9" spans="3:5">
      <c r="C9" s="335"/>
      <c r="E9" s="96"/>
    </row>
    <row r="10" spans="3:5">
      <c r="E10" s="96"/>
    </row>
    <row r="11" spans="3:5"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C1:E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254</v>
      </c>
      <c r="E7" s="96"/>
    </row>
    <row r="8" spans="3:5">
      <c r="C8" s="335"/>
      <c r="E8" s="96"/>
    </row>
    <row r="9" spans="3:5">
      <c r="C9" s="335"/>
      <c r="E9" s="96"/>
    </row>
    <row r="10" spans="3:5">
      <c r="E10" s="96"/>
    </row>
    <row r="11" spans="3:5"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C1:E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255</v>
      </c>
      <c r="E7" s="96"/>
    </row>
    <row r="8" spans="3:5">
      <c r="C8" s="335"/>
      <c r="E8" s="96"/>
    </row>
    <row r="9" spans="3:5">
      <c r="C9" s="335"/>
      <c r="E9" s="96"/>
    </row>
    <row r="10" spans="3:5">
      <c r="E10" s="96"/>
    </row>
    <row r="11" spans="3:5"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C1:E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256</v>
      </c>
      <c r="E7" s="96"/>
    </row>
    <row r="8" spans="3:5">
      <c r="C8" s="335"/>
      <c r="E8" s="96"/>
    </row>
    <row r="9" spans="3:5">
      <c r="C9" s="335"/>
      <c r="E9" s="96"/>
    </row>
    <row r="10" spans="3:5">
      <c r="E10" s="96"/>
    </row>
    <row r="11" spans="3:5"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C1:P4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 ht="13.2" customHeight="1">
      <c r="C7" s="335" t="s">
        <v>313</v>
      </c>
      <c r="E7" s="96"/>
    </row>
    <row r="8" spans="3:5" ht="13.2" customHeight="1">
      <c r="C8" s="335"/>
      <c r="E8" s="96"/>
    </row>
    <row r="9" spans="3:5">
      <c r="C9" s="335"/>
      <c r="E9" s="96"/>
    </row>
    <row r="10" spans="3:5">
      <c r="C10" s="335" t="s">
        <v>29</v>
      </c>
      <c r="E10" s="96"/>
    </row>
    <row r="11" spans="3:5">
      <c r="C11" s="335"/>
      <c r="E11" s="96"/>
    </row>
    <row r="12" spans="3:5">
      <c r="C12" s="335"/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4:16">
      <c r="E17" s="96"/>
    </row>
    <row r="18" spans="4:16">
      <c r="E18" s="96"/>
    </row>
    <row r="19" spans="4:16">
      <c r="E19" s="96"/>
    </row>
    <row r="20" spans="4:16">
      <c r="E20" s="96"/>
    </row>
    <row r="21" spans="4:16">
      <c r="E21" s="96"/>
    </row>
    <row r="26" spans="4:16">
      <c r="D26" s="337"/>
      <c r="E26" s="337"/>
      <c r="F26" s="337"/>
      <c r="G26" s="337"/>
      <c r="H26" s="337"/>
      <c r="I26" s="337"/>
      <c r="J26" s="337"/>
      <c r="K26" s="337"/>
      <c r="L26" s="337"/>
      <c r="M26" s="337"/>
    </row>
    <row r="28" spans="4:16">
      <c r="D28" s="62"/>
      <c r="E28" s="91"/>
      <c r="F28" s="62"/>
      <c r="G28" s="91"/>
      <c r="H28" s="62"/>
      <c r="I28" s="91"/>
      <c r="J28" s="62"/>
      <c r="K28" s="91"/>
      <c r="L28" s="62"/>
      <c r="M28" s="91"/>
      <c r="P28" s="20"/>
    </row>
    <row r="29" spans="4:16">
      <c r="D29" s="62"/>
      <c r="E29" s="91"/>
      <c r="F29" s="62"/>
      <c r="G29" s="91"/>
      <c r="H29" s="62"/>
      <c r="I29" s="91"/>
      <c r="J29" s="62"/>
      <c r="K29" s="91"/>
      <c r="L29" s="62"/>
      <c r="M29" s="91"/>
      <c r="P29" s="20"/>
    </row>
    <row r="30" spans="4:16">
      <c r="D30" s="62"/>
      <c r="E30" s="91"/>
      <c r="F30" s="62"/>
      <c r="G30" s="91"/>
      <c r="H30" s="62"/>
      <c r="I30" s="91"/>
      <c r="J30" s="62"/>
      <c r="K30" s="91"/>
      <c r="L30" s="62"/>
      <c r="M30" s="91"/>
      <c r="P30" s="20"/>
    </row>
    <row r="31" spans="4:16">
      <c r="D31" s="62"/>
      <c r="E31" s="91"/>
      <c r="F31" s="62"/>
      <c r="G31" s="91"/>
      <c r="H31" s="62"/>
      <c r="I31" s="91"/>
      <c r="J31" s="62"/>
      <c r="K31" s="91"/>
      <c r="L31" s="62"/>
      <c r="M31" s="91"/>
      <c r="P31" s="20"/>
    </row>
    <row r="32" spans="4:16">
      <c r="D32" s="62"/>
      <c r="E32" s="91"/>
      <c r="F32" s="62"/>
      <c r="G32" s="91"/>
      <c r="H32" s="62"/>
      <c r="I32" s="91"/>
      <c r="J32" s="62"/>
      <c r="K32" s="91"/>
      <c r="L32" s="62"/>
      <c r="M32" s="91"/>
      <c r="P32" s="20"/>
    </row>
    <row r="33" spans="4:16">
      <c r="D33" s="62"/>
      <c r="E33" s="91"/>
      <c r="F33" s="62"/>
      <c r="G33" s="91"/>
      <c r="H33" s="62"/>
      <c r="I33" s="91"/>
      <c r="J33" s="62"/>
      <c r="K33" s="91"/>
      <c r="L33" s="62"/>
      <c r="M33" s="91"/>
      <c r="P33" s="20"/>
    </row>
    <row r="34" spans="4:16">
      <c r="D34" s="62"/>
      <c r="E34" s="91"/>
      <c r="F34" s="62"/>
      <c r="G34" s="91"/>
      <c r="H34" s="62"/>
      <c r="I34" s="91"/>
      <c r="J34" s="62"/>
      <c r="K34" s="91"/>
      <c r="L34" s="62"/>
      <c r="M34" s="91"/>
      <c r="P34" s="20"/>
    </row>
    <row r="35" spans="4:16">
      <c r="D35" s="62"/>
      <c r="E35" s="91"/>
      <c r="F35" s="62"/>
      <c r="G35" s="91"/>
      <c r="H35" s="62"/>
      <c r="I35" s="91"/>
      <c r="J35" s="62"/>
      <c r="K35" s="91"/>
      <c r="L35" s="62"/>
      <c r="M35" s="91"/>
      <c r="P35" s="20"/>
    </row>
    <row r="36" spans="4:16">
      <c r="D36" s="62"/>
      <c r="E36" s="91"/>
      <c r="F36" s="62"/>
      <c r="G36" s="91"/>
      <c r="H36" s="62"/>
      <c r="I36" s="91"/>
      <c r="J36" s="62"/>
      <c r="K36" s="91"/>
      <c r="L36" s="62"/>
      <c r="M36" s="91"/>
      <c r="P36" s="20"/>
    </row>
    <row r="37" spans="4:16">
      <c r="D37" s="62"/>
      <c r="E37" s="91"/>
      <c r="F37" s="62"/>
      <c r="G37" s="91"/>
      <c r="H37" s="62"/>
      <c r="I37" s="91"/>
      <c r="J37" s="62"/>
      <c r="K37" s="91"/>
      <c r="L37" s="62"/>
      <c r="M37" s="91"/>
      <c r="P37" s="20"/>
    </row>
    <row r="38" spans="4:16">
      <c r="D38" s="62"/>
      <c r="E38" s="91"/>
      <c r="F38" s="62"/>
      <c r="G38" s="91"/>
      <c r="H38" s="62"/>
      <c r="I38" s="91"/>
      <c r="J38" s="62"/>
      <c r="K38" s="91"/>
      <c r="L38" s="62"/>
      <c r="M38" s="91"/>
      <c r="P38" s="20"/>
    </row>
    <row r="39" spans="4:16">
      <c r="D39" s="62"/>
      <c r="E39" s="91"/>
      <c r="F39" s="62"/>
      <c r="G39" s="91"/>
      <c r="H39" s="62"/>
      <c r="I39" s="91"/>
      <c r="J39" s="62"/>
      <c r="K39" s="91"/>
      <c r="L39" s="62"/>
      <c r="M39" s="91"/>
      <c r="P39" s="20"/>
    </row>
    <row r="41" spans="4:16">
      <c r="E41" s="91"/>
      <c r="G41" s="91"/>
      <c r="I41" s="91"/>
      <c r="K41" s="91"/>
      <c r="M41" s="91"/>
    </row>
  </sheetData>
  <mergeCells count="7">
    <mergeCell ref="C7:C9"/>
    <mergeCell ref="C10:C12"/>
    <mergeCell ref="L26:M26"/>
    <mergeCell ref="D26:E26"/>
    <mergeCell ref="F26:G26"/>
    <mergeCell ref="H26:I26"/>
    <mergeCell ref="J26:K26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C1:S44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6" width="8.6640625" style="34" bestFit="1" customWidth="1"/>
    <col min="7" max="7" width="6.109375" style="34" bestFit="1" customWidth="1"/>
    <col min="8" max="8" width="0.5546875" style="34" customWidth="1"/>
    <col min="9" max="9" width="8.44140625" style="34" bestFit="1" customWidth="1"/>
    <col min="10" max="10" width="6.109375" style="34" bestFit="1" customWidth="1"/>
    <col min="11" max="11" width="0.5546875" style="34" customWidth="1"/>
    <col min="12" max="12" width="8.33203125" style="34" customWidth="1"/>
    <col min="13" max="13" width="6.109375" style="34" bestFit="1" customWidth="1"/>
    <col min="14" max="14" width="0.5546875" style="34" customWidth="1"/>
    <col min="15" max="15" width="8.44140625" style="34" bestFit="1" customWidth="1"/>
    <col min="16" max="16" width="6.109375" style="34" bestFit="1" customWidth="1"/>
    <col min="17" max="17" width="0.5546875" style="34" customWidth="1"/>
    <col min="18" max="18" width="8.33203125" style="34" customWidth="1"/>
    <col min="19" max="19" width="4.88671875" style="34" customWidth="1"/>
  </cols>
  <sheetData>
    <row r="1" spans="3:19" ht="0.6" customHeight="1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3:19" ht="21" customHeight="1">
      <c r="E2" s="30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6" t="s">
        <v>32</v>
      </c>
    </row>
    <row r="3" spans="3:19" ht="15" customHeight="1">
      <c r="E3" s="30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09" t="s">
        <v>129</v>
      </c>
    </row>
    <row r="4" spans="3:19" ht="19.95" customHeight="1">
      <c r="C4" s="4" t="str">
        <f>Indice!C4</f>
        <v>Demanda de energía eléctrica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3:19" ht="12.6" customHeight="1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3:19"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3:19" ht="13.2" customHeight="1">
      <c r="C7" s="335" t="s">
        <v>306</v>
      </c>
      <c r="E7" s="35"/>
      <c r="F7" s="36">
        <v>2011</v>
      </c>
      <c r="G7" s="36"/>
      <c r="H7" s="37"/>
      <c r="I7" s="36">
        <v>2012</v>
      </c>
      <c r="J7" s="36"/>
      <c r="K7" s="37"/>
      <c r="L7" s="36">
        <v>2013</v>
      </c>
      <c r="M7" s="36"/>
      <c r="N7" s="37"/>
      <c r="O7" s="36">
        <v>2014</v>
      </c>
      <c r="P7" s="36"/>
      <c r="Q7" s="37"/>
      <c r="R7" s="36">
        <v>2015</v>
      </c>
      <c r="S7" s="36"/>
    </row>
    <row r="8" spans="3:19" ht="13.2" customHeight="1">
      <c r="C8" s="335"/>
      <c r="E8" s="38"/>
      <c r="F8" s="39" t="s">
        <v>0</v>
      </c>
      <c r="G8" s="39" t="s">
        <v>1</v>
      </c>
      <c r="H8" s="39"/>
      <c r="I8" s="39" t="s">
        <v>0</v>
      </c>
      <c r="J8" s="39" t="s">
        <v>1</v>
      </c>
      <c r="K8" s="39"/>
      <c r="L8" s="39" t="s">
        <v>0</v>
      </c>
      <c r="M8" s="39" t="s">
        <v>1</v>
      </c>
      <c r="N8" s="39"/>
      <c r="O8" s="39" t="s">
        <v>0</v>
      </c>
      <c r="P8" s="39" t="s">
        <v>1</v>
      </c>
      <c r="Q8" s="39"/>
      <c r="R8" s="39" t="s">
        <v>0</v>
      </c>
      <c r="S8" s="39" t="s">
        <v>1</v>
      </c>
    </row>
    <row r="9" spans="3:19">
      <c r="C9" s="335"/>
      <c r="E9" s="107" t="s">
        <v>3</v>
      </c>
      <c r="F9" s="108">
        <f>+'Data 2'!G21/1000</f>
        <v>1257.6156260000002</v>
      </c>
      <c r="G9" s="109">
        <f>+F9/F$21*100</f>
        <v>8.3665793649594988</v>
      </c>
      <c r="H9" s="109"/>
      <c r="I9" s="108">
        <f>+'Data 2'!G33/1000</f>
        <v>1255.409717</v>
      </c>
      <c r="J9" s="109">
        <f>+I9/I$21*100</f>
        <v>8.2894998989784945</v>
      </c>
      <c r="K9" s="109"/>
      <c r="L9" s="108">
        <f>+'Data 2'!G45/1000</f>
        <v>1213.7525599999999</v>
      </c>
      <c r="M9" s="109">
        <f>+L9/L$21*100</f>
        <v>8.2518498605151223</v>
      </c>
      <c r="N9" s="109">
        <v>22530.412876999999</v>
      </c>
      <c r="O9" s="108">
        <f>+'Data 2'!G57/1000</f>
        <v>1186.3572450000001</v>
      </c>
      <c r="P9" s="109">
        <f>+O9/O$21*100</f>
        <v>8.1326829218932772</v>
      </c>
      <c r="Q9" s="109"/>
      <c r="R9" s="108">
        <f>+'Data 2'!G69/1000</f>
        <v>1219.486345</v>
      </c>
      <c r="S9" s="109">
        <f>+R9/R$21*100</f>
        <v>8.1931394433048617</v>
      </c>
    </row>
    <row r="10" spans="3:19">
      <c r="C10" s="335"/>
      <c r="E10" s="104" t="s">
        <v>5</v>
      </c>
      <c r="F10" s="108">
        <f>+'Data 2'!G22/1000</f>
        <v>1131.5227989999998</v>
      </c>
      <c r="G10" s="109">
        <f t="shared" ref="G10:G20" si="0">+F10/F$21*100</f>
        <v>7.5277176152824072</v>
      </c>
      <c r="H10" s="109"/>
      <c r="I10" s="108">
        <f>+'Data 2'!G34/1000</f>
        <v>1250.7501069999996</v>
      </c>
      <c r="J10" s="109">
        <f t="shared" ref="J10:J20" si="1">+I10/I$21*100</f>
        <v>8.2587323845158966</v>
      </c>
      <c r="K10" s="109"/>
      <c r="L10" s="108">
        <f>+'Data 2'!G46/1000</f>
        <v>1116.792839</v>
      </c>
      <c r="M10" s="109">
        <f t="shared" ref="M10:M20" si="2">+L10/L$21*100</f>
        <v>7.5926569685063647</v>
      </c>
      <c r="N10" s="109">
        <v>21052.741961000003</v>
      </c>
      <c r="O10" s="108">
        <f>+'Data 2'!G58/1000</f>
        <v>1076.7889480000001</v>
      </c>
      <c r="P10" s="109">
        <f t="shared" ref="P10:P20" si="3">+O10/O$21*100</f>
        <v>7.3815734044621859</v>
      </c>
      <c r="Q10" s="109"/>
      <c r="R10" s="108">
        <f>+'Data 2'!G70/1000</f>
        <v>1127.5349930000002</v>
      </c>
      <c r="S10" s="109">
        <f t="shared" ref="S10:S20" si="4">+R10/R$21*100</f>
        <v>7.5753627441025362</v>
      </c>
    </row>
    <row r="11" spans="3:19">
      <c r="E11" s="104" t="s">
        <v>7</v>
      </c>
      <c r="F11" s="108">
        <f>+'Data 2'!G23/1000</f>
        <v>1225.4796489999997</v>
      </c>
      <c r="G11" s="109">
        <f t="shared" si="0"/>
        <v>8.1527873314618038</v>
      </c>
      <c r="H11" s="109"/>
      <c r="I11" s="108">
        <f>+'Data 2'!G35/1000</f>
        <v>1214.0754399999996</v>
      </c>
      <c r="J11" s="109">
        <f t="shared" si="1"/>
        <v>8.0165686954231745</v>
      </c>
      <c r="K11" s="109"/>
      <c r="L11" s="108">
        <f>+'Data 2'!G47/1000</f>
        <v>1170.5497680000001</v>
      </c>
      <c r="M11" s="109">
        <f t="shared" si="2"/>
        <v>7.9581302302644055</v>
      </c>
      <c r="N11" s="109">
        <v>21103.814710000002</v>
      </c>
      <c r="O11" s="108">
        <f>+'Data 2'!G59/1000</f>
        <v>1157.7146369999998</v>
      </c>
      <c r="P11" s="109">
        <f t="shared" si="3"/>
        <v>7.9363329186359648</v>
      </c>
      <c r="Q11" s="109"/>
      <c r="R11" s="108">
        <f>+'Data 2'!G71/1000</f>
        <v>1186.4365180000002</v>
      </c>
      <c r="S11" s="109">
        <f t="shared" si="4"/>
        <v>7.9710936268032428</v>
      </c>
    </row>
    <row r="12" spans="3:19">
      <c r="E12" s="104" t="s">
        <v>9</v>
      </c>
      <c r="F12" s="108">
        <f>+'Data 2'!G24/1000</f>
        <v>1121.7045380000002</v>
      </c>
      <c r="G12" s="109">
        <f t="shared" si="0"/>
        <v>7.4623993589057305</v>
      </c>
      <c r="H12" s="109"/>
      <c r="I12" s="108">
        <f>+'Data 2'!G36/1000</f>
        <v>1124.031907</v>
      </c>
      <c r="J12" s="109">
        <f t="shared" si="1"/>
        <v>7.4220091284549969</v>
      </c>
      <c r="K12" s="109"/>
      <c r="L12" s="108">
        <f>+'Data 2'!G48/1000</f>
        <v>1125.4700270000003</v>
      </c>
      <c r="M12" s="109">
        <f t="shared" si="2"/>
        <v>7.6516499255119221</v>
      </c>
      <c r="N12" s="109">
        <v>19100.026852999999</v>
      </c>
      <c r="O12" s="108">
        <f>+'Data 2'!G60/1000</f>
        <v>1096.8727989999998</v>
      </c>
      <c r="P12" s="109">
        <f t="shared" si="3"/>
        <v>7.5192516567103489</v>
      </c>
      <c r="Q12" s="109"/>
      <c r="R12" s="108">
        <f>+'Data 2'!G72/1000</f>
        <v>1103.2574380000001</v>
      </c>
      <c r="S12" s="109">
        <f t="shared" si="4"/>
        <v>7.4122535840262058</v>
      </c>
    </row>
    <row r="13" spans="3:19">
      <c r="E13" s="104" t="s">
        <v>10</v>
      </c>
      <c r="F13" s="108">
        <f>+'Data 2'!G25/1000</f>
        <v>1205.3482409999997</v>
      </c>
      <c r="G13" s="109">
        <f t="shared" si="0"/>
        <v>8.0188584749191278</v>
      </c>
      <c r="H13" s="109"/>
      <c r="I13" s="108">
        <f>+'Data 2'!G37/1000</f>
        <v>1202.899799</v>
      </c>
      <c r="J13" s="109">
        <f t="shared" si="1"/>
        <v>7.9427756749566019</v>
      </c>
      <c r="K13" s="109"/>
      <c r="L13" s="108">
        <f>+'Data 2'!G49/1000</f>
        <v>1179.7590379999999</v>
      </c>
      <c r="M13" s="109">
        <f t="shared" si="2"/>
        <v>8.0207406138544037</v>
      </c>
      <c r="N13" s="109">
        <v>19255.983743999997</v>
      </c>
      <c r="O13" s="108">
        <f>+'Data 2'!G61/1000</f>
        <v>1169.1767110000001</v>
      </c>
      <c r="P13" s="109">
        <f t="shared" si="3"/>
        <v>8.0149074069379935</v>
      </c>
      <c r="Q13" s="109"/>
      <c r="R13" s="108">
        <f>+'Data 2'!G73/1000</f>
        <v>1187.8424649999999</v>
      </c>
      <c r="S13" s="109">
        <f t="shared" si="4"/>
        <v>7.9805395052816062</v>
      </c>
    </row>
    <row r="14" spans="3:19">
      <c r="E14" s="104" t="s">
        <v>12</v>
      </c>
      <c r="F14" s="108">
        <f>+'Data 2'!G26/1000</f>
        <v>1265.7656030000001</v>
      </c>
      <c r="G14" s="109">
        <f t="shared" si="0"/>
        <v>8.4207989754536623</v>
      </c>
      <c r="H14" s="109"/>
      <c r="I14" s="108">
        <f>+'Data 2'!G38/1000</f>
        <v>1295.9046910000004</v>
      </c>
      <c r="J14" s="109">
        <f t="shared" si="1"/>
        <v>8.5568891650774592</v>
      </c>
      <c r="K14" s="109"/>
      <c r="L14" s="108">
        <f>+'Data 2'!G50/1000</f>
        <v>1198.1674130000001</v>
      </c>
      <c r="M14" s="109">
        <f t="shared" si="2"/>
        <v>8.1458922729998751</v>
      </c>
      <c r="N14" s="109">
        <v>20562.727529</v>
      </c>
      <c r="O14" s="108">
        <f>+'Data 2'!G62/1000</f>
        <v>1232.045235</v>
      </c>
      <c r="P14" s="109">
        <f t="shared" si="3"/>
        <v>8.4458819499049707</v>
      </c>
      <c r="Q14" s="109"/>
      <c r="R14" s="108">
        <f>+'Data 2'!G74/1000</f>
        <v>1242.929795</v>
      </c>
      <c r="S14" s="109">
        <f t="shared" si="4"/>
        <v>8.3506446549619433</v>
      </c>
    </row>
    <row r="15" spans="3:19">
      <c r="E15" s="104" t="s">
        <v>13</v>
      </c>
      <c r="F15" s="108">
        <f>+'Data 2'!G27/1000</f>
        <v>1399.2562140000002</v>
      </c>
      <c r="G15" s="109">
        <f t="shared" si="0"/>
        <v>9.3088761973952714</v>
      </c>
      <c r="H15" s="109"/>
      <c r="I15" s="108">
        <f>+'Data 2'!G39/1000</f>
        <v>1418.7802609999999</v>
      </c>
      <c r="J15" s="109">
        <f t="shared" si="1"/>
        <v>9.3682394448378954</v>
      </c>
      <c r="K15" s="109"/>
      <c r="L15" s="108">
        <f>+'Data 2'!G51/1000</f>
        <v>1407.7336990000001</v>
      </c>
      <c r="M15" s="109">
        <f t="shared" si="2"/>
        <v>9.5706550993685156</v>
      </c>
      <c r="N15" s="109">
        <v>21572.715988000004</v>
      </c>
      <c r="O15" s="108">
        <f>+'Data 2'!G63/1000</f>
        <v>1370.1373529999996</v>
      </c>
      <c r="P15" s="109">
        <f t="shared" si="3"/>
        <v>9.3925271652816154</v>
      </c>
      <c r="Q15" s="109"/>
      <c r="R15" s="108">
        <f>+'Data 2'!G75/1000</f>
        <v>1504.1375340000002</v>
      </c>
      <c r="S15" s="109">
        <f t="shared" si="4"/>
        <v>10.105573226382218</v>
      </c>
    </row>
    <row r="16" spans="3:19">
      <c r="E16" s="104" t="s">
        <v>14</v>
      </c>
      <c r="F16" s="108">
        <f>+'Data 2'!G28/1000</f>
        <v>1455.5302550000001</v>
      </c>
      <c r="G16" s="109">
        <f t="shared" si="0"/>
        <v>9.6832522948925561</v>
      </c>
      <c r="H16" s="109"/>
      <c r="I16" s="108">
        <f>+'Data 2'!G40/1000</f>
        <v>1510.7175960000002</v>
      </c>
      <c r="J16" s="109">
        <f t="shared" si="1"/>
        <v>9.9753038309699775</v>
      </c>
      <c r="K16" s="109"/>
      <c r="L16" s="108">
        <f>+'Data 2'!G52/1000</f>
        <v>1441.9233640000002</v>
      </c>
      <c r="M16" s="109">
        <f t="shared" si="2"/>
        <v>9.8030978489527545</v>
      </c>
      <c r="N16" s="109">
        <v>19583.977256999999</v>
      </c>
      <c r="O16" s="108">
        <f>+'Data 2'!G64/1000</f>
        <v>1415.0301550000001</v>
      </c>
      <c r="P16" s="109">
        <f t="shared" si="3"/>
        <v>9.7002750428118283</v>
      </c>
      <c r="Q16" s="109"/>
      <c r="R16" s="108">
        <f>+'Data 2'!G76/1000</f>
        <v>1463.9297549999999</v>
      </c>
      <c r="S16" s="109">
        <f t="shared" si="4"/>
        <v>9.8354365894257896</v>
      </c>
    </row>
    <row r="17" spans="4:19">
      <c r="E17" s="104" t="s">
        <v>16</v>
      </c>
      <c r="F17" s="108">
        <f>+'Data 2'!G29/1000</f>
        <v>1352.2759019999999</v>
      </c>
      <c r="G17" s="109">
        <f t="shared" si="0"/>
        <v>8.9963287856008165</v>
      </c>
      <c r="H17" s="109"/>
      <c r="I17" s="108">
        <f>+'Data 2'!G41/1000</f>
        <v>1311.5602440000002</v>
      </c>
      <c r="J17" s="109">
        <f t="shared" si="1"/>
        <v>8.6602631498846456</v>
      </c>
      <c r="K17" s="109"/>
      <c r="L17" s="108">
        <f>+'Data 2'!G53/1000</f>
        <v>1271.9159509999999</v>
      </c>
      <c r="M17" s="109">
        <f t="shared" si="2"/>
        <v>8.6472810099336144</v>
      </c>
      <c r="N17" s="109">
        <v>19539.287537</v>
      </c>
      <c r="O17" s="108">
        <f>+'Data 2'!G65/1000</f>
        <v>1356.9033850000001</v>
      </c>
      <c r="P17" s="109">
        <f t="shared" si="3"/>
        <v>9.3018060389125683</v>
      </c>
      <c r="Q17" s="109"/>
      <c r="R17" s="108">
        <f>+'Data 2'!G77/1000</f>
        <v>1308.043058</v>
      </c>
      <c r="S17" s="109">
        <f t="shared" si="4"/>
        <v>8.7881092035031436</v>
      </c>
    </row>
    <row r="18" spans="4:19">
      <c r="E18" s="104" t="s">
        <v>18</v>
      </c>
      <c r="F18" s="108">
        <f>+'Data 2'!G30/1000</f>
        <v>1265.2984350000004</v>
      </c>
      <c r="G18" s="109">
        <f t="shared" si="0"/>
        <v>8.4176910320821268</v>
      </c>
      <c r="H18" s="109"/>
      <c r="I18" s="108">
        <f>+'Data 2'!G42/1000</f>
        <v>1249.9886999999997</v>
      </c>
      <c r="J18" s="109">
        <f t="shared" si="1"/>
        <v>8.2537047961803029</v>
      </c>
      <c r="K18" s="109"/>
      <c r="L18" s="108">
        <f>+'Data 2'!G54/1000</f>
        <v>1245.8582380000003</v>
      </c>
      <c r="M18" s="109">
        <f t="shared" si="2"/>
        <v>8.4701243616424762</v>
      </c>
      <c r="N18" s="109">
        <v>19277.604965999999</v>
      </c>
      <c r="O18" s="108">
        <f>+'Data 2'!G66/1000</f>
        <v>1253.7670640000001</v>
      </c>
      <c r="P18" s="109">
        <f t="shared" si="3"/>
        <v>8.5947888230118039</v>
      </c>
      <c r="Q18" s="109"/>
      <c r="R18" s="108">
        <f>+'Data 2'!G78/1000</f>
        <v>1242.5438079999999</v>
      </c>
      <c r="S18" s="109">
        <f t="shared" si="4"/>
        <v>8.3480513948346182</v>
      </c>
    </row>
    <row r="19" spans="4:19">
      <c r="E19" s="104" t="s">
        <v>20</v>
      </c>
      <c r="F19" s="108">
        <f>+'Data 2'!G31/1000</f>
        <v>1141.4970930000002</v>
      </c>
      <c r="G19" s="109">
        <f t="shared" si="0"/>
        <v>7.5940739173473464</v>
      </c>
      <c r="H19" s="109"/>
      <c r="I19" s="108">
        <f>+'Data 2'!G43/1000</f>
        <v>1124.2891159999999</v>
      </c>
      <c r="J19" s="109">
        <f t="shared" si="1"/>
        <v>7.4237074855336811</v>
      </c>
      <c r="K19" s="109"/>
      <c r="L19" s="108">
        <f>+'Data 2'!G55/1000</f>
        <v>1139.9158949999999</v>
      </c>
      <c r="M19" s="109">
        <f t="shared" si="2"/>
        <v>7.7498619810570961</v>
      </c>
      <c r="N19" s="109">
        <v>20702.574327000002</v>
      </c>
      <c r="O19" s="108">
        <f>+'Data 2'!G67/1000</f>
        <v>1097.3159509999998</v>
      </c>
      <c r="P19" s="109">
        <f t="shared" si="3"/>
        <v>7.5222895398752998</v>
      </c>
      <c r="Q19" s="109"/>
      <c r="R19" s="108">
        <f>+'Data 2'!G79/1000</f>
        <v>1119.8786129999999</v>
      </c>
      <c r="S19" s="109">
        <f t="shared" si="4"/>
        <v>7.5239232267777787</v>
      </c>
    </row>
    <row r="20" spans="4:19">
      <c r="E20" s="106" t="s">
        <v>22</v>
      </c>
      <c r="F20" s="110">
        <f>+'Data 2'!G32/1000</f>
        <v>1210.1249520000001</v>
      </c>
      <c r="G20" s="111">
        <f t="shared" si="0"/>
        <v>8.0506366516996533</v>
      </c>
      <c r="H20" s="111"/>
      <c r="I20" s="110">
        <f>+'Data 2'!G44/1000</f>
        <v>1186.169686</v>
      </c>
      <c r="J20" s="111">
        <f t="shared" si="1"/>
        <v>7.8323063451868693</v>
      </c>
      <c r="K20" s="111"/>
      <c r="L20" s="110">
        <f>+'Data 2'!G56/1000</f>
        <v>1197.0153499999999</v>
      </c>
      <c r="M20" s="111">
        <f t="shared" si="2"/>
        <v>8.1380598273934535</v>
      </c>
      <c r="N20" s="111">
        <v>22540.629502</v>
      </c>
      <c r="O20" s="110">
        <f>+'Data 2'!G68/1000</f>
        <v>1175.4166310000001</v>
      </c>
      <c r="P20" s="111">
        <f t="shared" si="3"/>
        <v>8.0576831315621398</v>
      </c>
      <c r="Q20" s="111"/>
      <c r="R20" s="110">
        <f>+'Data 2'!G80/1000</f>
        <v>1178.2173189999999</v>
      </c>
      <c r="S20" s="111">
        <f t="shared" si="4"/>
        <v>7.9158728005960617</v>
      </c>
    </row>
    <row r="21" spans="4:19">
      <c r="E21" s="112" t="s">
        <v>23</v>
      </c>
      <c r="F21" s="113">
        <f>SUM(F9:F20)</f>
        <v>15031.419307</v>
      </c>
      <c r="G21" s="114">
        <f>SUM(G9:G20)</f>
        <v>100</v>
      </c>
      <c r="H21" s="115"/>
      <c r="I21" s="113">
        <f>SUM(I9:I20)</f>
        <v>15144.577264</v>
      </c>
      <c r="J21" s="114">
        <f>SUM(J9:J20)</f>
        <v>99.999999999999986</v>
      </c>
      <c r="K21" s="115"/>
      <c r="L21" s="113">
        <f>SUM(L9:L20)</f>
        <v>14708.854142</v>
      </c>
      <c r="M21" s="114">
        <f>SUM(M9:M20)</f>
        <v>100</v>
      </c>
      <c r="N21" s="115"/>
      <c r="O21" s="113">
        <f>SUM(O9:O20)</f>
        <v>14587.526114</v>
      </c>
      <c r="P21" s="114">
        <f>SUM(P9:P20)</f>
        <v>100</v>
      </c>
      <c r="Q21" s="115"/>
      <c r="R21" s="113">
        <f>SUM(R9:R20)</f>
        <v>14884.237641</v>
      </c>
      <c r="S21" s="114">
        <f>SUM(S9:S20)</f>
        <v>100</v>
      </c>
    </row>
    <row r="22" spans="4:19">
      <c r="F22" s="48"/>
      <c r="I22" s="66"/>
      <c r="L22" s="66"/>
      <c r="O22" s="66"/>
      <c r="R22" s="66"/>
    </row>
    <row r="23" spans="4:19">
      <c r="F23" s="21"/>
      <c r="G23" s="21"/>
      <c r="H23" s="21"/>
      <c r="I23" s="74"/>
      <c r="J23" s="21"/>
      <c r="K23" s="21"/>
      <c r="L23" s="74"/>
      <c r="M23" s="21"/>
      <c r="N23" s="21"/>
      <c r="O23" s="74"/>
      <c r="P23" s="44"/>
      <c r="Q23" s="43"/>
      <c r="R23" s="74"/>
      <c r="S23" s="44"/>
    </row>
    <row r="24" spans="4:19">
      <c r="F24" s="75"/>
      <c r="G24" s="44"/>
      <c r="H24" s="43"/>
      <c r="I24" s="75"/>
      <c r="J24" s="44"/>
      <c r="K24" s="43"/>
      <c r="L24" s="75"/>
      <c r="M24" s="44"/>
      <c r="N24" s="43"/>
      <c r="O24" s="75"/>
      <c r="P24" s="44"/>
      <c r="Q24" s="43"/>
      <c r="R24" s="75"/>
      <c r="S24" s="44"/>
    </row>
    <row r="25" spans="4:19">
      <c r="F25" s="44"/>
      <c r="G25" s="44"/>
      <c r="H25" s="43"/>
      <c r="I25" s="44"/>
      <c r="J25" s="44"/>
      <c r="K25" s="43"/>
      <c r="L25" s="44"/>
      <c r="M25" s="44"/>
      <c r="N25" s="43"/>
      <c r="O25" s="44"/>
      <c r="P25" s="44"/>
      <c r="Q25" s="43"/>
      <c r="R25" s="44"/>
      <c r="S25" s="44"/>
    </row>
    <row r="26" spans="4:19">
      <c r="D26" s="337"/>
      <c r="E26" s="337"/>
      <c r="F26" s="44"/>
      <c r="G26" s="44"/>
      <c r="H26" s="43"/>
      <c r="I26" s="44"/>
      <c r="J26" s="44"/>
      <c r="K26" s="43"/>
      <c r="L26" s="44"/>
      <c r="M26" s="44"/>
      <c r="N26" s="43"/>
      <c r="O26" s="44"/>
      <c r="P26" s="44"/>
      <c r="Q26" s="43"/>
      <c r="R26" s="44"/>
      <c r="S26" s="44"/>
    </row>
    <row r="27" spans="4:19">
      <c r="E27" s="20"/>
      <c r="F27" s="44"/>
      <c r="G27" s="44"/>
      <c r="H27" s="43"/>
      <c r="I27" s="44"/>
      <c r="J27" s="44"/>
      <c r="K27" s="43"/>
      <c r="L27" s="44"/>
      <c r="M27" s="44"/>
      <c r="N27" s="43"/>
      <c r="O27" s="44"/>
      <c r="P27" s="44"/>
      <c r="Q27" s="43"/>
      <c r="R27" s="44"/>
      <c r="S27" s="44"/>
    </row>
    <row r="28" spans="4:19">
      <c r="D28" s="62"/>
      <c r="F28" s="44"/>
      <c r="G28" s="44"/>
      <c r="H28" s="43"/>
      <c r="I28" s="44"/>
      <c r="J28" s="44"/>
      <c r="K28" s="43"/>
      <c r="L28" s="44"/>
      <c r="M28" s="44"/>
      <c r="N28" s="43"/>
      <c r="O28" s="44"/>
      <c r="P28" s="44"/>
      <c r="Q28" s="43"/>
      <c r="R28" s="44"/>
      <c r="S28" s="44"/>
    </row>
    <row r="29" spans="4:19">
      <c r="D29" s="62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  <c r="Q29" s="43"/>
      <c r="R29" s="44"/>
      <c r="S29" s="44"/>
    </row>
    <row r="30" spans="4:19">
      <c r="D30" s="62"/>
      <c r="F30" s="44"/>
      <c r="G30" s="44"/>
      <c r="H30" s="43"/>
      <c r="I30" s="44"/>
      <c r="J30" s="44"/>
      <c r="K30" s="43"/>
      <c r="L30" s="44"/>
      <c r="M30" s="44"/>
      <c r="N30" s="43"/>
      <c r="O30" s="44"/>
      <c r="P30" s="44"/>
      <c r="Q30" s="43"/>
      <c r="R30" s="44"/>
      <c r="S30" s="44"/>
    </row>
    <row r="31" spans="4:19">
      <c r="D31" s="62"/>
      <c r="F31" s="44"/>
      <c r="G31" s="44"/>
      <c r="H31" s="43"/>
      <c r="I31" s="44"/>
      <c r="J31" s="44"/>
      <c r="K31" s="43"/>
      <c r="L31" s="44"/>
      <c r="M31" s="44"/>
      <c r="N31" s="43"/>
      <c r="O31" s="44"/>
      <c r="P31" s="44"/>
      <c r="Q31" s="43"/>
      <c r="R31" s="44"/>
      <c r="S31" s="44"/>
    </row>
    <row r="32" spans="4:19">
      <c r="D32" s="62"/>
      <c r="F32" s="44"/>
      <c r="G32" s="44"/>
      <c r="H32" s="43"/>
      <c r="I32" s="44"/>
      <c r="J32" s="44"/>
      <c r="K32" s="43"/>
      <c r="L32" s="44"/>
      <c r="M32" s="44"/>
      <c r="N32" s="43"/>
      <c r="O32" s="44"/>
      <c r="P32" s="44"/>
      <c r="Q32" s="43"/>
      <c r="R32" s="44"/>
      <c r="S32" s="44"/>
    </row>
    <row r="33" spans="4:19">
      <c r="D33" s="62"/>
      <c r="F33" s="44"/>
      <c r="G33" s="44"/>
      <c r="H33" s="43"/>
      <c r="I33" s="44"/>
      <c r="J33" s="44"/>
      <c r="K33" s="43"/>
      <c r="L33" s="44"/>
      <c r="M33" s="44"/>
      <c r="N33" s="43"/>
      <c r="O33" s="44"/>
      <c r="P33" s="44"/>
      <c r="Q33" s="43"/>
      <c r="R33" s="44"/>
      <c r="S33" s="44"/>
    </row>
    <row r="34" spans="4:19">
      <c r="D34" s="62"/>
      <c r="F34" s="44"/>
      <c r="G34" s="44"/>
      <c r="H34" s="43"/>
      <c r="I34" s="44"/>
      <c r="J34" s="44"/>
      <c r="K34" s="43"/>
      <c r="L34" s="44"/>
      <c r="M34" s="44"/>
      <c r="N34" s="43"/>
      <c r="O34" s="44"/>
      <c r="P34" s="44"/>
      <c r="Q34" s="43"/>
      <c r="R34" s="44"/>
      <c r="S34" s="44"/>
    </row>
    <row r="35" spans="4:19">
      <c r="D35" s="62"/>
      <c r="F35" s="44"/>
      <c r="G35" s="44"/>
      <c r="H35" s="43"/>
      <c r="I35" s="44"/>
      <c r="J35" s="44"/>
      <c r="K35" s="43"/>
      <c r="L35" s="44"/>
      <c r="M35" s="44"/>
      <c r="N35" s="43"/>
      <c r="O35" s="44"/>
      <c r="P35" s="44"/>
      <c r="Q35" s="43"/>
      <c r="R35" s="44"/>
      <c r="S35" s="44"/>
    </row>
    <row r="36" spans="4:19">
      <c r="D36" s="62"/>
      <c r="F36" s="44"/>
      <c r="G36" s="44"/>
      <c r="H36" s="43"/>
      <c r="I36" s="44"/>
      <c r="J36" s="44"/>
      <c r="K36" s="43"/>
      <c r="L36" s="44"/>
      <c r="M36" s="44"/>
      <c r="N36" s="43"/>
      <c r="O36" s="44"/>
      <c r="P36" s="44"/>
      <c r="Q36" s="43"/>
      <c r="R36" s="44"/>
      <c r="S36" s="44"/>
    </row>
    <row r="37" spans="4:19">
      <c r="D37" s="62"/>
      <c r="F37" s="44"/>
      <c r="G37" s="44"/>
      <c r="H37" s="43"/>
      <c r="I37" s="44"/>
      <c r="J37" s="44"/>
      <c r="K37" s="43"/>
      <c r="L37" s="44"/>
      <c r="M37" s="44"/>
      <c r="N37" s="43"/>
      <c r="O37" s="44"/>
      <c r="P37" s="44"/>
      <c r="Q37" s="43"/>
      <c r="R37" s="44"/>
      <c r="S37" s="44"/>
    </row>
    <row r="38" spans="4:19">
      <c r="D38" s="62"/>
      <c r="F38" s="44"/>
      <c r="G38" s="44"/>
      <c r="H38" s="43"/>
      <c r="I38" s="44"/>
      <c r="J38" s="44"/>
      <c r="K38" s="43"/>
      <c r="L38" s="44"/>
      <c r="M38" s="44"/>
      <c r="N38" s="43"/>
      <c r="O38" s="44"/>
      <c r="P38" s="44"/>
      <c r="Q38" s="43"/>
      <c r="R38" s="44"/>
      <c r="S38" s="44"/>
    </row>
    <row r="39" spans="4:19">
      <c r="D39" s="62"/>
      <c r="F39" s="44"/>
      <c r="G39" s="44"/>
      <c r="H39" s="43"/>
      <c r="I39" s="44"/>
      <c r="J39" s="44"/>
      <c r="K39" s="43"/>
      <c r="L39" s="44"/>
      <c r="M39" s="44"/>
      <c r="N39" s="43"/>
      <c r="O39" s="44"/>
      <c r="P39" s="44"/>
      <c r="Q39" s="43"/>
      <c r="R39" s="44"/>
      <c r="S39" s="44"/>
    </row>
    <row r="40" spans="4:19">
      <c r="F40" s="44"/>
      <c r="G40" s="44"/>
      <c r="H40" s="43"/>
      <c r="I40" s="44"/>
      <c r="J40" s="44"/>
      <c r="K40" s="43"/>
      <c r="L40" s="44"/>
      <c r="M40" s="44"/>
      <c r="N40" s="43"/>
      <c r="O40" s="44"/>
      <c r="P40" s="44"/>
      <c r="Q40" s="43"/>
      <c r="R40" s="44"/>
      <c r="S40" s="44"/>
    </row>
    <row r="41" spans="4:19">
      <c r="F41" s="44"/>
      <c r="G41" s="44"/>
      <c r="H41" s="43"/>
      <c r="I41" s="44"/>
      <c r="J41" s="44"/>
      <c r="K41" s="43"/>
      <c r="L41" s="44"/>
      <c r="M41" s="44"/>
      <c r="N41" s="43"/>
      <c r="O41" s="44"/>
      <c r="P41" s="44"/>
      <c r="Q41" s="43"/>
      <c r="R41" s="44"/>
      <c r="S41" s="44"/>
    </row>
    <row r="42" spans="4:19">
      <c r="F42" s="44"/>
      <c r="G42" s="44"/>
      <c r="H42" s="43"/>
      <c r="I42" s="44"/>
      <c r="J42" s="44"/>
      <c r="K42" s="43"/>
      <c r="L42" s="44"/>
      <c r="M42" s="44"/>
      <c r="N42" s="43"/>
      <c r="O42" s="44"/>
      <c r="P42" s="44"/>
      <c r="Q42" s="43"/>
      <c r="R42" s="44"/>
      <c r="S42" s="44"/>
    </row>
    <row r="43" spans="4:19">
      <c r="F43" s="44"/>
      <c r="G43" s="44"/>
      <c r="H43" s="43"/>
      <c r="I43" s="44"/>
      <c r="J43" s="44"/>
      <c r="K43" s="43"/>
      <c r="L43" s="44"/>
      <c r="M43" s="44"/>
      <c r="N43" s="43"/>
      <c r="O43" s="44"/>
      <c r="P43" s="44"/>
      <c r="Q43" s="43"/>
      <c r="R43" s="44"/>
      <c r="S43" s="44"/>
    </row>
    <row r="44" spans="4:19">
      <c r="F44" s="44"/>
      <c r="G44" s="44"/>
      <c r="H44" s="43"/>
      <c r="I44" s="44"/>
      <c r="J44" s="44"/>
      <c r="K44" s="43"/>
      <c r="L44" s="44"/>
      <c r="M44" s="44"/>
      <c r="N44" s="43"/>
      <c r="O44" s="44"/>
      <c r="P44" s="44"/>
      <c r="Q44" s="43"/>
      <c r="R44" s="44"/>
      <c r="S44" s="44"/>
    </row>
  </sheetData>
  <mergeCells count="2">
    <mergeCell ref="C7:C10"/>
    <mergeCell ref="D26:E26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C1:F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6" ht="0.6" customHeight="1"/>
    <row r="2" spans="3:6" ht="21" customHeight="1">
      <c r="E2" s="46" t="s">
        <v>32</v>
      </c>
      <c r="F2" s="46"/>
    </row>
    <row r="3" spans="3:6" ht="15" customHeight="1">
      <c r="E3" s="309" t="s">
        <v>129</v>
      </c>
      <c r="F3" s="309"/>
    </row>
    <row r="4" spans="3:6" ht="19.95" customHeight="1">
      <c r="C4" s="4" t="str">
        <f>Indice!C4</f>
        <v>Demanda de energía eléctrica</v>
      </c>
      <c r="E4" s="2"/>
      <c r="F4" s="2"/>
    </row>
    <row r="5" spans="3:6" ht="12.6" customHeight="1"/>
    <row r="7" spans="3:6" ht="12.75" customHeight="1">
      <c r="C7" s="335" t="s">
        <v>306</v>
      </c>
      <c r="E7" s="96"/>
    </row>
    <row r="8" spans="3:6">
      <c r="C8" s="335"/>
      <c r="E8" s="96"/>
    </row>
    <row r="9" spans="3:6">
      <c r="C9" s="335"/>
      <c r="E9" s="96"/>
    </row>
    <row r="10" spans="3:6">
      <c r="C10" s="335" t="s">
        <v>309</v>
      </c>
      <c r="E10" s="96"/>
    </row>
    <row r="11" spans="3:6">
      <c r="C11" s="335"/>
      <c r="E11" s="96"/>
    </row>
    <row r="12" spans="3:6">
      <c r="C12" s="335"/>
      <c r="E12" s="96"/>
    </row>
    <row r="13" spans="3:6">
      <c r="E13" s="96"/>
    </row>
    <row r="14" spans="3:6">
      <c r="E14" s="96"/>
    </row>
    <row r="15" spans="3:6">
      <c r="E15" s="96"/>
    </row>
    <row r="16" spans="3:6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2">
    <mergeCell ref="C7:C9"/>
    <mergeCell ref="C10:C12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C1:P13"/>
  <sheetViews>
    <sheetView showGridLines="0" showRowColHeaders="0" topLeftCell="A2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8.88671875" customWidth="1"/>
    <col min="6" max="6" width="8" customWidth="1"/>
    <col min="7" max="7" width="5.5546875" customWidth="1"/>
    <col min="8" max="8" width="0.6640625" customWidth="1"/>
    <col min="9" max="9" width="8" customWidth="1"/>
    <col min="10" max="10" width="5.5546875" customWidth="1"/>
    <col min="11" max="11" width="0.6640625" customWidth="1"/>
    <col min="12" max="12" width="8" customWidth="1"/>
    <col min="13" max="13" width="5.5546875" customWidth="1"/>
    <col min="14" max="14" width="0.6640625" customWidth="1"/>
    <col min="15" max="15" width="8" customWidth="1"/>
    <col min="16" max="16" width="5.5546875" customWidth="1"/>
  </cols>
  <sheetData>
    <row r="1" spans="3:16" ht="0.6" customHeight="1"/>
    <row r="2" spans="3:16" ht="21" customHeight="1">
      <c r="P2" s="46" t="s">
        <v>32</v>
      </c>
    </row>
    <row r="3" spans="3:16" ht="15" customHeight="1">
      <c r="P3" s="82" t="s">
        <v>129</v>
      </c>
    </row>
    <row r="4" spans="3:16" ht="19.95" customHeight="1">
      <c r="C4" s="4" t="str">
        <f>Indice!C4</f>
        <v>Demanda de energía eléctrica</v>
      </c>
    </row>
    <row r="5" spans="3:16" ht="12.6" customHeight="1"/>
    <row r="7" spans="3:16">
      <c r="C7" s="335" t="s">
        <v>233</v>
      </c>
      <c r="E7" s="126"/>
      <c r="F7" s="338" t="s">
        <v>202</v>
      </c>
      <c r="G7" s="338"/>
      <c r="H7" s="128"/>
      <c r="I7" s="338" t="s">
        <v>204</v>
      </c>
      <c r="J7" s="338"/>
      <c r="K7" s="128"/>
      <c r="L7" s="338" t="s">
        <v>207</v>
      </c>
      <c r="M7" s="338"/>
      <c r="N7" s="128"/>
      <c r="O7" s="338" t="s">
        <v>212</v>
      </c>
      <c r="P7" s="338"/>
    </row>
    <row r="8" spans="3:16">
      <c r="C8" s="335"/>
      <c r="E8" s="101"/>
      <c r="F8" s="125" t="s">
        <v>217</v>
      </c>
      <c r="G8" s="125" t="s">
        <v>195</v>
      </c>
      <c r="H8" s="125"/>
      <c r="I8" s="125" t="s">
        <v>217</v>
      </c>
      <c r="J8" s="125" t="s">
        <v>195</v>
      </c>
      <c r="K8" s="125"/>
      <c r="L8" s="125" t="s">
        <v>217</v>
      </c>
      <c r="M8" s="125" t="s">
        <v>195</v>
      </c>
      <c r="N8" s="125"/>
      <c r="O8" s="125" t="s">
        <v>217</v>
      </c>
      <c r="P8" s="125" t="s">
        <v>195</v>
      </c>
    </row>
    <row r="9" spans="3:16">
      <c r="C9" s="335"/>
      <c r="E9" s="138">
        <v>2011</v>
      </c>
      <c r="F9" s="118">
        <f>+'Data 2'!D95</f>
        <v>5743.3050789999998</v>
      </c>
      <c r="G9" s="131">
        <f>+'Data 2'!J95</f>
        <v>-1.6606524548531398</v>
      </c>
      <c r="H9" s="131"/>
      <c r="I9" s="118">
        <f>+'Data 2'!C95</f>
        <v>8870.2334379999993</v>
      </c>
      <c r="J9" s="131">
        <f>+'Data 2'!I95</f>
        <v>-0.2756998647109099</v>
      </c>
      <c r="K9" s="131"/>
      <c r="L9" s="118">
        <f>+'Data 2'!E95</f>
        <v>202.97289599999996</v>
      </c>
      <c r="M9" s="131">
        <f>+'Data 2'!K95</f>
        <v>-6.6941906219451841</v>
      </c>
      <c r="N9" s="131"/>
      <c r="O9" s="118">
        <f>+'Data 2'!F95</f>
        <v>214.90789399999997</v>
      </c>
      <c r="P9" s="131">
        <f>+'Data 2'!L95</f>
        <v>0.74842075853722712</v>
      </c>
    </row>
    <row r="10" spans="3:16">
      <c r="E10" s="138">
        <v>2012</v>
      </c>
      <c r="F10" s="118">
        <f>+'Data 2'!D96</f>
        <v>5822.6093099999998</v>
      </c>
      <c r="G10" s="131">
        <f>+'Data 2'!J96</f>
        <v>1.380811743572008</v>
      </c>
      <c r="H10" s="131"/>
      <c r="I10" s="118">
        <f>+'Data 2'!C96</f>
        <v>8892.539866000001</v>
      </c>
      <c r="J10" s="131">
        <f>+'Data 2'!I96</f>
        <v>0.25147509539535928</v>
      </c>
      <c r="K10" s="131"/>
      <c r="L10" s="118">
        <f>+'Data 2'!E96</f>
        <v>212.07189599999998</v>
      </c>
      <c r="M10" s="131">
        <f>+'Data 2'!K96</f>
        <v>4.4828645495603503</v>
      </c>
      <c r="N10" s="131"/>
      <c r="O10" s="118">
        <f>+'Data 2'!F96</f>
        <v>217.35619200000002</v>
      </c>
      <c r="P10" s="131">
        <f>+'Data 2'!L96</f>
        <v>1.1392313025039735</v>
      </c>
    </row>
    <row r="11" spans="3:16">
      <c r="E11" s="138">
        <v>2013</v>
      </c>
      <c r="F11" s="118">
        <f>+'Data 2'!D97</f>
        <v>5673.5407949999999</v>
      </c>
      <c r="G11" s="131">
        <f>+'Data 2'!J97</f>
        <v>-2.5601668781723541</v>
      </c>
      <c r="H11" s="131"/>
      <c r="I11" s="118">
        <f>+'Data 2'!C97</f>
        <v>8623.6846349999996</v>
      </c>
      <c r="J11" s="131">
        <f>+'Data 2'!I97</f>
        <v>-3.0233795411809261</v>
      </c>
      <c r="K11" s="131"/>
      <c r="L11" s="118">
        <f>+'Data 2'!E97</f>
        <v>201.96006399999999</v>
      </c>
      <c r="M11" s="131">
        <f>+'Data 2'!K97</f>
        <v>-4.7681150547171036</v>
      </c>
      <c r="N11" s="131"/>
      <c r="O11" s="118">
        <f>+'Data 2'!F97</f>
        <v>209.66864799999999</v>
      </c>
      <c r="P11" s="131">
        <f>+'Data 2'!L97</f>
        <v>-3.5368414993210862</v>
      </c>
    </row>
    <row r="12" spans="3:16">
      <c r="E12" s="138">
        <v>2014</v>
      </c>
      <c r="F12" s="118">
        <f>+'Data 2'!D98</f>
        <v>5585.4252090000009</v>
      </c>
      <c r="G12" s="131">
        <f>+'Data 2'!J98</f>
        <v>-1.5530968963447633</v>
      </c>
      <c r="H12" s="131"/>
      <c r="I12" s="118">
        <f>+'Data 2'!C98</f>
        <v>8579.9763700000003</v>
      </c>
      <c r="J12" s="131">
        <f>+'Data 2'!I98</f>
        <v>-0.50683978890653236</v>
      </c>
      <c r="K12" s="131"/>
      <c r="L12" s="118">
        <f>+'Data 2'!E98</f>
        <v>212.25372200000004</v>
      </c>
      <c r="M12" s="131">
        <f>+'Data 2'!K98</f>
        <v>5.0968779649426477</v>
      </c>
      <c r="N12" s="131"/>
      <c r="O12" s="118">
        <f>+'Data 2'!F98</f>
        <v>209.870813</v>
      </c>
      <c r="P12" s="131">
        <f>+'Data 2'!L98</f>
        <v>9.642118739661143E-2</v>
      </c>
    </row>
    <row r="13" spans="3:16">
      <c r="E13" s="139">
        <v>2015</v>
      </c>
      <c r="F13" s="123">
        <f>+'Data 2'!D99</f>
        <v>5796.4606100000001</v>
      </c>
      <c r="G13" s="134">
        <f>+'Data 2'!J99</f>
        <v>3.7783229226657555</v>
      </c>
      <c r="H13" s="134"/>
      <c r="I13" s="123">
        <f>+'Data 2'!C99</f>
        <v>8668.8514400000004</v>
      </c>
      <c r="J13" s="134">
        <f>+'Data 2'!I99</f>
        <v>1.0358428294832134</v>
      </c>
      <c r="K13" s="134"/>
      <c r="L13" s="123">
        <f>+'Data 2'!E99</f>
        <v>205.43960000000001</v>
      </c>
      <c r="M13" s="134">
        <f>+'Data 2'!K99</f>
        <v>-3.2103663180992559</v>
      </c>
      <c r="N13" s="134"/>
      <c r="O13" s="123">
        <f>+'Data 2'!F99</f>
        <v>213.48599100000004</v>
      </c>
      <c r="P13" s="134">
        <f>+'Data 2'!L99</f>
        <v>1.722573019241147</v>
      </c>
    </row>
  </sheetData>
  <mergeCells count="5">
    <mergeCell ref="F7:G7"/>
    <mergeCell ref="I7:J7"/>
    <mergeCell ref="L7:M7"/>
    <mergeCell ref="O7:P7"/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C1:E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266</v>
      </c>
      <c r="E7" s="96"/>
    </row>
    <row r="8" spans="3:5">
      <c r="C8" s="335"/>
      <c r="E8" s="96"/>
    </row>
    <row r="9" spans="3:5">
      <c r="C9" s="335"/>
      <c r="E9" s="96"/>
    </row>
    <row r="10" spans="3:5">
      <c r="E10" s="96"/>
    </row>
    <row r="11" spans="3:5"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C1:J27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5" width="1.33203125" customWidth="1"/>
    <col min="6" max="6" width="6.6640625" customWidth="1"/>
    <col min="7" max="7" width="22.33203125" customWidth="1"/>
    <col min="8" max="8" width="10" customWidth="1"/>
    <col min="9" max="9" width="22.33203125" customWidth="1"/>
    <col min="10" max="10" width="6.6640625" customWidth="1"/>
  </cols>
  <sheetData>
    <row r="1" spans="3:10" ht="0.6" customHeight="1"/>
    <row r="2" spans="3:10" ht="21" customHeight="1">
      <c r="J2" s="46" t="s">
        <v>32</v>
      </c>
    </row>
    <row r="3" spans="3:10" ht="15" customHeight="1">
      <c r="J3" s="82" t="s">
        <v>129</v>
      </c>
    </row>
    <row r="4" spans="3:10" ht="19.95" customHeight="1">
      <c r="C4" s="4" t="str">
        <f>Indice!C4</f>
        <v>Demanda de energía eléctrica</v>
      </c>
    </row>
    <row r="5" spans="3:10" ht="12.6" customHeight="1"/>
    <row r="7" spans="3:10">
      <c r="C7" s="335" t="s">
        <v>234</v>
      </c>
      <c r="F7" s="156" t="s">
        <v>80</v>
      </c>
      <c r="G7" s="157"/>
      <c r="H7" s="136"/>
      <c r="I7" s="158" t="s">
        <v>235</v>
      </c>
      <c r="J7" s="157"/>
    </row>
    <row r="8" spans="3:10">
      <c r="C8" s="335"/>
    </row>
    <row r="9" spans="3:10">
      <c r="F9" s="143">
        <v>969</v>
      </c>
      <c r="G9" s="144" t="s">
        <v>236</v>
      </c>
      <c r="H9" s="339" t="s">
        <v>231</v>
      </c>
      <c r="I9" s="146" t="s">
        <v>237</v>
      </c>
      <c r="J9" s="145">
        <v>18316</v>
      </c>
    </row>
    <row r="10" spans="3:10" s="83" customFormat="1" ht="1.95" customHeight="1">
      <c r="F10" s="151"/>
      <c r="G10" s="152"/>
      <c r="H10" s="339"/>
      <c r="I10" s="153"/>
      <c r="J10" s="154"/>
    </row>
    <row r="11" spans="3:10">
      <c r="F11" s="148">
        <v>1205</v>
      </c>
      <c r="G11" s="149" t="s">
        <v>238</v>
      </c>
      <c r="H11" s="339"/>
      <c r="I11" s="147" t="s">
        <v>239</v>
      </c>
      <c r="J11" s="148">
        <v>24552</v>
      </c>
    </row>
    <row r="12" spans="3:10">
      <c r="F12" s="127"/>
      <c r="G12" s="142"/>
      <c r="H12" s="137"/>
      <c r="I12" s="127"/>
      <c r="J12" s="127"/>
    </row>
    <row r="13" spans="3:10">
      <c r="F13" s="145">
        <v>1400</v>
      </c>
      <c r="G13" s="144" t="s">
        <v>240</v>
      </c>
      <c r="H13" s="339" t="s">
        <v>229</v>
      </c>
      <c r="I13" s="146" t="s">
        <v>242</v>
      </c>
      <c r="J13" s="145">
        <v>26952</v>
      </c>
    </row>
    <row r="14" spans="3:10" s="83" customFormat="1" ht="1.95" customHeight="1">
      <c r="F14" s="154"/>
      <c r="G14" s="152"/>
      <c r="H14" s="339"/>
      <c r="I14" s="153"/>
      <c r="J14" s="154"/>
    </row>
    <row r="15" spans="3:10">
      <c r="F15" s="148">
        <v>1373</v>
      </c>
      <c r="G15" s="149" t="s">
        <v>243</v>
      </c>
      <c r="H15" s="339"/>
      <c r="I15" s="147" t="s">
        <v>241</v>
      </c>
      <c r="J15" s="148">
        <v>27850</v>
      </c>
    </row>
    <row r="16" spans="3:10">
      <c r="F16" s="127"/>
      <c r="G16" s="142"/>
      <c r="H16" s="137"/>
      <c r="I16" s="127"/>
      <c r="J16" s="127"/>
    </row>
    <row r="17" spans="6:10">
      <c r="F17" s="145">
        <v>39.5</v>
      </c>
      <c r="G17" s="144" t="s">
        <v>244</v>
      </c>
      <c r="H17" s="339" t="s">
        <v>207</v>
      </c>
      <c r="I17" s="146" t="s">
        <v>246</v>
      </c>
      <c r="J17" s="145">
        <v>713</v>
      </c>
    </row>
    <row r="18" spans="6:10" s="83" customFormat="1" ht="1.95" customHeight="1">
      <c r="F18" s="154"/>
      <c r="G18" s="152"/>
      <c r="H18" s="339"/>
      <c r="I18" s="153"/>
      <c r="J18" s="154"/>
    </row>
    <row r="19" spans="6:10">
      <c r="F19" s="148">
        <v>35.799999999999997</v>
      </c>
      <c r="G19" s="149" t="s">
        <v>245</v>
      </c>
      <c r="H19" s="339"/>
      <c r="I19" s="147" t="s">
        <v>247</v>
      </c>
      <c r="J19" s="148">
        <v>668</v>
      </c>
    </row>
    <row r="20" spans="6:10">
      <c r="F20" s="127"/>
      <c r="G20" s="142"/>
      <c r="H20" s="137"/>
      <c r="I20" s="127"/>
      <c r="J20" s="127"/>
    </row>
    <row r="21" spans="6:10">
      <c r="F21" s="145">
        <v>38.299999999999997</v>
      </c>
      <c r="G21" s="144" t="s">
        <v>244</v>
      </c>
      <c r="H21" s="339" t="s">
        <v>212</v>
      </c>
      <c r="I21" s="146" t="s">
        <v>249</v>
      </c>
      <c r="J21" s="145">
        <v>673.26199999999994</v>
      </c>
    </row>
    <row r="22" spans="6:10" s="83" customFormat="1" ht="1.95" customHeight="1">
      <c r="F22" s="154"/>
      <c r="G22" s="152"/>
      <c r="H22" s="339"/>
      <c r="I22" s="153"/>
      <c r="J22" s="154"/>
    </row>
    <row r="23" spans="6:10">
      <c r="F23" s="148">
        <v>41.7</v>
      </c>
      <c r="G23" s="150" t="s">
        <v>248</v>
      </c>
      <c r="H23" s="339"/>
      <c r="I23" s="147" t="s">
        <v>250</v>
      </c>
      <c r="J23" s="148">
        <v>782.09699999999998</v>
      </c>
    </row>
    <row r="24" spans="6:10" s="83" customFormat="1">
      <c r="F24" s="154"/>
      <c r="G24" s="155"/>
      <c r="H24" s="161"/>
      <c r="I24" s="153"/>
      <c r="J24" s="154"/>
    </row>
    <row r="26" spans="6:10">
      <c r="F26" s="159" t="s">
        <v>221</v>
      </c>
      <c r="G26" s="136" t="s">
        <v>267</v>
      </c>
    </row>
    <row r="27" spans="6:10">
      <c r="F27" s="160" t="s">
        <v>220</v>
      </c>
      <c r="G27" s="136" t="s">
        <v>268</v>
      </c>
    </row>
  </sheetData>
  <mergeCells count="5">
    <mergeCell ref="H21:H23"/>
    <mergeCell ref="H17:H19"/>
    <mergeCell ref="H13:H15"/>
    <mergeCell ref="H9:H11"/>
    <mergeCell ref="C7:C8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1:E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139</v>
      </c>
      <c r="E7" s="96"/>
    </row>
    <row r="8" spans="3:5">
      <c r="C8" s="335"/>
      <c r="E8" s="96"/>
    </row>
    <row r="9" spans="3:5">
      <c r="C9" s="335"/>
      <c r="E9" s="96"/>
    </row>
    <row r="10" spans="3:5">
      <c r="E10" s="96"/>
    </row>
    <row r="11" spans="3:5"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1">
    <pageSetUpPr autoPageBreaks="0" fitToPage="1"/>
  </sheetPr>
  <dimension ref="A1:AB768"/>
  <sheetViews>
    <sheetView showGridLines="0" showRowColHeaders="0" workbookViewId="0"/>
  </sheetViews>
  <sheetFormatPr baseColWidth="10" defaultColWidth="11.44140625" defaultRowHeight="10.199999999999999"/>
  <cols>
    <col min="1" max="1" width="0.109375" style="19" customWidth="1"/>
    <col min="2" max="2" width="2.6640625" style="23" customWidth="1"/>
    <col min="3" max="3" width="13.5546875" style="20" customWidth="1"/>
    <col min="4" max="4" width="17.33203125" style="20" customWidth="1"/>
    <col min="5" max="5" width="16.5546875" style="20" customWidth="1"/>
    <col min="6" max="6" width="13.33203125" style="20" customWidth="1"/>
    <col min="7" max="7" width="16.6640625" style="20" customWidth="1"/>
    <col min="8" max="8" width="17.44140625" style="20" customWidth="1"/>
    <col min="9" max="9" width="12.88671875" style="20" customWidth="1"/>
    <col min="10" max="10" width="11.33203125" style="20" customWidth="1"/>
    <col min="11" max="13" width="12.6640625" style="20" bestFit="1" customWidth="1"/>
    <col min="14" max="16384" width="11.44140625" style="20"/>
  </cols>
  <sheetData>
    <row r="1" spans="2:19" s="24" customFormat="1" ht="0.75" customHeight="1">
      <c r="B1" s="23"/>
      <c r="E1" s="25"/>
    </row>
    <row r="2" spans="2:19" s="24" customFormat="1" ht="21" customHeight="1">
      <c r="B2" s="23"/>
      <c r="E2" s="25"/>
      <c r="H2" s="46" t="s">
        <v>32</v>
      </c>
    </row>
    <row r="3" spans="2:19" s="22" customFormat="1" ht="15" customHeight="1">
      <c r="B3" s="23"/>
      <c r="C3" s="5"/>
      <c r="D3" s="353" t="s">
        <v>129</v>
      </c>
      <c r="E3" s="353"/>
      <c r="F3" s="353"/>
      <c r="G3" s="353"/>
      <c r="H3" s="353"/>
    </row>
    <row r="4" spans="2:19" s="22" customFormat="1" ht="19.2" customHeight="1">
      <c r="B4" s="23"/>
      <c r="C4" s="4" t="str">
        <f>Indice!C4</f>
        <v>Demanda de energía eléctrica</v>
      </c>
      <c r="I4" s="72"/>
      <c r="J4" s="72"/>
      <c r="K4" s="72" t="str">
        <f>C30</f>
        <v>(*) Fuente: INE</v>
      </c>
      <c r="L4" s="72"/>
      <c r="M4" s="72"/>
      <c r="N4" s="72"/>
      <c r="O4" s="72"/>
      <c r="P4" s="72"/>
      <c r="Q4" s="72"/>
      <c r="R4" s="72"/>
      <c r="S4" s="72"/>
    </row>
    <row r="5" spans="2:19" s="22" customFormat="1" ht="0.75" customHeight="1">
      <c r="B5" s="23"/>
      <c r="C5" s="5"/>
      <c r="I5" s="72"/>
      <c r="J5" s="72"/>
      <c r="K5" s="72" t="s">
        <v>141</v>
      </c>
      <c r="L5" s="72"/>
      <c r="M5" s="72"/>
      <c r="N5" s="72"/>
      <c r="O5" s="72"/>
      <c r="P5" s="72"/>
      <c r="Q5" s="72"/>
      <c r="R5" s="72"/>
      <c r="S5" s="72"/>
    </row>
    <row r="6" spans="2:19" ht="20.25" customHeight="1">
      <c r="B6" s="40"/>
      <c r="C6" s="9" t="s">
        <v>128</v>
      </c>
      <c r="D6" s="26"/>
      <c r="E6" s="26"/>
      <c r="F6" s="18"/>
      <c r="I6" s="72"/>
      <c r="J6" s="72"/>
      <c r="K6" s="72" t="s">
        <v>142</v>
      </c>
      <c r="L6" s="72"/>
      <c r="M6" s="72"/>
      <c r="N6" s="72"/>
      <c r="O6" s="72"/>
      <c r="P6" s="72"/>
      <c r="Q6" s="72"/>
      <c r="R6" s="72"/>
      <c r="S6" s="72"/>
    </row>
    <row r="7" spans="2:19" ht="11.25" customHeight="1">
      <c r="C7" s="31" t="s">
        <v>40</v>
      </c>
      <c r="D7" s="30"/>
      <c r="E7"/>
      <c r="F7"/>
      <c r="G7"/>
      <c r="I7" s="72"/>
      <c r="J7" s="72"/>
      <c r="K7" s="272" t="s">
        <v>143</v>
      </c>
      <c r="L7" s="72"/>
      <c r="M7" s="72"/>
      <c r="N7" s="72"/>
      <c r="O7" s="72"/>
      <c r="P7" s="72"/>
      <c r="Q7" s="72"/>
      <c r="R7" s="72"/>
      <c r="S7" s="72"/>
    </row>
    <row r="8" spans="2:19" ht="11.25" customHeight="1">
      <c r="C8" s="184"/>
      <c r="D8" s="184"/>
      <c r="E8" s="185"/>
      <c r="F8" s="354" t="s">
        <v>38</v>
      </c>
      <c r="G8" s="355"/>
      <c r="H8" s="343" t="s">
        <v>49</v>
      </c>
      <c r="I8" s="342" t="s">
        <v>100</v>
      </c>
      <c r="J8" s="342"/>
      <c r="K8" s="342"/>
      <c r="L8" s="72"/>
      <c r="M8" s="72"/>
      <c r="N8" s="72"/>
      <c r="O8" s="72"/>
      <c r="P8" s="341" t="s">
        <v>130</v>
      </c>
      <c r="Q8" s="341" t="s">
        <v>138</v>
      </c>
      <c r="R8" s="72"/>
      <c r="S8" s="72"/>
    </row>
    <row r="9" spans="2:19" ht="10.199999999999999" customHeight="1">
      <c r="C9" s="186"/>
      <c r="D9" s="187" t="s">
        <v>144</v>
      </c>
      <c r="E9" s="188" t="s">
        <v>145</v>
      </c>
      <c r="F9" s="189" t="s">
        <v>140</v>
      </c>
      <c r="G9" s="190" t="s">
        <v>38</v>
      </c>
      <c r="H9" s="344"/>
      <c r="I9" s="276" t="s">
        <v>274</v>
      </c>
      <c r="J9" s="277" t="s">
        <v>275</v>
      </c>
      <c r="K9" s="72" t="s">
        <v>48</v>
      </c>
      <c r="L9" s="72"/>
      <c r="M9" s="72"/>
      <c r="N9" s="72"/>
      <c r="O9" s="72"/>
      <c r="P9" s="341"/>
      <c r="Q9" s="341"/>
      <c r="R9" s="72"/>
      <c r="S9" s="72"/>
    </row>
    <row r="10" spans="2:19" ht="11.25" customHeight="1">
      <c r="C10" s="191">
        <v>1996</v>
      </c>
      <c r="D10" s="192">
        <v>67.484907057925611</v>
      </c>
      <c r="E10" s="193"/>
      <c r="F10" s="193">
        <v>2.5640000000000001</v>
      </c>
      <c r="G10" s="193">
        <v>2.9488872664379828</v>
      </c>
      <c r="H10" s="194">
        <f>P10/1000</f>
        <v>156245.16800000001</v>
      </c>
      <c r="I10" s="273">
        <v>2.5640000000000001</v>
      </c>
      <c r="J10" s="273">
        <v>2.9489999999999998</v>
      </c>
      <c r="K10" s="274">
        <v>156207.85</v>
      </c>
      <c r="L10" s="273">
        <f>F10-I10</f>
        <v>0</v>
      </c>
      <c r="M10" s="273">
        <f>G10-J10</f>
        <v>-1.1273356201702001E-4</v>
      </c>
      <c r="N10" s="273">
        <f>H10-K10</f>
        <v>37.317999999999302</v>
      </c>
      <c r="O10" s="72"/>
      <c r="P10" s="274">
        <v>156245168</v>
      </c>
      <c r="Q10" s="275">
        <f>P10/1000000</f>
        <v>156.24516800000001</v>
      </c>
      <c r="R10" s="273"/>
      <c r="S10" s="273"/>
    </row>
    <row r="11" spans="2:19" ht="11.25" customHeight="1">
      <c r="C11" s="191">
        <v>1997</v>
      </c>
      <c r="D11" s="192">
        <v>69.974836711645239</v>
      </c>
      <c r="E11" s="193">
        <f>((D11/D10)-1)*100</f>
        <v>3.6896096657322186</v>
      </c>
      <c r="F11" s="193">
        <v>5.3680000000000003</v>
      </c>
      <c r="G11" s="193">
        <f>((H11/H10)-1)*100</f>
        <v>3.9284062851786983</v>
      </c>
      <c r="H11" s="194">
        <f t="shared" ref="H11:H29" si="0">P11/1000</f>
        <v>162383.11300000001</v>
      </c>
      <c r="I11" s="273">
        <v>5.3680000000000003</v>
      </c>
      <c r="J11" s="273">
        <v>3.94</v>
      </c>
      <c r="K11" s="274">
        <v>162361.81100000002</v>
      </c>
      <c r="L11" s="273">
        <f t="shared" ref="L11:L27" si="1">F11-I11</f>
        <v>0</v>
      </c>
      <c r="M11" s="273">
        <f t="shared" ref="M11:M27" si="2">G11-J11</f>
        <v>-1.1593714821301671E-2</v>
      </c>
      <c r="N11" s="273">
        <f t="shared" ref="N11:N27" si="3">H11-K11</f>
        <v>21.301999999996042</v>
      </c>
      <c r="O11" s="72"/>
      <c r="P11" s="274">
        <v>162383113</v>
      </c>
      <c r="Q11" s="275">
        <f t="shared" ref="Q11:Q29" si="4">P11/1000000</f>
        <v>162.38311300000001</v>
      </c>
      <c r="R11" s="273"/>
      <c r="S11" s="273"/>
    </row>
    <row r="12" spans="2:19" ht="11.25" customHeight="1">
      <c r="C12" s="191">
        <v>1998</v>
      </c>
      <c r="D12" s="192">
        <v>72.987927524534882</v>
      </c>
      <c r="E12" s="193">
        <f t="shared" ref="E12:E29" si="5">((D12/D11)-1)*100</f>
        <v>4.3059633355145843</v>
      </c>
      <c r="F12" s="193">
        <v>6.2939999999999996</v>
      </c>
      <c r="G12" s="193">
        <f t="shared" ref="G12:G29" si="6">((H12/H11)-1)*100</f>
        <v>6.5881210197023199</v>
      </c>
      <c r="H12" s="194">
        <f t="shared" si="0"/>
        <v>173081.109</v>
      </c>
      <c r="I12" s="273">
        <v>6.2939999999999996</v>
      </c>
      <c r="J12" s="273">
        <v>6.5839999999999996</v>
      </c>
      <c r="K12" s="274">
        <v>173051.30400000003</v>
      </c>
      <c r="L12" s="273">
        <f t="shared" si="1"/>
        <v>0</v>
      </c>
      <c r="M12" s="273">
        <f t="shared" si="2"/>
        <v>4.121019702320261E-3</v>
      </c>
      <c r="N12" s="273">
        <f t="shared" si="3"/>
        <v>29.804999999963911</v>
      </c>
      <c r="O12" s="72"/>
      <c r="P12" s="274">
        <v>173081109</v>
      </c>
      <c r="Q12" s="275">
        <f t="shared" si="4"/>
        <v>173.081109</v>
      </c>
      <c r="R12" s="273"/>
      <c r="S12" s="273"/>
    </row>
    <row r="13" spans="2:19" ht="11.25" customHeight="1">
      <c r="C13" s="191">
        <v>1999</v>
      </c>
      <c r="D13" s="192">
        <v>76.261332831586756</v>
      </c>
      <c r="E13" s="193">
        <f t="shared" si="5"/>
        <v>4.4848585486298775</v>
      </c>
      <c r="F13" s="193">
        <v>5.3529999999999998</v>
      </c>
      <c r="G13" s="193">
        <f t="shared" si="6"/>
        <v>6.5128037745586509</v>
      </c>
      <c r="H13" s="194">
        <f t="shared" si="0"/>
        <v>184353.54199999999</v>
      </c>
      <c r="I13" s="273">
        <v>5.3529999999999998</v>
      </c>
      <c r="J13" s="273">
        <v>6.5069999999999997</v>
      </c>
      <c r="K13" s="274">
        <v>184312.42899999997</v>
      </c>
      <c r="L13" s="273">
        <f t="shared" si="1"/>
        <v>0</v>
      </c>
      <c r="M13" s="273">
        <f t="shared" si="2"/>
        <v>5.8037745586512202E-3</v>
      </c>
      <c r="N13" s="273">
        <f t="shared" si="3"/>
        <v>41.113000000012107</v>
      </c>
      <c r="O13" s="72"/>
      <c r="P13" s="274">
        <v>184353542</v>
      </c>
      <c r="Q13" s="275">
        <f t="shared" si="4"/>
        <v>184.353542</v>
      </c>
      <c r="R13" s="273"/>
      <c r="S13" s="273"/>
    </row>
    <row r="14" spans="2:19" ht="11.25" customHeight="1">
      <c r="B14" s="23">
        <v>1995</v>
      </c>
      <c r="C14" s="191">
        <v>2000</v>
      </c>
      <c r="D14" s="192">
        <v>80.294875149525538</v>
      </c>
      <c r="E14" s="193">
        <f t="shared" si="5"/>
        <v>5.2891054590487263</v>
      </c>
      <c r="F14" s="193">
        <v>6.3389999999999995</v>
      </c>
      <c r="G14" s="193">
        <f t="shared" si="6"/>
        <v>5.7778390826903836</v>
      </c>
      <c r="H14" s="194">
        <f t="shared" si="0"/>
        <v>195005.193</v>
      </c>
      <c r="I14" s="273">
        <v>6.3389999999999995</v>
      </c>
      <c r="J14" s="273">
        <v>5.7939999999999996</v>
      </c>
      <c r="K14" s="274">
        <v>194990.68500000003</v>
      </c>
      <c r="L14" s="273">
        <f t="shared" si="1"/>
        <v>0</v>
      </c>
      <c r="M14" s="273">
        <f t="shared" si="2"/>
        <v>-1.6160917309615996E-2</v>
      </c>
      <c r="N14" s="273">
        <f t="shared" si="3"/>
        <v>14.507999999972526</v>
      </c>
      <c r="O14" s="72"/>
      <c r="P14" s="274">
        <v>195005193</v>
      </c>
      <c r="Q14" s="275">
        <f t="shared" si="4"/>
        <v>195.00519299999999</v>
      </c>
      <c r="R14" s="273"/>
      <c r="S14" s="273"/>
    </row>
    <row r="15" spans="2:19" ht="11.25" customHeight="1">
      <c r="B15" s="23">
        <v>1995</v>
      </c>
      <c r="C15" s="191">
        <v>2001</v>
      </c>
      <c r="D15" s="192">
        <v>83.507539887229655</v>
      </c>
      <c r="E15" s="193">
        <f t="shared" si="5"/>
        <v>4.0010831721470019</v>
      </c>
      <c r="F15" s="193">
        <v>5.2839999999999998</v>
      </c>
      <c r="G15" s="193">
        <f t="shared" si="6"/>
        <v>5.4550660094472514</v>
      </c>
      <c r="H15" s="194">
        <f t="shared" si="0"/>
        <v>205642.85500000001</v>
      </c>
      <c r="I15" s="273">
        <v>5.2839999999999998</v>
      </c>
      <c r="J15" s="273">
        <v>5.4489999999999998</v>
      </c>
      <c r="K15" s="274">
        <v>205615.351</v>
      </c>
      <c r="L15" s="273">
        <f t="shared" si="1"/>
        <v>0</v>
      </c>
      <c r="M15" s="273">
        <f t="shared" si="2"/>
        <v>6.0660094472515524E-3</v>
      </c>
      <c r="N15" s="273">
        <f t="shared" si="3"/>
        <v>27.504000000015367</v>
      </c>
      <c r="O15" s="72"/>
      <c r="P15" s="274">
        <v>205642855</v>
      </c>
      <c r="Q15" s="275">
        <f t="shared" si="4"/>
        <v>205.642855</v>
      </c>
      <c r="R15" s="273"/>
      <c r="S15" s="273"/>
    </row>
    <row r="16" spans="2:19" ht="11.25" customHeight="1">
      <c r="B16" s="23">
        <v>1995</v>
      </c>
      <c r="C16" s="191">
        <v>2002</v>
      </c>
      <c r="D16" s="192">
        <v>85.912389144197562</v>
      </c>
      <c r="E16" s="193">
        <f t="shared" si="5"/>
        <v>2.8797989501492482</v>
      </c>
      <c r="F16" s="193">
        <v>4.0030000000000001</v>
      </c>
      <c r="G16" s="193">
        <f t="shared" si="6"/>
        <v>2.8560994044748433</v>
      </c>
      <c r="H16" s="194">
        <f t="shared" si="0"/>
        <v>211516.21935700008</v>
      </c>
      <c r="I16" s="273">
        <v>4.0030000000000001</v>
      </c>
      <c r="J16" s="273">
        <v>2.8919999999999999</v>
      </c>
      <c r="K16" s="274">
        <v>211561.10699999999</v>
      </c>
      <c r="L16" s="273">
        <f t="shared" si="1"/>
        <v>0</v>
      </c>
      <c r="M16" s="273">
        <f t="shared" si="2"/>
        <v>-3.5900595525156564E-2</v>
      </c>
      <c r="N16" s="273">
        <f t="shared" si="3"/>
        <v>-44.887642999907257</v>
      </c>
      <c r="O16" s="72"/>
      <c r="P16" s="274">
        <v>211516219.35700008</v>
      </c>
      <c r="Q16" s="275">
        <f t="shared" si="4"/>
        <v>211.5162193570001</v>
      </c>
      <c r="R16" s="273"/>
      <c r="S16" s="273"/>
    </row>
    <row r="17" spans="3:19" ht="11.25" customHeight="1">
      <c r="C17" s="191">
        <v>2003</v>
      </c>
      <c r="D17" s="192">
        <v>88.650897571291054</v>
      </c>
      <c r="E17" s="193">
        <f t="shared" si="5"/>
        <v>3.1875593897140009</v>
      </c>
      <c r="F17" s="193">
        <v>5.4550000000000001</v>
      </c>
      <c r="G17" s="193">
        <f t="shared" si="6"/>
        <v>6.7769126304239924</v>
      </c>
      <c r="H17" s="194">
        <f t="shared" si="0"/>
        <v>225850.48874199996</v>
      </c>
      <c r="I17" s="273">
        <v>5.4550000000000001</v>
      </c>
      <c r="J17" s="273">
        <v>6.7489999999999997</v>
      </c>
      <c r="K17" s="274">
        <v>225839.51800000001</v>
      </c>
      <c r="L17" s="273">
        <f t="shared" si="1"/>
        <v>0</v>
      </c>
      <c r="M17" s="273">
        <f t="shared" si="2"/>
        <v>2.7912630423992724E-2</v>
      </c>
      <c r="N17" s="273">
        <f t="shared" si="3"/>
        <v>10.970741999946767</v>
      </c>
      <c r="O17" s="72"/>
      <c r="P17" s="274">
        <v>225850488.74199995</v>
      </c>
      <c r="Q17" s="275">
        <f t="shared" si="4"/>
        <v>225.85048874199995</v>
      </c>
      <c r="R17" s="273"/>
      <c r="S17" s="273"/>
    </row>
    <row r="18" spans="3:19" ht="11.25" customHeight="1">
      <c r="C18" s="191">
        <v>2004</v>
      </c>
      <c r="D18" s="192">
        <v>91.458255435415651</v>
      </c>
      <c r="E18" s="193">
        <f t="shared" si="5"/>
        <v>3.1667562777545344</v>
      </c>
      <c r="F18" s="193">
        <v>4.2240000000000002</v>
      </c>
      <c r="G18" s="193">
        <f t="shared" si="6"/>
        <v>4.5517886770252591</v>
      </c>
      <c r="H18" s="194">
        <f t="shared" si="0"/>
        <v>236130.72571556451</v>
      </c>
      <c r="I18" s="273">
        <v>4.2240000000000002</v>
      </c>
      <c r="J18" s="273">
        <v>4.4889999999999999</v>
      </c>
      <c r="K18" s="274">
        <v>235978.47799999997</v>
      </c>
      <c r="L18" s="273">
        <f t="shared" si="1"/>
        <v>0</v>
      </c>
      <c r="M18" s="273">
        <f t="shared" si="2"/>
        <v>6.2788677025259254E-2</v>
      </c>
      <c r="N18" s="273">
        <f t="shared" si="3"/>
        <v>152.24771556453197</v>
      </c>
      <c r="O18" s="72"/>
      <c r="P18" s="274">
        <v>236130725.71556452</v>
      </c>
      <c r="Q18" s="275">
        <f t="shared" si="4"/>
        <v>236.13072571556452</v>
      </c>
      <c r="R18" s="273"/>
      <c r="S18" s="273"/>
    </row>
    <row r="19" spans="3:19" ht="11.25" customHeight="1">
      <c r="C19" s="191">
        <v>2005</v>
      </c>
      <c r="D19" s="192">
        <v>94.863281682855032</v>
      </c>
      <c r="E19" s="193">
        <f t="shared" si="5"/>
        <v>3.7230387035360524</v>
      </c>
      <c r="F19" s="193">
        <v>3.1310000000000002</v>
      </c>
      <c r="G19" s="193">
        <f t="shared" si="6"/>
        <v>4.2596724000887987</v>
      </c>
      <c r="H19" s="194">
        <f t="shared" si="0"/>
        <v>246189.1210669998</v>
      </c>
      <c r="I19" s="273">
        <v>3.1310000000000002</v>
      </c>
      <c r="J19" s="273">
        <v>4.3250000000000002</v>
      </c>
      <c r="K19" s="274">
        <v>246184.06400000004</v>
      </c>
      <c r="L19" s="273">
        <f t="shared" si="1"/>
        <v>0</v>
      </c>
      <c r="M19" s="273">
        <f t="shared" si="2"/>
        <v>-6.5327599911201517E-2</v>
      </c>
      <c r="N19" s="273">
        <f t="shared" si="3"/>
        <v>5.05706699975417</v>
      </c>
      <c r="O19" s="72"/>
      <c r="P19" s="274">
        <v>246189121.06699979</v>
      </c>
      <c r="Q19" s="275">
        <f t="shared" si="4"/>
        <v>246.1891210669998</v>
      </c>
      <c r="R19" s="273"/>
      <c r="S19" s="273"/>
    </row>
    <row r="20" spans="3:19" ht="11.25" customHeight="1">
      <c r="C20" s="191">
        <v>2006</v>
      </c>
      <c r="D20" s="192">
        <v>98.822994857855136</v>
      </c>
      <c r="E20" s="193">
        <f t="shared" si="5"/>
        <v>4.1741262844333438</v>
      </c>
      <c r="F20" s="193">
        <v>4.617</v>
      </c>
      <c r="G20" s="193">
        <f t="shared" si="6"/>
        <v>3.5711545233582997</v>
      </c>
      <c r="H20" s="194">
        <f t="shared" si="0"/>
        <v>254980.91500000001</v>
      </c>
      <c r="I20" s="273">
        <v>4.617</v>
      </c>
      <c r="J20" s="273">
        <v>3.573</v>
      </c>
      <c r="K20" s="274">
        <v>254980.95900000003</v>
      </c>
      <c r="L20" s="273">
        <f>F20-I20</f>
        <v>0</v>
      </c>
      <c r="M20" s="273">
        <f t="shared" si="2"/>
        <v>-1.8454766417002055E-3</v>
      </c>
      <c r="N20" s="273">
        <f t="shared" si="3"/>
        <v>-4.4000000023515895E-2</v>
      </c>
      <c r="O20" s="72"/>
      <c r="P20" s="274">
        <v>254980915</v>
      </c>
      <c r="Q20" s="275">
        <f t="shared" si="4"/>
        <v>254.98091500000001</v>
      </c>
      <c r="R20" s="273"/>
      <c r="S20" s="273"/>
    </row>
    <row r="21" spans="3:19" ht="11.25" customHeight="1">
      <c r="C21" s="191">
        <v>2007</v>
      </c>
      <c r="D21" s="192">
        <v>102.54758058590956</v>
      </c>
      <c r="E21" s="193">
        <f t="shared" si="5"/>
        <v>3.7689464212370627</v>
      </c>
      <c r="F21" s="193">
        <v>4.2609999999999992</v>
      </c>
      <c r="G21" s="193">
        <f t="shared" si="6"/>
        <v>2.9236776407363552</v>
      </c>
      <c r="H21" s="194">
        <f t="shared" si="0"/>
        <v>262435.73499999999</v>
      </c>
      <c r="I21" s="273">
        <v>4.2609999999999992</v>
      </c>
      <c r="J21" s="273">
        <v>2.9239999999999999</v>
      </c>
      <c r="K21" s="274">
        <v>262435.76099999994</v>
      </c>
      <c r="L21" s="273">
        <f t="shared" si="1"/>
        <v>0</v>
      </c>
      <c r="M21" s="273">
        <f t="shared" si="2"/>
        <v>-3.2235926364476697E-4</v>
      </c>
      <c r="N21" s="273">
        <f t="shared" si="3"/>
        <v>-2.5999999954365194E-2</v>
      </c>
      <c r="O21" s="72"/>
      <c r="P21" s="274">
        <v>262435735</v>
      </c>
      <c r="Q21" s="275">
        <f t="shared" si="4"/>
        <v>262.43573500000002</v>
      </c>
      <c r="R21" s="273"/>
      <c r="S21" s="273"/>
    </row>
    <row r="22" spans="3:19" ht="11.25" customHeight="1">
      <c r="C22" s="191">
        <v>2008</v>
      </c>
      <c r="D22" s="192">
        <v>103.69193510012593</v>
      </c>
      <c r="E22" s="193">
        <f t="shared" si="5"/>
        <v>1.1159254149908371</v>
      </c>
      <c r="F22" s="193">
        <v>0.71299999999999986</v>
      </c>
      <c r="G22" s="193">
        <f t="shared" si="6"/>
        <v>1.055392094373131</v>
      </c>
      <c r="H22" s="194">
        <f t="shared" si="0"/>
        <v>265205.46100000001</v>
      </c>
      <c r="I22" s="273">
        <v>0.71299999999999986</v>
      </c>
      <c r="J22" s="273">
        <v>1.0549999999999999</v>
      </c>
      <c r="K22" s="274">
        <v>265205.663</v>
      </c>
      <c r="L22" s="273">
        <f t="shared" si="1"/>
        <v>0</v>
      </c>
      <c r="M22" s="273">
        <f t="shared" si="2"/>
        <v>3.9209437313103557E-4</v>
      </c>
      <c r="N22" s="273">
        <f t="shared" si="3"/>
        <v>-0.20199999999022111</v>
      </c>
      <c r="O22" s="72"/>
      <c r="P22" s="274">
        <v>265205461</v>
      </c>
      <c r="Q22" s="275">
        <f t="shared" si="4"/>
        <v>265.20546100000001</v>
      </c>
      <c r="R22" s="273"/>
      <c r="S22" s="273"/>
    </row>
    <row r="23" spans="3:19" ht="11.25" customHeight="1">
      <c r="C23" s="191">
        <v>2009</v>
      </c>
      <c r="D23" s="192">
        <v>99.986193259159933</v>
      </c>
      <c r="E23" s="193">
        <f t="shared" si="5"/>
        <v>-3.5737994834291631</v>
      </c>
      <c r="F23" s="193">
        <v>-4.6879999999999997</v>
      </c>
      <c r="G23" s="193">
        <f t="shared" si="6"/>
        <v>-4.7305579427717737</v>
      </c>
      <c r="H23" s="194">
        <f t="shared" si="0"/>
        <v>252659.76300000001</v>
      </c>
      <c r="I23" s="273">
        <v>-4.6879999999999997</v>
      </c>
      <c r="J23" s="273">
        <v>-4.7309999999999999</v>
      </c>
      <c r="K23" s="274">
        <v>252659.81200000003</v>
      </c>
      <c r="L23" s="273">
        <f t="shared" si="1"/>
        <v>0</v>
      </c>
      <c r="M23" s="273">
        <f t="shared" si="2"/>
        <v>4.4205722822621141E-4</v>
      </c>
      <c r="N23" s="273">
        <f t="shared" si="3"/>
        <v>-4.9000000028172508E-2</v>
      </c>
      <c r="O23" s="72"/>
      <c r="P23" s="274">
        <v>252659763</v>
      </c>
      <c r="Q23" s="275">
        <f t="shared" si="4"/>
        <v>252.659763</v>
      </c>
      <c r="R23" s="273"/>
      <c r="S23" s="273"/>
    </row>
    <row r="24" spans="3:19" ht="11.25" customHeight="1">
      <c r="C24" s="191">
        <v>2010</v>
      </c>
      <c r="D24" s="192">
        <v>100</v>
      </c>
      <c r="E24" s="193">
        <f t="shared" si="5"/>
        <v>1.3808647364221827E-2</v>
      </c>
      <c r="F24" s="193">
        <v>2.6849936290860077</v>
      </c>
      <c r="G24" s="193">
        <f t="shared" si="6"/>
        <v>3.113747511510212</v>
      </c>
      <c r="H24" s="194">
        <f t="shared" si="0"/>
        <v>260526.95008300012</v>
      </c>
      <c r="I24" s="273">
        <v>2.7210000000000001</v>
      </c>
      <c r="J24" s="273">
        <v>3.1150000000000002</v>
      </c>
      <c r="K24" s="274">
        <v>260526.95099999994</v>
      </c>
      <c r="L24" s="273">
        <f t="shared" si="1"/>
        <v>-3.6006370913992392E-2</v>
      </c>
      <c r="M24" s="273">
        <f>G24-J24</f>
        <v>-1.252488489788206E-3</v>
      </c>
      <c r="N24" s="273">
        <f>H24-K24</f>
        <v>-9.1699982294812799E-4</v>
      </c>
      <c r="O24" s="72"/>
      <c r="P24" s="274">
        <v>260526950.08300012</v>
      </c>
      <c r="Q24" s="275">
        <f t="shared" si="4"/>
        <v>260.52695008300014</v>
      </c>
      <c r="R24" s="273"/>
      <c r="S24" s="273"/>
    </row>
    <row r="25" spans="3:19" ht="11.25" customHeight="1">
      <c r="C25" s="191">
        <v>2011</v>
      </c>
      <c r="D25" s="192">
        <v>98.999940567432446</v>
      </c>
      <c r="E25" s="193">
        <f t="shared" si="5"/>
        <v>-1.0000594325675571</v>
      </c>
      <c r="F25" s="193">
        <v>-0.98768303124073809</v>
      </c>
      <c r="G25" s="193">
        <f t="shared" si="6"/>
        <v>-1.8921438939156321</v>
      </c>
      <c r="H25" s="194">
        <f t="shared" si="0"/>
        <v>255597.40530499999</v>
      </c>
      <c r="I25" s="273">
        <v>-0.98064246213891426</v>
      </c>
      <c r="J25" s="273">
        <v>-1.8922517028741481</v>
      </c>
      <c r="K25" s="274">
        <v>255597.40299999999</v>
      </c>
      <c r="L25" s="273">
        <f t="shared" si="1"/>
        <v>-7.0405691018238237E-3</v>
      </c>
      <c r="M25" s="273">
        <f t="shared" si="2"/>
        <v>1.0780895851603134E-4</v>
      </c>
      <c r="N25" s="273">
        <f t="shared" si="3"/>
        <v>2.3050000017974526E-3</v>
      </c>
      <c r="O25" s="72"/>
      <c r="P25" s="274">
        <v>255597405.30500001</v>
      </c>
      <c r="Q25" s="275">
        <f t="shared" si="4"/>
        <v>255.597405305</v>
      </c>
      <c r="R25" s="273"/>
      <c r="S25" s="273"/>
    </row>
    <row r="26" spans="3:19" ht="11.25" customHeight="1">
      <c r="C26" s="191">
        <v>2012</v>
      </c>
      <c r="D26" s="192">
        <v>96.405848069457036</v>
      </c>
      <c r="E26" s="193">
        <f t="shared" si="5"/>
        <v>-2.6202970255406188</v>
      </c>
      <c r="F26" s="193">
        <v>-1.8144798368772919</v>
      </c>
      <c r="G26" s="193">
        <f t="shared" si="6"/>
        <v>-1.401885516296264</v>
      </c>
      <c r="H26" s="194">
        <f t="shared" si="0"/>
        <v>252014.22230000014</v>
      </c>
      <c r="I26" s="273">
        <v>-1.8157403932385963</v>
      </c>
      <c r="J26" s="273">
        <v>-1.4018948162021205</v>
      </c>
      <c r="K26" s="274">
        <v>252014.22600000002</v>
      </c>
      <c r="L26" s="273">
        <f t="shared" si="1"/>
        <v>1.2605563613043991E-3</v>
      </c>
      <c r="M26" s="273">
        <f>G26-J26</f>
        <v>9.2999058565190751E-6</v>
      </c>
      <c r="N26" s="273">
        <f t="shared" si="3"/>
        <v>-3.6999998847022653E-3</v>
      </c>
      <c r="O26" s="72"/>
      <c r="P26" s="274">
        <v>252014222.30000013</v>
      </c>
      <c r="Q26" s="275">
        <f t="shared" si="4"/>
        <v>252.01422230000014</v>
      </c>
      <c r="R26" s="273"/>
      <c r="S26" s="273"/>
    </row>
    <row r="27" spans="3:19" ht="11.25" customHeight="1">
      <c r="C27" s="191">
        <v>2013</v>
      </c>
      <c r="D27" s="192">
        <v>94.793925635268437</v>
      </c>
      <c r="E27" s="193">
        <f t="shared" si="5"/>
        <v>-1.67201727537033</v>
      </c>
      <c r="F27" s="193">
        <v>-2.1611116850403067</v>
      </c>
      <c r="G27" s="193">
        <f t="shared" si="6"/>
        <v>-2.2402750402234606</v>
      </c>
      <c r="H27" s="194">
        <f t="shared" si="0"/>
        <v>246368.41057999997</v>
      </c>
      <c r="I27" s="273">
        <v>-2.1648479433114765</v>
      </c>
      <c r="J27" s="273">
        <v>-2.2403250509622219</v>
      </c>
      <c r="K27" s="274">
        <v>246368.39799999999</v>
      </c>
      <c r="L27" s="273">
        <f t="shared" si="1"/>
        <v>3.7362582711697456E-3</v>
      </c>
      <c r="M27" s="273">
        <f t="shared" si="2"/>
        <v>5.0010738761319118E-5</v>
      </c>
      <c r="N27" s="273">
        <f t="shared" si="3"/>
        <v>1.2579999980516732E-2</v>
      </c>
      <c r="O27" s="72"/>
      <c r="P27" s="274">
        <v>246368410.57999995</v>
      </c>
      <c r="Q27" s="275">
        <f t="shared" si="4"/>
        <v>246.36841057999996</v>
      </c>
      <c r="R27" s="72"/>
      <c r="S27" s="72"/>
    </row>
    <row r="28" spans="3:19" ht="11.25" customHeight="1">
      <c r="C28" s="191">
        <v>2014</v>
      </c>
      <c r="D28" s="192">
        <v>96.083830876989055</v>
      </c>
      <c r="E28" s="193">
        <f t="shared" si="5"/>
        <v>1.3607467283122121</v>
      </c>
      <c r="F28" s="193">
        <v>-0.14704259048947677</v>
      </c>
      <c r="G28" s="193">
        <f t="shared" si="6"/>
        <v>-1.1464872953274474</v>
      </c>
      <c r="H28" s="194">
        <f t="shared" si="0"/>
        <v>243543.82805300009</v>
      </c>
      <c r="I28" s="273">
        <v>-0.14785908090998445</v>
      </c>
      <c r="J28" s="273">
        <v>-1.1522752968191385</v>
      </c>
      <c r="K28" s="274">
        <v>243529.60599999997</v>
      </c>
      <c r="L28" s="273">
        <f>F28-I28</f>
        <v>8.1649042050768728E-4</v>
      </c>
      <c r="M28" s="273"/>
      <c r="N28" s="273"/>
      <c r="O28" s="72"/>
      <c r="P28" s="274">
        <v>243543828.05300009</v>
      </c>
      <c r="Q28" s="275">
        <f t="shared" si="4"/>
        <v>243.54382805300008</v>
      </c>
      <c r="R28" s="72"/>
      <c r="S28" s="72"/>
    </row>
    <row r="29" spans="3:19" ht="11.25" customHeight="1">
      <c r="C29" s="195">
        <v>2015</v>
      </c>
      <c r="D29" s="196">
        <v>99.2</v>
      </c>
      <c r="E29" s="197">
        <f t="shared" si="5"/>
        <v>3.2431774363788746</v>
      </c>
      <c r="F29" s="197">
        <v>1.5863169038727198</v>
      </c>
      <c r="G29" s="197">
        <f t="shared" si="6"/>
        <v>1.8489613417835615</v>
      </c>
      <c r="H29" s="198">
        <f t="shared" si="0"/>
        <v>248046.85928399989</v>
      </c>
      <c r="I29" s="72"/>
      <c r="J29" s="72"/>
      <c r="K29" s="72"/>
      <c r="L29" s="72"/>
      <c r="M29" s="273">
        <f>G29-J28</f>
        <v>3.0012366386027001</v>
      </c>
      <c r="N29" s="273">
        <f>H29-K28</f>
        <v>4517.2532839999185</v>
      </c>
      <c r="O29" s="72"/>
      <c r="P29" s="274">
        <v>248046859.28399989</v>
      </c>
      <c r="Q29" s="275">
        <f t="shared" si="4"/>
        <v>248.04685928399988</v>
      </c>
      <c r="R29" s="72"/>
      <c r="S29" s="72"/>
    </row>
    <row r="30" spans="3:19" ht="11.25" customHeight="1">
      <c r="C30" s="41" t="s">
        <v>109</v>
      </c>
      <c r="D30" s="21"/>
    </row>
    <row r="31" spans="3:19" ht="20.25" customHeight="1">
      <c r="C31" s="64" t="s">
        <v>131</v>
      </c>
      <c r="D31" s="27"/>
      <c r="E31" s="28"/>
      <c r="F31" s="28"/>
      <c r="G31" s="29"/>
    </row>
    <row r="32" spans="3:19" ht="11.25" customHeight="1">
      <c r="C32" s="184"/>
      <c r="D32" s="199" t="s">
        <v>38</v>
      </c>
      <c r="E32" s="200"/>
      <c r="F32" s="200"/>
      <c r="G32" s="200" t="s">
        <v>24</v>
      </c>
      <c r="I32" s="42"/>
    </row>
    <row r="33" spans="2:12" ht="11.25" customHeight="1">
      <c r="C33" s="186"/>
      <c r="D33" s="201" t="s">
        <v>31</v>
      </c>
      <c r="E33" s="201" t="s">
        <v>26</v>
      </c>
      <c r="F33" s="201" t="s">
        <v>25</v>
      </c>
      <c r="G33" s="188" t="s">
        <v>37</v>
      </c>
    </row>
    <row r="34" spans="2:12" ht="11.25" customHeight="1">
      <c r="B34" s="23" t="s">
        <v>2</v>
      </c>
      <c r="C34" s="191" t="s">
        <v>3</v>
      </c>
      <c r="D34" s="202">
        <v>2.7657545338023226</v>
      </c>
      <c r="E34" s="202">
        <v>-1.1361775601345991</v>
      </c>
      <c r="F34" s="202">
        <v>0.47779485790349074</v>
      </c>
      <c r="G34" s="202">
        <v>3.424137236033431</v>
      </c>
      <c r="H34" s="283">
        <f>D34-SUM(E34:G34)</f>
        <v>0</v>
      </c>
      <c r="I34" s="53"/>
    </row>
    <row r="35" spans="2:12" ht="11.25" customHeight="1">
      <c r="B35" s="23" t="s">
        <v>4</v>
      </c>
      <c r="C35" s="191" t="s">
        <v>5</v>
      </c>
      <c r="D35" s="202">
        <v>2.6922727218894771</v>
      </c>
      <c r="E35" s="202">
        <v>1.381925753987101E-2</v>
      </c>
      <c r="F35" s="202">
        <v>1.9212337783631961</v>
      </c>
      <c r="G35" s="202">
        <v>0.75721968598640998</v>
      </c>
      <c r="H35" s="283">
        <f t="shared" ref="H35:H45" si="7">D35-SUM(E35:G35)</f>
        <v>0</v>
      </c>
      <c r="I35" s="53"/>
    </row>
    <row r="36" spans="2:12" ht="11.25" customHeight="1">
      <c r="B36" s="23" t="s">
        <v>6</v>
      </c>
      <c r="C36" s="191" t="s">
        <v>7</v>
      </c>
      <c r="D36" s="202">
        <v>0.813320740068324</v>
      </c>
      <c r="E36" s="202">
        <v>0.15361644361846505</v>
      </c>
      <c r="F36" s="202">
        <v>1.0272303806902916</v>
      </c>
      <c r="G36" s="202">
        <v>-0.36752608424043265</v>
      </c>
      <c r="H36" s="283">
        <f t="shared" si="7"/>
        <v>0</v>
      </c>
      <c r="I36" s="53"/>
    </row>
    <row r="37" spans="2:12" ht="11.25" customHeight="1">
      <c r="B37" s="23" t="s">
        <v>8</v>
      </c>
      <c r="C37" s="191" t="s">
        <v>9</v>
      </c>
      <c r="D37" s="202">
        <v>-0.17646061864423634</v>
      </c>
      <c r="E37" s="202">
        <v>0.72515823252246037</v>
      </c>
      <c r="F37" s="202">
        <v>-0.6664881414481183</v>
      </c>
      <c r="G37" s="202">
        <v>-0.23513070971857841</v>
      </c>
      <c r="H37" s="283">
        <f t="shared" si="7"/>
        <v>0</v>
      </c>
      <c r="I37" s="53"/>
    </row>
    <row r="38" spans="2:12" ht="11.25" customHeight="1">
      <c r="B38" s="23" t="s">
        <v>6</v>
      </c>
      <c r="C38" s="191" t="s">
        <v>10</v>
      </c>
      <c r="D38" s="202">
        <v>1.8165921216753089</v>
      </c>
      <c r="E38" s="202">
        <v>-0.2854289734158133</v>
      </c>
      <c r="F38" s="202">
        <v>2.5853857466484498</v>
      </c>
      <c r="G38" s="202">
        <v>-0.48336465155732755</v>
      </c>
      <c r="H38" s="283">
        <f t="shared" si="7"/>
        <v>0</v>
      </c>
      <c r="I38" s="53"/>
    </row>
    <row r="39" spans="2:12" ht="11.25" customHeight="1">
      <c r="B39" s="23" t="s">
        <v>11</v>
      </c>
      <c r="C39" s="191" t="s">
        <v>12</v>
      </c>
      <c r="D39" s="202">
        <v>3.9502394605046121</v>
      </c>
      <c r="E39" s="202">
        <v>0.98523519644591051</v>
      </c>
      <c r="F39" s="202">
        <v>2.5221040737575917</v>
      </c>
      <c r="G39" s="202">
        <v>0.44290019030110983</v>
      </c>
      <c r="H39" s="283">
        <f t="shared" si="7"/>
        <v>0</v>
      </c>
      <c r="I39" s="53"/>
    </row>
    <row r="40" spans="2:12" ht="11.25" customHeight="1">
      <c r="B40" s="23" t="s">
        <v>11</v>
      </c>
      <c r="C40" s="191" t="s">
        <v>13</v>
      </c>
      <c r="D40" s="202">
        <v>11.10642848330523</v>
      </c>
      <c r="E40" s="202">
        <v>5.6744817741426701E-2</v>
      </c>
      <c r="F40" s="202">
        <v>5.5788012021567024</v>
      </c>
      <c r="G40" s="202">
        <v>5.4708824634071007</v>
      </c>
      <c r="H40" s="283">
        <f t="shared" si="7"/>
        <v>0</v>
      </c>
      <c r="I40" s="53"/>
    </row>
    <row r="41" spans="2:12" ht="11.25" customHeight="1">
      <c r="B41" s="23" t="s">
        <v>8</v>
      </c>
      <c r="C41" s="191" t="s">
        <v>14</v>
      </c>
      <c r="D41" s="202">
        <v>3.4877510478998452</v>
      </c>
      <c r="E41" s="202">
        <v>0.27132518588426358</v>
      </c>
      <c r="F41" s="202">
        <v>0.79461073951971883</v>
      </c>
      <c r="G41" s="202">
        <v>2.4218151224958628</v>
      </c>
      <c r="H41" s="283">
        <f t="shared" si="7"/>
        <v>0</v>
      </c>
      <c r="I41" s="53"/>
    </row>
    <row r="42" spans="2:12" ht="11.25" customHeight="1">
      <c r="B42" s="23" t="s">
        <v>15</v>
      </c>
      <c r="C42" s="191" t="s">
        <v>16</v>
      </c>
      <c r="D42" s="202">
        <v>-3.3158304722173848</v>
      </c>
      <c r="E42" s="202">
        <v>-0.11268762697513868</v>
      </c>
      <c r="F42" s="202">
        <v>-2.9218368185184751</v>
      </c>
      <c r="G42" s="202">
        <v>-0.28130602672377103</v>
      </c>
      <c r="H42" s="283">
        <f t="shared" si="7"/>
        <v>0</v>
      </c>
      <c r="I42" s="53"/>
    </row>
    <row r="43" spans="2:12" ht="11.25" customHeight="1">
      <c r="B43" s="23" t="s">
        <v>17</v>
      </c>
      <c r="C43" s="191" t="s">
        <v>18</v>
      </c>
      <c r="D43" s="202">
        <v>0.19221991454121401</v>
      </c>
      <c r="E43" s="202">
        <v>-1.1293370429756422</v>
      </c>
      <c r="F43" s="202">
        <v>-2.2882902874533206</v>
      </c>
      <c r="G43" s="202">
        <v>3.6098472449701768</v>
      </c>
      <c r="H43" s="283">
        <f t="shared" si="7"/>
        <v>0</v>
      </c>
      <c r="I43" s="53"/>
    </row>
    <row r="44" spans="2:12" ht="11.25" customHeight="1">
      <c r="B44" s="23" t="s">
        <v>19</v>
      </c>
      <c r="C44" s="191" t="s">
        <v>20</v>
      </c>
      <c r="D44" s="202">
        <v>0.46351756145439627</v>
      </c>
      <c r="E44" s="202">
        <v>0.22577806843242509</v>
      </c>
      <c r="F44" s="202">
        <v>-1.1907932812738053</v>
      </c>
      <c r="G44" s="202">
        <v>1.4285327742957765</v>
      </c>
      <c r="H44" s="283">
        <f t="shared" si="7"/>
        <v>0</v>
      </c>
      <c r="I44" s="53"/>
    </row>
    <row r="45" spans="2:12" ht="11.25" customHeight="1">
      <c r="B45" s="23" t="s">
        <v>21</v>
      </c>
      <c r="C45" s="195" t="s">
        <v>22</v>
      </c>
      <c r="D45" s="203">
        <v>-2.0062572079161844</v>
      </c>
      <c r="E45" s="203">
        <v>-0.66652459541065578</v>
      </c>
      <c r="F45" s="203">
        <v>-3.9391710565525599</v>
      </c>
      <c r="G45" s="203">
        <v>2.5994384440470313</v>
      </c>
      <c r="H45" s="283">
        <f t="shared" si="7"/>
        <v>0</v>
      </c>
      <c r="I45" s="53"/>
    </row>
    <row r="46" spans="2:12" ht="11.25" customHeight="1">
      <c r="J46" s="70"/>
      <c r="K46" s="70"/>
      <c r="L46" s="70"/>
    </row>
    <row r="47" spans="2:12" ht="11.25" customHeight="1">
      <c r="C47" s="65" t="s">
        <v>146</v>
      </c>
      <c r="D47"/>
      <c r="E47"/>
      <c r="F47"/>
      <c r="G47"/>
      <c r="J47" s="70"/>
      <c r="K47" s="70"/>
      <c r="L47" s="70"/>
    </row>
    <row r="48" spans="2:12" ht="11.25" customHeight="1">
      <c r="C48" s="65" t="s">
        <v>147</v>
      </c>
      <c r="D48"/>
      <c r="E48"/>
      <c r="F48"/>
      <c r="G48"/>
      <c r="J48" s="70"/>
      <c r="K48" s="70"/>
      <c r="L48" s="70"/>
    </row>
    <row r="49" spans="3:13" ht="11.25" customHeight="1">
      <c r="C49" s="282"/>
      <c r="D49" s="282"/>
      <c r="E49" s="345" t="s">
        <v>148</v>
      </c>
      <c r="F49" s="345"/>
      <c r="G49" s="345"/>
      <c r="J49" s="70"/>
      <c r="K49" s="70"/>
      <c r="L49" s="70"/>
    </row>
    <row r="50" spans="3:13" ht="12" customHeight="1">
      <c r="C50" s="271" t="s">
        <v>149</v>
      </c>
      <c r="D50" s="271" t="s">
        <v>150</v>
      </c>
      <c r="E50" s="271" t="s">
        <v>25</v>
      </c>
      <c r="F50" s="271" t="s">
        <v>26</v>
      </c>
      <c r="G50" s="271" t="s">
        <v>151</v>
      </c>
      <c r="J50" s="70"/>
      <c r="K50" s="70"/>
      <c r="L50" s="70"/>
    </row>
    <row r="51" spans="3:13" ht="12" customHeight="1">
      <c r="C51" s="163">
        <v>2006</v>
      </c>
      <c r="D51" s="280">
        <v>3.5711545233582997</v>
      </c>
      <c r="E51" s="280">
        <v>-9.5000000000000001E-2</v>
      </c>
      <c r="F51" s="280">
        <v>-0.94899999999999995</v>
      </c>
      <c r="G51" s="280">
        <v>4.617</v>
      </c>
      <c r="J51" s="70"/>
      <c r="K51" s="70"/>
      <c r="L51" s="70"/>
    </row>
    <row r="52" spans="3:13" ht="12" customHeight="1">
      <c r="C52" s="163">
        <v>2007</v>
      </c>
      <c r="D52" s="280">
        <v>2.9236776407363774</v>
      </c>
      <c r="E52" s="280">
        <v>-4.2000000000000003E-2</v>
      </c>
      <c r="F52" s="280">
        <v>-1.2949999999999999</v>
      </c>
      <c r="G52" s="280">
        <v>4.2609999999999992</v>
      </c>
      <c r="J52" s="70"/>
      <c r="K52" s="70"/>
      <c r="L52" s="70"/>
    </row>
    <row r="53" spans="3:13" ht="12" customHeight="1">
      <c r="C53" s="163">
        <v>2008</v>
      </c>
      <c r="D53" s="280">
        <v>1.055392094373131</v>
      </c>
      <c r="E53" s="280">
        <v>0.4</v>
      </c>
      <c r="F53" s="280">
        <v>-5.8000000000000003E-2</v>
      </c>
      <c r="G53" s="280">
        <v>0.71299999999999986</v>
      </c>
      <c r="J53" s="70"/>
      <c r="K53" s="70"/>
      <c r="L53" s="70"/>
    </row>
    <row r="54" spans="3:13" ht="12" customHeight="1">
      <c r="C54" s="163">
        <v>2009</v>
      </c>
      <c r="D54" s="280">
        <v>-4.7305579427717737</v>
      </c>
      <c r="E54" s="280">
        <v>-0.48399999999999999</v>
      </c>
      <c r="F54" s="280">
        <v>0.441</v>
      </c>
      <c r="G54" s="280">
        <v>-4.6879999999999997</v>
      </c>
      <c r="J54" s="70"/>
      <c r="K54" s="70"/>
      <c r="L54" s="70"/>
    </row>
    <row r="55" spans="3:13" ht="12" customHeight="1">
      <c r="C55" s="163">
        <v>2010</v>
      </c>
      <c r="D55" s="280">
        <v>3.113747511510212</v>
      </c>
      <c r="E55" s="280">
        <v>5.4714882115680652E-2</v>
      </c>
      <c r="F55" s="280">
        <v>0.39683130554921675</v>
      </c>
      <c r="G55" s="280">
        <v>2.6849936290860077</v>
      </c>
      <c r="J55" s="70"/>
      <c r="K55" s="70"/>
      <c r="L55" s="70"/>
    </row>
    <row r="56" spans="3:13" ht="12" customHeight="1">
      <c r="C56" s="163">
        <v>2011</v>
      </c>
      <c r="D56" s="280">
        <v>-1.8921438939156321</v>
      </c>
      <c r="E56" s="280">
        <v>0.12569471050719594</v>
      </c>
      <c r="F56" s="280">
        <v>-1.0279343645701822</v>
      </c>
      <c r="G56" s="280">
        <v>-0.98768303124073809</v>
      </c>
      <c r="J56" s="70"/>
      <c r="K56" s="70"/>
      <c r="L56" s="70"/>
    </row>
    <row r="57" spans="3:13" ht="12" customHeight="1">
      <c r="C57" s="163">
        <v>2012</v>
      </c>
      <c r="D57" s="280">
        <v>-1.4018855162962751</v>
      </c>
      <c r="E57" s="280">
        <v>-0.27277967170862283</v>
      </c>
      <c r="F57" s="280">
        <v>0.68966900349782811</v>
      </c>
      <c r="G57" s="280">
        <v>-1.8144798368772919</v>
      </c>
      <c r="J57" s="70"/>
      <c r="K57" s="70"/>
      <c r="L57" s="70"/>
    </row>
    <row r="58" spans="3:13" ht="12" customHeight="1">
      <c r="C58" s="163">
        <v>2013</v>
      </c>
      <c r="D58" s="280">
        <v>-2.2402750402234606</v>
      </c>
      <c r="E58" s="280">
        <v>0.19505514450648409</v>
      </c>
      <c r="F58" s="280">
        <v>-0.27208548834806168</v>
      </c>
      <c r="G58" s="280">
        <v>-2.1611116850403067</v>
      </c>
      <c r="J58" s="70"/>
      <c r="K58" s="70"/>
      <c r="L58" s="70"/>
    </row>
    <row r="59" spans="3:13" ht="12" customHeight="1">
      <c r="C59" s="163">
        <v>2014</v>
      </c>
      <c r="D59" s="280">
        <v>-1.1464872953274474</v>
      </c>
      <c r="E59" s="280">
        <v>-1.468303779090796E-2</v>
      </c>
      <c r="F59" s="280">
        <v>-0.9848184080399891</v>
      </c>
      <c r="G59" s="280">
        <v>-0.14704259048947677</v>
      </c>
      <c r="J59" s="70"/>
      <c r="K59" s="70"/>
      <c r="L59" s="70"/>
    </row>
    <row r="60" spans="3:13" ht="11.25" customHeight="1">
      <c r="C60" s="164">
        <v>2015</v>
      </c>
      <c r="D60" s="174">
        <v>1.8489613417835615</v>
      </c>
      <c r="E60" s="174">
        <v>-8.3326049552834291E-2</v>
      </c>
      <c r="F60" s="174">
        <v>0.35864619542338438</v>
      </c>
      <c r="G60" s="174">
        <v>1.5863169038727198</v>
      </c>
      <c r="J60" s="70"/>
      <c r="K60" s="70"/>
      <c r="L60" s="70"/>
    </row>
    <row r="61" spans="3:13" ht="11.25" customHeight="1">
      <c r="C61" s="281"/>
      <c r="J61" s="70"/>
      <c r="K61" s="70"/>
      <c r="L61" s="70"/>
    </row>
    <row r="62" spans="3:13" ht="20.25" customHeight="1">
      <c r="C62" s="31" t="s">
        <v>101</v>
      </c>
      <c r="D62" s="27"/>
      <c r="E62" s="27"/>
      <c r="F62" s="27"/>
      <c r="G62" s="27"/>
      <c r="H62" s="27"/>
      <c r="I62" s="27"/>
      <c r="J62"/>
      <c r="K62"/>
      <c r="L62"/>
    </row>
    <row r="63" spans="3:13" ht="11.25" customHeight="1">
      <c r="C63" s="204"/>
      <c r="D63" s="204">
        <v>2010</v>
      </c>
      <c r="E63" s="204">
        <v>2011</v>
      </c>
      <c r="F63" s="204">
        <v>2012</v>
      </c>
      <c r="G63" s="204">
        <v>2013</v>
      </c>
      <c r="H63" s="204">
        <v>2014</v>
      </c>
      <c r="I63" s="204">
        <v>2015</v>
      </c>
      <c r="J63" s="47"/>
      <c r="K63" s="47"/>
      <c r="L63" s="47"/>
      <c r="M63" s="47"/>
    </row>
    <row r="64" spans="3:13" ht="11.25" customHeight="1">
      <c r="C64" s="205" t="s">
        <v>28</v>
      </c>
      <c r="D64" s="206" t="s">
        <v>50</v>
      </c>
      <c r="E64" s="206" t="s">
        <v>57</v>
      </c>
      <c r="F64" s="206" t="s">
        <v>77</v>
      </c>
      <c r="G64" s="206" t="s">
        <v>104</v>
      </c>
      <c r="H64" s="206" t="s">
        <v>110</v>
      </c>
      <c r="I64" s="206" t="s">
        <v>136</v>
      </c>
      <c r="J64" s="47"/>
      <c r="K64" s="47"/>
      <c r="L64" s="47"/>
      <c r="M64" s="47"/>
    </row>
    <row r="65" spans="3:13" ht="11.25" customHeight="1">
      <c r="C65" s="207">
        <v>1</v>
      </c>
      <c r="D65" s="194">
        <v>30816.7</v>
      </c>
      <c r="E65" s="194">
        <v>29651.3</v>
      </c>
      <c r="F65" s="194">
        <v>28932.6</v>
      </c>
      <c r="G65" s="194">
        <v>29090.7</v>
      </c>
      <c r="H65" s="194">
        <v>28309</v>
      </c>
      <c r="I65" s="194">
        <v>29734.871999999999</v>
      </c>
      <c r="J65" s="67"/>
      <c r="K65"/>
      <c r="L65"/>
      <c r="M65"/>
    </row>
    <row r="66" spans="3:13" ht="11.25" customHeight="1">
      <c r="C66" s="207">
        <v>2</v>
      </c>
      <c r="D66" s="194">
        <v>27484.7</v>
      </c>
      <c r="E66" s="194">
        <v>26677.1</v>
      </c>
      <c r="F66" s="194">
        <v>26096.7</v>
      </c>
      <c r="G66" s="194">
        <v>26345.1</v>
      </c>
      <c r="H66" s="194">
        <v>25917</v>
      </c>
      <c r="I66" s="194">
        <v>27495.386999999999</v>
      </c>
      <c r="J66" s="67"/>
      <c r="K66"/>
      <c r="L66"/>
      <c r="M66"/>
    </row>
    <row r="67" spans="3:13" ht="11.25" customHeight="1">
      <c r="C67" s="207">
        <v>3</v>
      </c>
      <c r="D67" s="194">
        <v>25697.7</v>
      </c>
      <c r="E67" s="194">
        <v>25025.3</v>
      </c>
      <c r="F67" s="194">
        <v>24672.3</v>
      </c>
      <c r="G67" s="194">
        <v>24806.7</v>
      </c>
      <c r="H67" s="194">
        <v>24688</v>
      </c>
      <c r="I67" s="194">
        <v>25998.396000000001</v>
      </c>
      <c r="J67" s="67"/>
      <c r="K67"/>
      <c r="L67"/>
      <c r="M67"/>
    </row>
    <row r="68" spans="3:13" ht="11.25" customHeight="1">
      <c r="C68" s="207">
        <v>4</v>
      </c>
      <c r="D68" s="194">
        <v>24595.8</v>
      </c>
      <c r="E68" s="194">
        <v>24488.7</v>
      </c>
      <c r="F68" s="194">
        <v>23920.799999999999</v>
      </c>
      <c r="G68" s="194">
        <v>24466</v>
      </c>
      <c r="H68" s="194">
        <v>24031</v>
      </c>
      <c r="I68" s="194">
        <v>25549.628000000001</v>
      </c>
      <c r="J68" s="67"/>
      <c r="K68"/>
      <c r="L68"/>
      <c r="M68"/>
    </row>
    <row r="69" spans="3:13" ht="11.25" customHeight="1">
      <c r="C69" s="207">
        <v>5</v>
      </c>
      <c r="D69" s="194">
        <v>24136</v>
      </c>
      <c r="E69" s="194">
        <v>24453.4</v>
      </c>
      <c r="F69" s="194">
        <v>23803.1</v>
      </c>
      <c r="G69" s="194">
        <v>24373.7</v>
      </c>
      <c r="H69" s="194">
        <v>24014</v>
      </c>
      <c r="I69" s="194">
        <v>25157.383999999998</v>
      </c>
      <c r="J69" s="67"/>
      <c r="K69"/>
      <c r="L69"/>
      <c r="M69"/>
    </row>
    <row r="70" spans="3:13" ht="11.25" customHeight="1">
      <c r="C70" s="207">
        <v>6</v>
      </c>
      <c r="D70" s="194">
        <v>24831.599999999999</v>
      </c>
      <c r="E70" s="194">
        <v>25367.9</v>
      </c>
      <c r="F70" s="194">
        <v>24554.799999999999</v>
      </c>
      <c r="G70" s="194">
        <v>25127.8</v>
      </c>
      <c r="H70" s="194">
        <v>24637</v>
      </c>
      <c r="I70" s="194">
        <v>25926.485000000001</v>
      </c>
      <c r="J70" s="67"/>
      <c r="K70"/>
      <c r="L70"/>
      <c r="M70"/>
    </row>
    <row r="71" spans="3:13" ht="11.25" customHeight="1">
      <c r="C71" s="207">
        <v>7</v>
      </c>
      <c r="D71" s="194">
        <v>27674.3</v>
      </c>
      <c r="E71" s="194">
        <v>28887.1</v>
      </c>
      <c r="F71" s="194">
        <v>28409.200000000001</v>
      </c>
      <c r="G71" s="194">
        <v>28223.5</v>
      </c>
      <c r="H71" s="194">
        <v>27166</v>
      </c>
      <c r="I71" s="194">
        <v>28654.249</v>
      </c>
      <c r="J71" s="67"/>
      <c r="K71"/>
      <c r="L71"/>
      <c r="M71"/>
    </row>
    <row r="72" spans="3:13" ht="11.25" customHeight="1">
      <c r="C72" s="207">
        <v>8</v>
      </c>
      <c r="D72" s="194">
        <v>34157.5</v>
      </c>
      <c r="E72" s="194">
        <v>33720.5</v>
      </c>
      <c r="F72" s="194">
        <v>33836.300000000003</v>
      </c>
      <c r="G72" s="194">
        <v>33441.1</v>
      </c>
      <c r="H72" s="194">
        <v>32087</v>
      </c>
      <c r="I72" s="194">
        <v>33637.370000000003</v>
      </c>
      <c r="J72" s="67"/>
      <c r="K72"/>
      <c r="L72"/>
      <c r="M72"/>
    </row>
    <row r="73" spans="3:13" ht="11.25" customHeight="1">
      <c r="C73" s="207">
        <v>9</v>
      </c>
      <c r="D73" s="194">
        <v>39271.1</v>
      </c>
      <c r="E73" s="194">
        <v>39412.9</v>
      </c>
      <c r="F73" s="194">
        <v>38434.5</v>
      </c>
      <c r="G73" s="194">
        <v>36519.9</v>
      </c>
      <c r="H73" s="194">
        <v>35251</v>
      </c>
      <c r="I73" s="194">
        <v>36527.307999999997</v>
      </c>
      <c r="J73" s="67"/>
      <c r="K73"/>
      <c r="L73"/>
      <c r="M73"/>
    </row>
    <row r="74" spans="3:13" ht="11.25" customHeight="1">
      <c r="C74" s="207">
        <v>10</v>
      </c>
      <c r="D74" s="194">
        <v>40755.9</v>
      </c>
      <c r="E74" s="194">
        <v>40742</v>
      </c>
      <c r="F74" s="194">
        <v>40347.199999999997</v>
      </c>
      <c r="G74" s="194">
        <v>37551.699999999997</v>
      </c>
      <c r="H74" s="194">
        <v>36570</v>
      </c>
      <c r="I74" s="194">
        <v>38097.336000000003</v>
      </c>
      <c r="J74" s="67"/>
      <c r="K74"/>
      <c r="L74"/>
      <c r="M74"/>
    </row>
    <row r="75" spans="3:13" ht="11.25" customHeight="1">
      <c r="C75" s="207">
        <v>11</v>
      </c>
      <c r="D75" s="194">
        <v>42337.2</v>
      </c>
      <c r="E75" s="194">
        <v>41677.599999999999</v>
      </c>
      <c r="F75" s="194">
        <v>41465.599999999999</v>
      </c>
      <c r="G75" s="194">
        <v>38383.9</v>
      </c>
      <c r="H75" s="194">
        <v>37219</v>
      </c>
      <c r="I75" s="194">
        <v>38791.629999999997</v>
      </c>
      <c r="J75" s="67"/>
      <c r="K75"/>
      <c r="L75"/>
      <c r="M75"/>
    </row>
    <row r="76" spans="3:13" ht="11.25" customHeight="1">
      <c r="C76" s="207">
        <v>12</v>
      </c>
      <c r="D76" s="194">
        <v>42907.7</v>
      </c>
      <c r="E76" s="194">
        <v>41861</v>
      </c>
      <c r="F76" s="194">
        <v>41620.9</v>
      </c>
      <c r="G76" s="194">
        <v>37958.199999999997</v>
      </c>
      <c r="H76" s="194">
        <v>37155</v>
      </c>
      <c r="I76" s="194">
        <v>38741.523999999998</v>
      </c>
      <c r="J76" s="67"/>
      <c r="K76"/>
      <c r="L76"/>
      <c r="M76"/>
    </row>
    <row r="77" spans="3:13" ht="11.25" customHeight="1">
      <c r="C77" s="207">
        <v>13</v>
      </c>
      <c r="D77" s="194">
        <v>42294.8</v>
      </c>
      <c r="E77" s="194">
        <v>41097.300000000003</v>
      </c>
      <c r="F77" s="194">
        <v>40745.599999999999</v>
      </c>
      <c r="G77" s="194">
        <v>37405.199999999997</v>
      </c>
      <c r="H77" s="194">
        <v>37025</v>
      </c>
      <c r="I77" s="194">
        <v>38556.813000000002</v>
      </c>
      <c r="J77" s="67"/>
      <c r="K77"/>
      <c r="L77"/>
      <c r="M77"/>
    </row>
    <row r="78" spans="3:13" ht="11.25" customHeight="1">
      <c r="C78" s="207">
        <v>14</v>
      </c>
      <c r="D78" s="194">
        <v>41671.699999999997</v>
      </c>
      <c r="E78" s="194">
        <v>40364.1</v>
      </c>
      <c r="F78" s="194">
        <v>39671.4</v>
      </c>
      <c r="G78" s="194">
        <v>37263.199999999997</v>
      </c>
      <c r="H78" s="194">
        <v>36814</v>
      </c>
      <c r="I78" s="194">
        <v>38534.690999999999</v>
      </c>
      <c r="J78" s="67"/>
      <c r="K78"/>
      <c r="L78"/>
      <c r="M78"/>
    </row>
    <row r="79" spans="3:13" ht="11.25" customHeight="1">
      <c r="C79" s="207">
        <v>15</v>
      </c>
      <c r="D79" s="194">
        <v>39942.800000000003</v>
      </c>
      <c r="E79" s="194">
        <v>38626.6</v>
      </c>
      <c r="F79" s="194">
        <v>38499.5</v>
      </c>
      <c r="G79" s="194">
        <v>35494.5</v>
      </c>
      <c r="H79" s="194">
        <v>35513</v>
      </c>
      <c r="I79" s="194">
        <v>37091.449000000001</v>
      </c>
      <c r="J79" s="67"/>
      <c r="K79"/>
      <c r="L79"/>
      <c r="M79"/>
    </row>
    <row r="80" spans="3:13" ht="11.25" customHeight="1">
      <c r="C80" s="207">
        <v>16</v>
      </c>
      <c r="D80" s="194">
        <v>39336.300000000003</v>
      </c>
      <c r="E80" s="194">
        <v>38154.800000000003</v>
      </c>
      <c r="F80" s="194">
        <v>38146.1</v>
      </c>
      <c r="G80" s="194">
        <v>35271.599999999999</v>
      </c>
      <c r="H80" s="194">
        <v>34944</v>
      </c>
      <c r="I80" s="194">
        <v>36773.593999999997</v>
      </c>
      <c r="J80" s="67"/>
      <c r="K80"/>
      <c r="L80"/>
      <c r="M80"/>
    </row>
    <row r="81" spans="2:14" ht="11.25" customHeight="1">
      <c r="C81" s="207">
        <v>17</v>
      </c>
      <c r="D81" s="194">
        <v>39221.1</v>
      </c>
      <c r="E81" s="194">
        <v>38409.1</v>
      </c>
      <c r="F81" s="194">
        <v>38122.699999999997</v>
      </c>
      <c r="G81" s="194">
        <v>35716.5</v>
      </c>
      <c r="H81" s="194">
        <v>34965</v>
      </c>
      <c r="I81" s="194">
        <v>36599.593999999997</v>
      </c>
      <c r="J81" s="67"/>
      <c r="K81"/>
      <c r="L81"/>
      <c r="M81"/>
    </row>
    <row r="82" spans="2:14" ht="11.25" customHeight="1">
      <c r="C82" s="207">
        <v>18</v>
      </c>
      <c r="D82" s="194">
        <v>40727.599999999999</v>
      </c>
      <c r="E82" s="194">
        <v>39839.4</v>
      </c>
      <c r="F82" s="194">
        <v>38554.6</v>
      </c>
      <c r="G82" s="194">
        <v>35299.800000000003</v>
      </c>
      <c r="H82" s="194">
        <v>35369</v>
      </c>
      <c r="I82" s="194">
        <v>36927.99</v>
      </c>
      <c r="J82" s="67"/>
      <c r="K82"/>
      <c r="L82"/>
      <c r="M82"/>
    </row>
    <row r="83" spans="2:14" ht="11.25" customHeight="1">
      <c r="C83" s="207">
        <v>19</v>
      </c>
      <c r="D83" s="194">
        <v>43332.2</v>
      </c>
      <c r="E83" s="194">
        <v>42001</v>
      </c>
      <c r="F83" s="194">
        <v>40536.5</v>
      </c>
      <c r="G83" s="194">
        <v>35865.300000000003</v>
      </c>
      <c r="H83" s="194">
        <v>36648</v>
      </c>
      <c r="I83" s="194">
        <v>38010.114000000001</v>
      </c>
      <c r="J83" s="67"/>
      <c r="K83"/>
      <c r="L83"/>
      <c r="M83"/>
    </row>
    <row r="84" spans="2:14" ht="11.25" customHeight="1">
      <c r="C84" s="207">
        <v>20</v>
      </c>
      <c r="D84" s="194">
        <v>44122.400000000001</v>
      </c>
      <c r="E84" s="194">
        <v>44106.7</v>
      </c>
      <c r="F84" s="194">
        <v>42629.5</v>
      </c>
      <c r="G84" s="194">
        <v>39119.9</v>
      </c>
      <c r="H84" s="194">
        <v>38474</v>
      </c>
      <c r="I84" s="194">
        <v>40305.625</v>
      </c>
      <c r="J84" s="67"/>
      <c r="K84"/>
      <c r="L84"/>
      <c r="M84"/>
    </row>
    <row r="85" spans="2:14" ht="11.25" customHeight="1">
      <c r="C85" s="207">
        <v>21</v>
      </c>
      <c r="D85" s="194">
        <v>43648.2</v>
      </c>
      <c r="E85" s="194">
        <v>43609.4</v>
      </c>
      <c r="F85" s="194">
        <v>43010.2</v>
      </c>
      <c r="G85" s="194">
        <v>39963.300000000003</v>
      </c>
      <c r="H85" s="194">
        <v>38669</v>
      </c>
      <c r="I85" s="194">
        <v>40323.766000000003</v>
      </c>
      <c r="J85" s="67"/>
      <c r="K85"/>
      <c r="L85"/>
      <c r="M85"/>
    </row>
    <row r="86" spans="2:14" ht="11.25" customHeight="1">
      <c r="C86" s="207">
        <v>22</v>
      </c>
      <c r="D86" s="194">
        <v>42302.400000000001</v>
      </c>
      <c r="E86" s="194">
        <v>41952.1</v>
      </c>
      <c r="F86" s="194">
        <v>41504.9</v>
      </c>
      <c r="G86" s="194">
        <v>38441.699999999997</v>
      </c>
      <c r="H86" s="194">
        <v>37714</v>
      </c>
      <c r="I86" s="194">
        <v>39155.991999999998</v>
      </c>
      <c r="J86" s="67"/>
      <c r="K86"/>
      <c r="L86"/>
      <c r="M86"/>
    </row>
    <row r="87" spans="2:14" ht="11.25" customHeight="1">
      <c r="C87" s="207">
        <v>23</v>
      </c>
      <c r="D87" s="194">
        <v>39806.800000000003</v>
      </c>
      <c r="E87" s="194">
        <v>39128</v>
      </c>
      <c r="F87" s="194">
        <v>38636.9</v>
      </c>
      <c r="G87" s="194">
        <v>35562.5</v>
      </c>
      <c r="H87" s="194">
        <v>34758</v>
      </c>
      <c r="I87" s="194">
        <v>36331.85</v>
      </c>
      <c r="J87" s="67"/>
      <c r="K87"/>
      <c r="L87"/>
      <c r="M87"/>
    </row>
    <row r="88" spans="2:14" ht="11.25" customHeight="1">
      <c r="C88" s="208">
        <v>24</v>
      </c>
      <c r="D88" s="198">
        <v>36455.300000000003</v>
      </c>
      <c r="E88" s="198">
        <v>35222</v>
      </c>
      <c r="F88" s="198">
        <v>35047.199999999997</v>
      </c>
      <c r="G88" s="198">
        <v>31857.5</v>
      </c>
      <c r="H88" s="198">
        <v>31319</v>
      </c>
      <c r="I88" s="198">
        <v>32829.544000000002</v>
      </c>
      <c r="J88" s="67"/>
      <c r="K88"/>
      <c r="L88"/>
      <c r="M88"/>
    </row>
    <row r="89" spans="2:14" ht="11.25" customHeight="1">
      <c r="D89" s="21">
        <f t="shared" ref="D89:I89" si="8">MAX(D65:D88)</f>
        <v>44122.400000000001</v>
      </c>
      <c r="E89" s="21">
        <f t="shared" si="8"/>
        <v>44106.7</v>
      </c>
      <c r="F89" s="21">
        <f t="shared" si="8"/>
        <v>43010.2</v>
      </c>
      <c r="G89" s="21">
        <f t="shared" si="8"/>
        <v>39963.300000000003</v>
      </c>
      <c r="H89" s="21">
        <f t="shared" si="8"/>
        <v>38669</v>
      </c>
      <c r="I89" s="21">
        <f t="shared" si="8"/>
        <v>40323.766000000003</v>
      </c>
    </row>
    <row r="90" spans="2:14" ht="20.25" customHeight="1">
      <c r="C90" s="31" t="s">
        <v>78</v>
      </c>
      <c r="D90" s="27"/>
      <c r="E90" s="27"/>
      <c r="F90" s="27"/>
      <c r="I90"/>
      <c r="J90"/>
      <c r="K90"/>
      <c r="L90"/>
    </row>
    <row r="91" spans="2:14" ht="21.75" customHeight="1">
      <c r="C91" s="209"/>
      <c r="D91" s="210"/>
      <c r="E91" s="211" t="s">
        <v>80</v>
      </c>
      <c r="F91" s="211" t="s">
        <v>81</v>
      </c>
      <c r="G91" s="210"/>
      <c r="H91" s="349" t="s">
        <v>116</v>
      </c>
      <c r="I91" s="349"/>
      <c r="J91" s="349"/>
      <c r="K91" s="349"/>
      <c r="L91" s="348"/>
      <c r="M91" s="348"/>
      <c r="N91"/>
    </row>
    <row r="92" spans="2:14" ht="11.25" customHeight="1">
      <c r="B92" s="23">
        <v>2002</v>
      </c>
      <c r="C92" s="191">
        <v>2010</v>
      </c>
      <c r="D92" s="212" t="s">
        <v>53</v>
      </c>
      <c r="E92" s="194">
        <v>44122</v>
      </c>
      <c r="F92" s="194">
        <v>898.36462300000005</v>
      </c>
      <c r="G92" s="213" t="s">
        <v>54</v>
      </c>
      <c r="H92" s="284">
        <v>903117</v>
      </c>
      <c r="I92" s="285" t="s">
        <v>114</v>
      </c>
      <c r="J92" s="284"/>
      <c r="K92" s="285"/>
      <c r="L92" s="62"/>
      <c r="M92" s="61"/>
      <c r="N92"/>
    </row>
    <row r="93" spans="2:14" ht="11.25" customHeight="1">
      <c r="B93" s="23">
        <v>2003</v>
      </c>
      <c r="C93" s="191">
        <v>2011</v>
      </c>
      <c r="D93" s="212" t="s">
        <v>58</v>
      </c>
      <c r="E93" s="194">
        <v>44107</v>
      </c>
      <c r="F93" s="194">
        <f>H93/1000</f>
        <v>885.01199999999994</v>
      </c>
      <c r="G93" s="213" t="s">
        <v>59</v>
      </c>
      <c r="H93" s="284">
        <v>885012</v>
      </c>
      <c r="I93" s="285" t="s">
        <v>113</v>
      </c>
      <c r="J93" s="284"/>
      <c r="K93" s="285"/>
      <c r="L93" s="62"/>
      <c r="M93" s="61"/>
      <c r="N93"/>
    </row>
    <row r="94" spans="2:14" ht="11.25" customHeight="1">
      <c r="B94" s="23">
        <v>2004</v>
      </c>
      <c r="C94" s="191">
        <v>2012</v>
      </c>
      <c r="D94" s="212" t="s">
        <v>82</v>
      </c>
      <c r="E94" s="194">
        <v>43010</v>
      </c>
      <c r="F94" s="194">
        <f>H94/1000</f>
        <v>870.94399999999996</v>
      </c>
      <c r="G94" s="213" t="s">
        <v>83</v>
      </c>
      <c r="H94" s="284">
        <v>870944</v>
      </c>
      <c r="I94" s="285" t="s">
        <v>117</v>
      </c>
      <c r="J94" s="284"/>
      <c r="K94" s="285"/>
      <c r="L94" s="62"/>
      <c r="M94" s="61"/>
      <c r="N94"/>
    </row>
    <row r="95" spans="2:14" ht="11.25" customHeight="1">
      <c r="B95" s="23">
        <v>2005</v>
      </c>
      <c r="C95" s="191">
        <v>2013</v>
      </c>
      <c r="D95" s="212" t="s">
        <v>105</v>
      </c>
      <c r="E95" s="194">
        <v>39963</v>
      </c>
      <c r="F95" s="194">
        <v>809.86843700000009</v>
      </c>
      <c r="G95" s="213" t="s">
        <v>107</v>
      </c>
      <c r="H95" s="284">
        <v>808211</v>
      </c>
      <c r="I95" s="285" t="s">
        <v>120</v>
      </c>
      <c r="J95" s="284"/>
      <c r="K95" s="285"/>
      <c r="L95" s="62"/>
      <c r="M95" s="61"/>
      <c r="N95"/>
    </row>
    <row r="96" spans="2:14" ht="11.25" customHeight="1">
      <c r="B96" s="23">
        <v>2006</v>
      </c>
      <c r="C96" s="191">
        <v>2014</v>
      </c>
      <c r="D96" s="212" t="s">
        <v>122</v>
      </c>
      <c r="E96" s="194">
        <v>38666</v>
      </c>
      <c r="F96" s="194">
        <v>797.35862299999997</v>
      </c>
      <c r="G96" s="213" t="s">
        <v>125</v>
      </c>
      <c r="H96" s="284">
        <v>797624</v>
      </c>
      <c r="I96" s="285" t="s">
        <v>124</v>
      </c>
      <c r="J96" s="284"/>
      <c r="K96" s="285"/>
      <c r="L96" s="62"/>
      <c r="M96" s="61"/>
      <c r="N96"/>
    </row>
    <row r="97" spans="1:14" ht="11.25" customHeight="1">
      <c r="C97" s="195">
        <v>2015</v>
      </c>
      <c r="D97" s="214" t="s">
        <v>122</v>
      </c>
      <c r="E97" s="198">
        <v>40324</v>
      </c>
      <c r="F97" s="198">
        <v>821</v>
      </c>
      <c r="G97" s="214" t="s">
        <v>223</v>
      </c>
      <c r="H97" s="284"/>
      <c r="I97" s="285"/>
      <c r="J97" s="284"/>
      <c r="K97" s="285"/>
      <c r="L97" s="62"/>
      <c r="M97" s="61"/>
      <c r="N97"/>
    </row>
    <row r="98" spans="1:14" ht="11.25" customHeight="1">
      <c r="H98" s="72"/>
      <c r="I98" s="72"/>
      <c r="J98" s="72"/>
      <c r="K98" s="72"/>
      <c r="L98" s="50"/>
    </row>
    <row r="99" spans="1:14" ht="20.25" customHeight="1">
      <c r="C99" s="31" t="s">
        <v>79</v>
      </c>
      <c r="D99" s="27"/>
      <c r="E99" s="27"/>
      <c r="F99" s="27"/>
      <c r="H99" s="72"/>
      <c r="I99" s="72"/>
      <c r="J99" s="50"/>
      <c r="K99" s="50"/>
      <c r="L99" s="50"/>
    </row>
    <row r="100" spans="1:14" ht="21.75" customHeight="1">
      <c r="C100" s="209"/>
      <c r="D100" s="210"/>
      <c r="E100" s="211" t="s">
        <v>80</v>
      </c>
      <c r="F100" s="211" t="s">
        <v>81</v>
      </c>
      <c r="G100" s="210"/>
      <c r="H100" s="349" t="s">
        <v>116</v>
      </c>
      <c r="I100" s="349"/>
      <c r="J100" s="348"/>
      <c r="K100" s="348"/>
      <c r="L100" s="348"/>
      <c r="M100" s="348"/>
    </row>
    <row r="101" spans="1:14" ht="11.25" customHeight="1">
      <c r="B101" s="23">
        <v>2002</v>
      </c>
      <c r="C101" s="191">
        <v>2010</v>
      </c>
      <c r="D101" s="215" t="s">
        <v>52</v>
      </c>
      <c r="E101" s="194">
        <v>40934</v>
      </c>
      <c r="F101" s="194">
        <v>812.49490200000002</v>
      </c>
      <c r="G101" s="215" t="s">
        <v>314</v>
      </c>
      <c r="H101" s="284">
        <v>813319</v>
      </c>
      <c r="I101" s="285" t="s">
        <v>112</v>
      </c>
      <c r="J101" s="77"/>
      <c r="K101" s="78"/>
      <c r="L101" s="50"/>
      <c r="M101" s="60"/>
    </row>
    <row r="102" spans="1:14" ht="11.25" customHeight="1">
      <c r="B102" s="23">
        <v>2003</v>
      </c>
      <c r="C102" s="191">
        <v>2011</v>
      </c>
      <c r="D102" s="215" t="s">
        <v>61</v>
      </c>
      <c r="E102" s="194">
        <v>39537</v>
      </c>
      <c r="F102" s="194">
        <f>H102/1000</f>
        <v>791.30700000000002</v>
      </c>
      <c r="G102" s="215" t="s">
        <v>62</v>
      </c>
      <c r="H102" s="284">
        <v>791307</v>
      </c>
      <c r="I102" s="285" t="s">
        <v>115</v>
      </c>
      <c r="J102" s="77"/>
      <c r="K102" s="68"/>
      <c r="L102" s="50"/>
      <c r="M102" s="60"/>
    </row>
    <row r="103" spans="1:14" ht="11.25" customHeight="1">
      <c r="B103" s="23">
        <v>2004</v>
      </c>
      <c r="C103" s="191">
        <v>2012</v>
      </c>
      <c r="D103" s="215" t="s">
        <v>61</v>
      </c>
      <c r="E103" s="194">
        <v>39273</v>
      </c>
      <c r="F103" s="194">
        <v>792.68335999999999</v>
      </c>
      <c r="G103" s="215" t="s">
        <v>62</v>
      </c>
      <c r="H103" s="284">
        <v>793831</v>
      </c>
      <c r="I103" s="285" t="s">
        <v>115</v>
      </c>
      <c r="J103" s="77"/>
      <c r="K103" s="68"/>
      <c r="L103" s="50"/>
      <c r="M103" s="60"/>
    </row>
    <row r="104" spans="1:14" ht="11.25" customHeight="1">
      <c r="B104" s="23">
        <v>2005</v>
      </c>
      <c r="C104" s="191">
        <v>2013</v>
      </c>
      <c r="D104" s="215" t="s">
        <v>106</v>
      </c>
      <c r="E104" s="194">
        <v>37399</v>
      </c>
      <c r="F104" s="194">
        <f>H104/1000</f>
        <v>760.58600000000001</v>
      </c>
      <c r="G104" s="215" t="s">
        <v>108</v>
      </c>
      <c r="H104" s="284">
        <v>760586</v>
      </c>
      <c r="I104" s="285" t="s">
        <v>121</v>
      </c>
      <c r="J104" s="77"/>
      <c r="K104" s="68"/>
      <c r="L104" s="50"/>
      <c r="M104" s="60"/>
    </row>
    <row r="105" spans="1:14" ht="11.25" customHeight="1">
      <c r="B105" s="23">
        <v>2006</v>
      </c>
      <c r="C105" s="191">
        <v>2014</v>
      </c>
      <c r="D105" s="215" t="s">
        <v>123</v>
      </c>
      <c r="E105" s="194">
        <v>37020</v>
      </c>
      <c r="F105" s="194">
        <f>H105/1000</f>
        <v>755.01599999999996</v>
      </c>
      <c r="G105" s="215" t="s">
        <v>127</v>
      </c>
      <c r="H105" s="284">
        <v>755016</v>
      </c>
      <c r="I105" s="285" t="s">
        <v>126</v>
      </c>
      <c r="J105" s="73"/>
      <c r="K105" s="68"/>
      <c r="L105" s="50"/>
      <c r="M105" s="60"/>
    </row>
    <row r="106" spans="1:14" ht="11.25" customHeight="1">
      <c r="C106" s="195">
        <v>2015</v>
      </c>
      <c r="D106" s="216" t="s">
        <v>224</v>
      </c>
      <c r="E106" s="198">
        <v>39928</v>
      </c>
      <c r="F106" s="198">
        <v>814</v>
      </c>
      <c r="G106" s="216" t="s">
        <v>225</v>
      </c>
      <c r="H106" s="284"/>
      <c r="I106" s="285"/>
      <c r="J106" s="73"/>
      <c r="K106" s="68"/>
      <c r="L106" s="50"/>
      <c r="M106" s="60"/>
    </row>
    <row r="107" spans="1:14" ht="11.25" customHeight="1">
      <c r="C107"/>
      <c r="D107"/>
      <c r="H107" s="72"/>
      <c r="I107" s="72"/>
      <c r="J107" s="50"/>
      <c r="K107" s="50"/>
      <c r="L107" s="50"/>
    </row>
    <row r="108" spans="1:14" ht="20.25" customHeight="1">
      <c r="A108" s="50"/>
      <c r="B108" s="50"/>
      <c r="C108" s="65" t="s">
        <v>35</v>
      </c>
      <c r="E108" s="49"/>
      <c r="F108" s="49"/>
      <c r="G108" s="18"/>
    </row>
    <row r="109" spans="1:14" ht="11.25" customHeight="1">
      <c r="A109" s="50"/>
      <c r="B109" s="50"/>
      <c r="C109" s="31" t="s">
        <v>36</v>
      </c>
      <c r="D109" s="30"/>
      <c r="E109" s="30"/>
      <c r="F109" s="30"/>
      <c r="G109" s="30"/>
      <c r="H109" s="30"/>
      <c r="I109" s="30"/>
      <c r="J109" s="71"/>
      <c r="K109" s="71"/>
    </row>
    <row r="110" spans="1:14" ht="11.25" customHeight="1">
      <c r="A110" s="50"/>
      <c r="B110" s="50"/>
      <c r="C110" s="184"/>
      <c r="D110" s="343" t="s">
        <v>134</v>
      </c>
      <c r="E110" s="217" t="s">
        <v>38</v>
      </c>
      <c r="F110" s="217" t="s">
        <v>38</v>
      </c>
      <c r="G110" s="217" t="s">
        <v>56</v>
      </c>
      <c r="H110" s="217" t="s">
        <v>56</v>
      </c>
      <c r="I110" s="343" t="s">
        <v>133</v>
      </c>
    </row>
    <row r="111" spans="1:14" ht="11.25" customHeight="1">
      <c r="A111" s="50"/>
      <c r="B111" s="50"/>
      <c r="C111" s="186"/>
      <c r="D111" s="344"/>
      <c r="E111" s="201" t="s">
        <v>31</v>
      </c>
      <c r="F111" s="201" t="s">
        <v>55</v>
      </c>
      <c r="G111" s="201" t="s">
        <v>154</v>
      </c>
      <c r="H111" s="201" t="s">
        <v>155</v>
      </c>
      <c r="I111" s="344"/>
    </row>
    <row r="112" spans="1:14" ht="11.25" customHeight="1">
      <c r="A112" s="76"/>
      <c r="B112" s="72"/>
      <c r="C112" s="218" t="s">
        <v>39</v>
      </c>
      <c r="D112" s="219">
        <f>+I112/1000</f>
        <v>24159.127</v>
      </c>
      <c r="E112" s="220"/>
      <c r="F112" s="220"/>
      <c r="G112" s="220"/>
      <c r="H112" s="220"/>
      <c r="I112" s="220">
        <v>24159127</v>
      </c>
    </row>
    <row r="113" spans="1:9" ht="11.25" customHeight="1">
      <c r="A113" s="76"/>
      <c r="B113" s="72"/>
      <c r="C113" s="191" t="s">
        <v>5</v>
      </c>
      <c r="D113" s="219">
        <f t="shared" ref="D113:D176" si="9">+I113/1000</f>
        <v>21183.21</v>
      </c>
      <c r="E113" s="220"/>
      <c r="F113" s="220"/>
      <c r="G113" s="220"/>
      <c r="H113" s="220"/>
      <c r="I113" s="220">
        <v>21183210</v>
      </c>
    </row>
    <row r="114" spans="1:9" ht="11.25" customHeight="1">
      <c r="A114" s="76"/>
      <c r="B114" s="72"/>
      <c r="C114" s="191" t="s">
        <v>7</v>
      </c>
      <c r="D114" s="219">
        <f t="shared" si="9"/>
        <v>22565.627</v>
      </c>
      <c r="E114" s="220"/>
      <c r="F114" s="220"/>
      <c r="G114" s="220"/>
      <c r="H114" s="220"/>
      <c r="I114" s="220">
        <v>22565627</v>
      </c>
    </row>
    <row r="115" spans="1:9" ht="11.25" customHeight="1">
      <c r="A115" s="76"/>
      <c r="B115" s="72"/>
      <c r="C115" s="191" t="s">
        <v>9</v>
      </c>
      <c r="D115" s="219">
        <f t="shared" si="9"/>
        <v>20260.936000000002</v>
      </c>
      <c r="E115" s="220"/>
      <c r="F115" s="220"/>
      <c r="G115" s="220"/>
      <c r="H115" s="220"/>
      <c r="I115" s="220">
        <v>20260936</v>
      </c>
    </row>
    <row r="116" spans="1:9" ht="11.25" customHeight="1">
      <c r="A116" s="76"/>
      <c r="B116" s="72"/>
      <c r="C116" s="191" t="s">
        <v>10</v>
      </c>
      <c r="D116" s="219">
        <f t="shared" si="9"/>
        <v>20863.607</v>
      </c>
      <c r="E116" s="220"/>
      <c r="F116" s="220"/>
      <c r="G116" s="220"/>
      <c r="H116" s="220"/>
      <c r="I116" s="220">
        <v>20863607</v>
      </c>
    </row>
    <row r="117" spans="1:9" ht="11.25" customHeight="1">
      <c r="A117" s="76"/>
      <c r="B117" s="72"/>
      <c r="C117" s="191" t="s">
        <v>12</v>
      </c>
      <c r="D117" s="219">
        <f t="shared" si="9"/>
        <v>21079.955000000002</v>
      </c>
      <c r="E117" s="220"/>
      <c r="F117" s="220"/>
      <c r="G117" s="220"/>
      <c r="H117" s="220"/>
      <c r="I117" s="220">
        <v>21079955</v>
      </c>
    </row>
    <row r="118" spans="1:9" ht="11.25" customHeight="1">
      <c r="A118" s="76"/>
      <c r="B118" s="72">
        <v>2007</v>
      </c>
      <c r="C118" s="191" t="s">
        <v>13</v>
      </c>
      <c r="D118" s="219">
        <f t="shared" si="9"/>
        <v>22851.757000000001</v>
      </c>
      <c r="E118" s="220"/>
      <c r="F118" s="220"/>
      <c r="G118" s="220"/>
      <c r="H118" s="220"/>
      <c r="I118" s="220">
        <v>22851757</v>
      </c>
    </row>
    <row r="119" spans="1:9" ht="11.25" customHeight="1">
      <c r="A119" s="76"/>
      <c r="B119" s="72"/>
      <c r="C119" s="191" t="s">
        <v>14</v>
      </c>
      <c r="D119" s="219">
        <f t="shared" si="9"/>
        <v>21112.417000000001</v>
      </c>
      <c r="E119" s="220"/>
      <c r="F119" s="220"/>
      <c r="G119" s="220"/>
      <c r="H119" s="220"/>
      <c r="I119" s="220">
        <v>21112417</v>
      </c>
    </row>
    <row r="120" spans="1:9" ht="11.25" customHeight="1">
      <c r="A120" s="76"/>
      <c r="B120" s="72"/>
      <c r="C120" s="191" t="s">
        <v>16</v>
      </c>
      <c r="D120" s="219">
        <f t="shared" si="9"/>
        <v>20898.955000000002</v>
      </c>
      <c r="E120" s="220"/>
      <c r="F120" s="220"/>
      <c r="G120" s="220"/>
      <c r="H120" s="220"/>
      <c r="I120" s="220">
        <v>20898955</v>
      </c>
    </row>
    <row r="121" spans="1:9" ht="11.25" customHeight="1">
      <c r="A121" s="76"/>
      <c r="B121" s="72"/>
      <c r="C121" s="191" t="s">
        <v>18</v>
      </c>
      <c r="D121" s="219">
        <f t="shared" si="9"/>
        <v>21214.276000000002</v>
      </c>
      <c r="E121" s="220"/>
      <c r="F121" s="220"/>
      <c r="G121" s="220"/>
      <c r="H121" s="220"/>
      <c r="I121" s="220">
        <v>21214276</v>
      </c>
    </row>
    <row r="122" spans="1:9" ht="11.25" customHeight="1">
      <c r="A122" s="76"/>
      <c r="B122" s="72"/>
      <c r="C122" s="191" t="s">
        <v>20</v>
      </c>
      <c r="D122" s="219">
        <f t="shared" si="9"/>
        <v>22511.68</v>
      </c>
      <c r="E122" s="220"/>
      <c r="F122" s="220"/>
      <c r="G122" s="220"/>
      <c r="H122" s="220"/>
      <c r="I122" s="220">
        <v>22511680</v>
      </c>
    </row>
    <row r="123" spans="1:9" ht="11.25" customHeight="1">
      <c r="A123" s="76"/>
      <c r="B123" s="72"/>
      <c r="C123" s="191" t="s">
        <v>22</v>
      </c>
      <c r="D123" s="219">
        <f t="shared" si="9"/>
        <v>23734.187999999998</v>
      </c>
      <c r="E123" s="220"/>
      <c r="F123" s="220"/>
      <c r="G123" s="220"/>
      <c r="H123" s="220"/>
      <c r="I123" s="220">
        <v>23734188</v>
      </c>
    </row>
    <row r="124" spans="1:9" ht="11.25" customHeight="1">
      <c r="A124" s="76"/>
      <c r="B124" s="72"/>
      <c r="C124" s="218" t="s">
        <v>45</v>
      </c>
      <c r="D124" s="219">
        <f t="shared" si="9"/>
        <v>24433.113000000001</v>
      </c>
      <c r="E124" s="220">
        <f t="shared" ref="E124:E155" si="10">((D124/D112)-1)*100</f>
        <v>1.1340889925368636</v>
      </c>
      <c r="F124" s="220">
        <f>((SUM(D124)/SUM(D112))-1)*100</f>
        <v>1.1340889925368636</v>
      </c>
      <c r="G124" s="220">
        <v>2.832418385964619</v>
      </c>
      <c r="H124" s="220">
        <v>3.7794420316597854</v>
      </c>
      <c r="I124" s="220">
        <v>24433113</v>
      </c>
    </row>
    <row r="125" spans="1:9" ht="11.25" customHeight="1">
      <c r="A125" s="76"/>
      <c r="B125" s="72"/>
      <c r="C125" s="191" t="s">
        <v>5</v>
      </c>
      <c r="D125" s="219">
        <f t="shared" si="9"/>
        <v>22546.582999999999</v>
      </c>
      <c r="E125" s="220">
        <f t="shared" si="10"/>
        <v>6.4361019883199866</v>
      </c>
      <c r="F125" s="220">
        <f>((SUM(D124:D125)/SUM(D112:D113))-1)*100</f>
        <v>3.611104121077835</v>
      </c>
      <c r="G125" s="220">
        <v>3.2422111578058743</v>
      </c>
      <c r="H125" s="220">
        <v>3.7948849807656115</v>
      </c>
      <c r="I125" s="220">
        <v>22546583</v>
      </c>
    </row>
    <row r="126" spans="1:9" ht="11.25" customHeight="1">
      <c r="A126" s="76"/>
      <c r="B126" s="72"/>
      <c r="C126" s="191" t="s">
        <v>7</v>
      </c>
      <c r="D126" s="219">
        <f t="shared" si="9"/>
        <v>22311.973999999998</v>
      </c>
      <c r="E126" s="220">
        <f t="shared" si="10"/>
        <v>-1.1240680349808185</v>
      </c>
      <c r="F126" s="220">
        <f>((SUM(D124:D126)/SUM(D112:D114))-1)*100</f>
        <v>2.0376196229355159</v>
      </c>
      <c r="G126" s="220">
        <v>2.7237831132850943</v>
      </c>
      <c r="H126" s="220">
        <v>3.6653597066997445</v>
      </c>
      <c r="I126" s="220">
        <v>22311974</v>
      </c>
    </row>
    <row r="127" spans="1:9" ht="11.25" customHeight="1">
      <c r="A127" s="76"/>
      <c r="B127" s="72"/>
      <c r="C127" s="191" t="s">
        <v>9</v>
      </c>
      <c r="D127" s="219">
        <f t="shared" si="9"/>
        <v>21496.472000000002</v>
      </c>
      <c r="E127" s="220">
        <f t="shared" si="10"/>
        <v>6.0981190602447999</v>
      </c>
      <c r="F127" s="220">
        <f>((SUM(D124:D127)/SUM(D112:D115))-1)*100</f>
        <v>2.9707096266370359</v>
      </c>
      <c r="G127" s="220">
        <v>2.8585670705699506</v>
      </c>
      <c r="H127" s="220">
        <v>3.4890296568514945</v>
      </c>
      <c r="I127" s="220">
        <v>21496472</v>
      </c>
    </row>
    <row r="128" spans="1:9" ht="11.25" customHeight="1">
      <c r="A128" s="76"/>
      <c r="B128" s="72"/>
      <c r="C128" s="191" t="s">
        <v>10</v>
      </c>
      <c r="D128" s="219">
        <f t="shared" si="9"/>
        <v>20950.915000000001</v>
      </c>
      <c r="E128" s="220">
        <f t="shared" si="10"/>
        <v>0.41847030573380906</v>
      </c>
      <c r="F128" s="220">
        <f>((SUM(D124:D128)/SUM(D112:D116))-1)*100</f>
        <v>2.4823330898921636</v>
      </c>
      <c r="G128" s="220">
        <v>1.8424464818836528</v>
      </c>
      <c r="H128" s="220">
        <v>3.2737523322892148</v>
      </c>
      <c r="I128" s="220">
        <v>20950915</v>
      </c>
    </row>
    <row r="129" spans="1:9" ht="11.25" customHeight="1">
      <c r="A129" s="76"/>
      <c r="B129" s="72"/>
      <c r="C129" s="191" t="s">
        <v>12</v>
      </c>
      <c r="D129" s="219">
        <f t="shared" si="9"/>
        <v>21080.627</v>
      </c>
      <c r="E129" s="220">
        <f t="shared" si="10"/>
        <v>3.1878625926795578E-3</v>
      </c>
      <c r="F129" s="220">
        <f>((SUM(D124:D129)/SUM(D112:D117))-1)*100</f>
        <v>2.0806784825883939</v>
      </c>
      <c r="G129" s="220">
        <v>1.7754536587764935</v>
      </c>
      <c r="H129" s="220">
        <v>3.1618619219453858</v>
      </c>
      <c r="I129" s="220">
        <v>21080627</v>
      </c>
    </row>
    <row r="130" spans="1:9" ht="11.25" customHeight="1">
      <c r="A130" s="76"/>
      <c r="B130" s="72">
        <v>2008</v>
      </c>
      <c r="C130" s="191" t="s">
        <v>13</v>
      </c>
      <c r="D130" s="219">
        <f t="shared" si="9"/>
        <v>23239.79</v>
      </c>
      <c r="E130" s="220">
        <f t="shared" si="10"/>
        <v>1.6980444873450962</v>
      </c>
      <c r="F130" s="220">
        <f>((SUM(D124:D130)/SUM(D112:D118))-1)*100</f>
        <v>2.0235157085984889</v>
      </c>
      <c r="G130" s="220">
        <v>1.4770740814183059</v>
      </c>
      <c r="H130" s="220">
        <v>3.0809698931031582</v>
      </c>
      <c r="I130" s="220">
        <v>23239790</v>
      </c>
    </row>
    <row r="131" spans="1:9" ht="11.25" customHeight="1">
      <c r="A131" s="76"/>
      <c r="B131" s="72"/>
      <c r="C131" s="191" t="s">
        <v>14</v>
      </c>
      <c r="D131" s="219">
        <f t="shared" si="9"/>
        <v>21729.594000000001</v>
      </c>
      <c r="E131" s="220">
        <f t="shared" si="10"/>
        <v>2.9232891714861431</v>
      </c>
      <c r="F131" s="220">
        <f>((SUM(D124:D131)/SUM(D112:D119))-1)*100</f>
        <v>2.1326423150778373</v>
      </c>
      <c r="G131" s="220">
        <v>3.6096168144430063</v>
      </c>
      <c r="H131" s="220">
        <v>3.1516847309303042</v>
      </c>
      <c r="I131" s="220">
        <v>21729594</v>
      </c>
    </row>
    <row r="132" spans="1:9" ht="11.25" customHeight="1">
      <c r="A132" s="76"/>
      <c r="B132" s="72"/>
      <c r="C132" s="191" t="s">
        <v>16</v>
      </c>
      <c r="D132" s="219">
        <f t="shared" si="9"/>
        <v>21081.636999999999</v>
      </c>
      <c r="E132" s="220">
        <f t="shared" si="10"/>
        <v>0.87412026103697027</v>
      </c>
      <c r="F132" s="220">
        <f>((SUM(D124:D132)/SUM(D112:D120))-1)*100</f>
        <v>1.9977444253521881</v>
      </c>
      <c r="G132" s="220">
        <v>3.9029406876633921E-2</v>
      </c>
      <c r="H132" s="220">
        <v>2.8574955664718127</v>
      </c>
      <c r="I132" s="220">
        <v>21081637</v>
      </c>
    </row>
    <row r="133" spans="1:9" ht="11.25" customHeight="1">
      <c r="A133" s="76"/>
      <c r="B133" s="72"/>
      <c r="C133" s="191" t="s">
        <v>18</v>
      </c>
      <c r="D133" s="219">
        <f t="shared" si="9"/>
        <v>21124.263999999999</v>
      </c>
      <c r="E133" s="220">
        <f t="shared" si="10"/>
        <v>-0.42429918419087942</v>
      </c>
      <c r="F133" s="220">
        <f>((SUM(D124:D133)/SUM(D112:D121))-1)*100</f>
        <v>1.7600741666583319</v>
      </c>
      <c r="G133" s="220">
        <v>-1.429479485936358</v>
      </c>
      <c r="H133" s="220">
        <v>2.4163641004546488</v>
      </c>
      <c r="I133" s="220">
        <v>21124264</v>
      </c>
    </row>
    <row r="134" spans="1:9" ht="11.25" customHeight="1">
      <c r="A134" s="76"/>
      <c r="B134" s="72"/>
      <c r="C134" s="191" t="s">
        <v>20</v>
      </c>
      <c r="D134" s="219">
        <f t="shared" si="9"/>
        <v>22046.79</v>
      </c>
      <c r="E134" s="220">
        <f t="shared" si="10"/>
        <v>-2.0651057584329502</v>
      </c>
      <c r="F134" s="220">
        <f>((SUM(D124:D134)/SUM(D112:D122))-1)*100</f>
        <v>1.3993256608429094</v>
      </c>
      <c r="G134" s="220">
        <v>-4.3051227699091417</v>
      </c>
      <c r="H134" s="220">
        <v>1.4724466922810819</v>
      </c>
      <c r="I134" s="220">
        <v>22046790</v>
      </c>
    </row>
    <row r="135" spans="1:9" ht="11.25" customHeight="1">
      <c r="A135" s="76"/>
      <c r="B135" s="72"/>
      <c r="C135" s="191" t="s">
        <v>22</v>
      </c>
      <c r="D135" s="219">
        <f t="shared" si="9"/>
        <v>23163.702000000001</v>
      </c>
      <c r="E135" s="220">
        <f t="shared" si="10"/>
        <v>-2.4036465877829816</v>
      </c>
      <c r="F135" s="220">
        <f>((SUM(D124:D135)/SUM(D112:D123))-1)*100</f>
        <v>1.0553920943731088</v>
      </c>
      <c r="G135" s="220">
        <v>-5.1983684126780449</v>
      </c>
      <c r="H135" s="220">
        <v>0.73491545013957271</v>
      </c>
      <c r="I135" s="220">
        <v>23163702</v>
      </c>
    </row>
    <row r="136" spans="1:9" ht="11.25" customHeight="1">
      <c r="A136" s="76"/>
      <c r="B136" s="72"/>
      <c r="C136" s="218" t="s">
        <v>47</v>
      </c>
      <c r="D136" s="219">
        <f t="shared" si="9"/>
        <v>23770.655999999999</v>
      </c>
      <c r="E136" s="220">
        <f t="shared" si="10"/>
        <v>-2.7113082152077861</v>
      </c>
      <c r="F136" s="220">
        <f>((SUM(D136)/SUM(D124))-1)*100</f>
        <v>-2.7113082152077861</v>
      </c>
      <c r="G136" s="220">
        <v>-5.3793784063974286</v>
      </c>
      <c r="H136" s="220">
        <v>-3.2839490294922502E-2</v>
      </c>
      <c r="I136" s="220">
        <v>23770656</v>
      </c>
    </row>
    <row r="137" spans="1:9" ht="11.25" customHeight="1">
      <c r="A137" s="76"/>
      <c r="B137" s="72"/>
      <c r="C137" s="191" t="s">
        <v>5</v>
      </c>
      <c r="D137" s="219">
        <f t="shared" si="9"/>
        <v>20885.486000000001</v>
      </c>
      <c r="E137" s="220">
        <f t="shared" si="10"/>
        <v>-7.3674001954087576</v>
      </c>
      <c r="F137" s="220">
        <f>((SUM(D136:D137)/SUM(D124:D125))-1)*100</f>
        <v>-4.9458685300986076</v>
      </c>
      <c r="G137" s="220">
        <v>-6.7373815820246152</v>
      </c>
      <c r="H137" s="220">
        <v>-0.80302089036570212</v>
      </c>
      <c r="I137" s="220">
        <v>20885486</v>
      </c>
    </row>
    <row r="138" spans="1:9" ht="11.25" customHeight="1">
      <c r="A138" s="76"/>
      <c r="B138" s="72"/>
      <c r="C138" s="191" t="s">
        <v>7</v>
      </c>
      <c r="D138" s="219">
        <f t="shared" si="9"/>
        <v>20925.585999999999</v>
      </c>
      <c r="E138" s="220">
        <f t="shared" si="10"/>
        <v>-6.2136501234718144</v>
      </c>
      <c r="F138" s="220">
        <f>((SUM(D136:D138)/SUM(D124:D126))-1)*100</f>
        <v>-5.3540952325149549</v>
      </c>
      <c r="G138" s="220">
        <v>-8.5753061626725255</v>
      </c>
      <c r="H138" s="220">
        <v>-1.7739745290961118</v>
      </c>
      <c r="I138" s="220">
        <v>20925586</v>
      </c>
    </row>
    <row r="139" spans="1:9" ht="11.25" customHeight="1">
      <c r="A139" s="76"/>
      <c r="B139" s="72"/>
      <c r="C139" s="191" t="s">
        <v>9</v>
      </c>
      <c r="D139" s="219">
        <f t="shared" si="9"/>
        <v>19227.969000000001</v>
      </c>
      <c r="E139" s="220">
        <f t="shared" si="10"/>
        <v>-10.552908402830008</v>
      </c>
      <c r="F139" s="220">
        <f>((SUM(D136:D139)/SUM(D124:D127))-1)*100</f>
        <v>-6.5850505014189986</v>
      </c>
      <c r="G139" s="220">
        <v>-9.0276833174424471</v>
      </c>
      <c r="H139" s="220">
        <v>-2.7590759926429453</v>
      </c>
      <c r="I139" s="220">
        <v>19227969</v>
      </c>
    </row>
    <row r="140" spans="1:9" ht="11.25" customHeight="1">
      <c r="A140" s="76"/>
      <c r="B140" s="72"/>
      <c r="C140" s="191" t="s">
        <v>10</v>
      </c>
      <c r="D140" s="219">
        <f t="shared" si="9"/>
        <v>19641.812000000002</v>
      </c>
      <c r="E140" s="220">
        <f t="shared" si="10"/>
        <v>-6.2484287679082211</v>
      </c>
      <c r="F140" s="220">
        <f>((SUM(D136:D140)/SUM(D124:D128))-1)*100</f>
        <v>-6.5219344029366466</v>
      </c>
      <c r="G140" s="220">
        <v>-6.1632201261485831</v>
      </c>
      <c r="H140" s="220">
        <v>-3.4042117040175568</v>
      </c>
      <c r="I140" s="220">
        <v>19641812</v>
      </c>
    </row>
    <row r="141" spans="1:9" ht="11.25" customHeight="1">
      <c r="A141" s="76"/>
      <c r="B141" s="72"/>
      <c r="C141" s="191" t="s">
        <v>12</v>
      </c>
      <c r="D141" s="219">
        <f t="shared" si="9"/>
        <v>20540.197</v>
      </c>
      <c r="E141" s="220">
        <f t="shared" si="10"/>
        <v>-2.5636334251348369</v>
      </c>
      <c r="F141" s="220">
        <f>((SUM(D136:D141)/SUM(D124:D129))-1)*100</f>
        <v>-5.8936881674857773</v>
      </c>
      <c r="G141" s="220">
        <v>-6.31649582633802</v>
      </c>
      <c r="H141" s="220">
        <v>-4.0463626997193742</v>
      </c>
      <c r="I141" s="220">
        <v>20540197</v>
      </c>
    </row>
    <row r="142" spans="1:9" ht="11.25" customHeight="1">
      <c r="A142" s="76"/>
      <c r="B142" s="72">
        <v>2009</v>
      </c>
      <c r="C142" s="191" t="s">
        <v>13</v>
      </c>
      <c r="D142" s="219">
        <f t="shared" si="9"/>
        <v>22424.531999999999</v>
      </c>
      <c r="E142" s="220">
        <f t="shared" si="10"/>
        <v>-3.5080265355237783</v>
      </c>
      <c r="F142" s="220">
        <f>((SUM(D136:D142)/SUM(D124:D130))-1)*100</f>
        <v>-5.5384244086328245</v>
      </c>
      <c r="G142" s="220">
        <v>-6.3246660386693687</v>
      </c>
      <c r="H142" s="220">
        <v>-4.6955451585127257</v>
      </c>
      <c r="I142" s="220">
        <v>22424532</v>
      </c>
    </row>
    <row r="143" spans="1:9" ht="11.25" customHeight="1">
      <c r="A143" s="76"/>
      <c r="B143" s="72"/>
      <c r="C143" s="191" t="s">
        <v>14</v>
      </c>
      <c r="D143" s="219">
        <f t="shared" si="9"/>
        <v>21148.702000000001</v>
      </c>
      <c r="E143" s="220">
        <f t="shared" si="10"/>
        <v>-2.6732759019795771</v>
      </c>
      <c r="F143" s="220">
        <f>((SUM(D136:D143)/SUM(D124:D131))-1)*100</f>
        <v>-5.1882425076889565</v>
      </c>
      <c r="G143" s="220">
        <v>-5.5852833813198384</v>
      </c>
      <c r="H143" s="220">
        <v>-5.4525923145623656</v>
      </c>
      <c r="I143" s="220">
        <v>21148702</v>
      </c>
    </row>
    <row r="144" spans="1:9" ht="11.25" customHeight="1">
      <c r="A144" s="76"/>
      <c r="B144" s="72"/>
      <c r="C144" s="191" t="s">
        <v>16</v>
      </c>
      <c r="D144" s="219">
        <f t="shared" si="9"/>
        <v>20400.544999999998</v>
      </c>
      <c r="E144" s="220">
        <f t="shared" si="10"/>
        <v>-3.2307358294804134</v>
      </c>
      <c r="F144" s="220">
        <f>((SUM(D136:D144)/SUM(D124:D132))-1)*100</f>
        <v>-4.9807335876845382</v>
      </c>
      <c r="G144" s="220">
        <v>-4.8317046894763909</v>
      </c>
      <c r="H144" s="220">
        <v>-5.8371040493591764</v>
      </c>
      <c r="I144" s="220">
        <v>20400545</v>
      </c>
    </row>
    <row r="145" spans="1:9" ht="11.25" customHeight="1">
      <c r="A145" s="76"/>
      <c r="B145" s="72"/>
      <c r="C145" s="191" t="s">
        <v>18</v>
      </c>
      <c r="D145" s="219">
        <f t="shared" si="9"/>
        <v>20324.802</v>
      </c>
      <c r="E145" s="220">
        <f t="shared" si="10"/>
        <v>-3.7845673581810901</v>
      </c>
      <c r="F145" s="220">
        <f>((SUM(D136:D145)/SUM(D124:D133))-1)*100</f>
        <v>-4.8658758191874929</v>
      </c>
      <c r="G145" s="220">
        <v>-3.6865103494421958</v>
      </c>
      <c r="H145" s="220">
        <v>-6.0115068215945255</v>
      </c>
      <c r="I145" s="220">
        <v>20324802</v>
      </c>
    </row>
    <row r="146" spans="1:9" ht="11.25" customHeight="1">
      <c r="A146" s="76"/>
      <c r="B146" s="72"/>
      <c r="C146" s="191" t="s">
        <v>20</v>
      </c>
      <c r="D146" s="219">
        <f t="shared" si="9"/>
        <v>20644.273000000001</v>
      </c>
      <c r="E146" s="220">
        <f t="shared" si="10"/>
        <v>-6.3615474180141351</v>
      </c>
      <c r="F146" s="220">
        <f>((SUM(D136:D146)/SUM(D124:D134))-1)*100</f>
        <v>-5.0021116397522274</v>
      </c>
      <c r="G146" s="220">
        <v>-1.8419825306333792</v>
      </c>
      <c r="H146" s="220">
        <v>-5.808390202046998</v>
      </c>
      <c r="I146" s="220">
        <v>20644273</v>
      </c>
    </row>
    <row r="147" spans="1:9" ht="11.25" customHeight="1">
      <c r="A147" s="76"/>
      <c r="B147" s="72"/>
      <c r="C147" s="191" t="s">
        <v>22</v>
      </c>
      <c r="D147" s="219">
        <f t="shared" si="9"/>
        <v>22725.203000000001</v>
      </c>
      <c r="E147" s="220">
        <f t="shared" si="10"/>
        <v>-1.8930436939656681</v>
      </c>
      <c r="F147" s="220">
        <f>((SUM(D136:D147)/SUM(D124:D135))-1)*100</f>
        <v>-4.7305579427717737</v>
      </c>
      <c r="G147" s="220">
        <v>0.17944160233485107</v>
      </c>
      <c r="H147" s="220">
        <v>-5.3645092491876545</v>
      </c>
      <c r="I147" s="220">
        <v>22725203</v>
      </c>
    </row>
    <row r="148" spans="1:9" ht="11.25" customHeight="1">
      <c r="A148" s="76"/>
      <c r="B148" s="72"/>
      <c r="C148" s="218" t="s">
        <v>51</v>
      </c>
      <c r="D148" s="219">
        <f t="shared" si="9"/>
        <v>23750.938022999995</v>
      </c>
      <c r="E148" s="220">
        <f t="shared" si="10"/>
        <v>-8.295091645769137E-2</v>
      </c>
      <c r="F148" s="220">
        <f>((SUM(D148)/SUM(D136))-1)*100</f>
        <v>-8.295091645769137E-2</v>
      </c>
      <c r="G148" s="220">
        <v>1.2535655345807362</v>
      </c>
      <c r="H148" s="220">
        <v>-4.7909924705391571</v>
      </c>
      <c r="I148" s="220">
        <v>23750938.022999994</v>
      </c>
    </row>
    <row r="149" spans="1:9" ht="11.25" customHeight="1">
      <c r="A149" s="76"/>
      <c r="B149" s="72"/>
      <c r="C149" s="191" t="s">
        <v>5</v>
      </c>
      <c r="D149" s="219">
        <f t="shared" si="9"/>
        <v>21910.907142000004</v>
      </c>
      <c r="E149" s="220">
        <f t="shared" si="10"/>
        <v>4.909730814978408</v>
      </c>
      <c r="F149" s="220">
        <f>((SUM(D148:D149)/SUM(D136:D137))-1)*100</f>
        <v>2.2521049064202714</v>
      </c>
      <c r="G149" s="220">
        <v>2.3831253145803144</v>
      </c>
      <c r="H149" s="220">
        <v>-4.1036465214093321</v>
      </c>
      <c r="I149" s="220">
        <v>21910907.142000005</v>
      </c>
    </row>
    <row r="150" spans="1:9" ht="11.25" customHeight="1">
      <c r="A150" s="76"/>
      <c r="B150" s="72"/>
      <c r="C150" s="191" t="s">
        <v>7</v>
      </c>
      <c r="D150" s="219">
        <f t="shared" si="9"/>
        <v>22815.565081999997</v>
      </c>
      <c r="E150" s="220">
        <f t="shared" si="10"/>
        <v>9.0319051614611734</v>
      </c>
      <c r="F150" s="220">
        <f>((SUM(D148:D150)/SUM(D136:D138))-1)*100</f>
        <v>4.4153796115283583</v>
      </c>
      <c r="G150" s="220">
        <v>4.9974167897031796</v>
      </c>
      <c r="H150" s="220">
        <v>-2.9697280432823825</v>
      </c>
      <c r="I150" s="220">
        <v>22815565.081999999</v>
      </c>
    </row>
    <row r="151" spans="1:9" ht="11.25" customHeight="1">
      <c r="A151" s="76"/>
      <c r="B151" s="72"/>
      <c r="C151" s="191" t="s">
        <v>9</v>
      </c>
      <c r="D151" s="219">
        <f t="shared" si="9"/>
        <v>19934.792949000002</v>
      </c>
      <c r="E151" s="220">
        <f t="shared" si="10"/>
        <v>3.6760198073962025</v>
      </c>
      <c r="F151" s="220">
        <f>((SUM(D148:D151)/SUM(D136:D139))-1)*100</f>
        <v>4.2477527021467676</v>
      </c>
      <c r="G151" s="220">
        <v>4.2929240302675531</v>
      </c>
      <c r="H151" s="220">
        <v>-1.896049638563202</v>
      </c>
      <c r="I151" s="220">
        <v>19934792.949000001</v>
      </c>
    </row>
    <row r="152" spans="1:9" ht="11.25" customHeight="1">
      <c r="A152" s="76"/>
      <c r="B152" s="72"/>
      <c r="C152" s="191" t="s">
        <v>10</v>
      </c>
      <c r="D152" s="219">
        <f t="shared" si="9"/>
        <v>20422.616260999999</v>
      </c>
      <c r="E152" s="220">
        <f t="shared" si="10"/>
        <v>3.9752150208952175</v>
      </c>
      <c r="F152" s="220">
        <f>((SUM(D148:D152)/SUM(D136:D140))-1)*100</f>
        <v>4.1965027589979442</v>
      </c>
      <c r="G152" s="220">
        <v>1.963518122035901</v>
      </c>
      <c r="H152" s="220">
        <v>-1.2177117531850468</v>
      </c>
      <c r="I152" s="220">
        <v>20422616.261</v>
      </c>
    </row>
    <row r="153" spans="1:9" ht="11.25" customHeight="1">
      <c r="A153" s="76"/>
      <c r="B153" s="72"/>
      <c r="C153" s="191" t="s">
        <v>12</v>
      </c>
      <c r="D153" s="219">
        <f t="shared" si="9"/>
        <v>20438.546864999997</v>
      </c>
      <c r="E153" s="220">
        <f t="shared" si="10"/>
        <v>-0.49488393417065346</v>
      </c>
      <c r="F153" s="220">
        <f>((SUM(D148:D153)/SUM(D136:D141))-1)*100</f>
        <v>3.4255555500618318</v>
      </c>
      <c r="G153" s="220">
        <v>2.3858272426424243</v>
      </c>
      <c r="H153" s="220">
        <v>-0.5056689559450267</v>
      </c>
      <c r="I153" s="220">
        <v>20438546.864999998</v>
      </c>
    </row>
    <row r="154" spans="1:9" ht="11.25" customHeight="1">
      <c r="A154" s="76"/>
      <c r="B154" s="72">
        <v>2010</v>
      </c>
      <c r="C154" s="191" t="s">
        <v>13</v>
      </c>
      <c r="D154" s="219">
        <f t="shared" si="9"/>
        <v>23145.032401000004</v>
      </c>
      <c r="E154" s="220">
        <f t="shared" si="10"/>
        <v>3.2130008376540786</v>
      </c>
      <c r="F154" s="220">
        <f>((SUM(D148:D154)/SUM(D136:D142))-1)*100</f>
        <v>3.3932223416256013</v>
      </c>
      <c r="G154" s="220">
        <v>3.2141724627488211</v>
      </c>
      <c r="H154" s="220">
        <v>0.32248516289381524</v>
      </c>
      <c r="I154" s="220">
        <v>23145032.401000004</v>
      </c>
    </row>
    <row r="155" spans="1:9" ht="11.25" customHeight="1">
      <c r="A155" s="76"/>
      <c r="B155" s="72"/>
      <c r="C155" s="191" t="s">
        <v>14</v>
      </c>
      <c r="D155" s="219">
        <f t="shared" si="9"/>
        <v>21456.104569999996</v>
      </c>
      <c r="E155" s="220">
        <f t="shared" si="10"/>
        <v>1.4535292520552634</v>
      </c>
      <c r="F155" s="220">
        <f>((SUM(D148:D155)/SUM(D136:D143))-1)*100</f>
        <v>3.1498621795255755</v>
      </c>
      <c r="G155" s="220">
        <v>2.0692107335742227</v>
      </c>
      <c r="H155" s="220">
        <v>0.98869052549979131</v>
      </c>
      <c r="I155" s="220">
        <v>21456104.569999997</v>
      </c>
    </row>
    <row r="156" spans="1:9" ht="11.25" customHeight="1">
      <c r="A156" s="76"/>
      <c r="B156" s="72"/>
      <c r="C156" s="191" t="s">
        <v>16</v>
      </c>
      <c r="D156" s="219">
        <f t="shared" si="9"/>
        <v>20701.916191</v>
      </c>
      <c r="E156" s="220">
        <f t="shared" ref="E156:E184" si="11">((D156/D144)-1)*100</f>
        <v>1.4772702935142323</v>
      </c>
      <c r="F156" s="220">
        <f>((SUM(D148:D156)/SUM(D136:D144))-1)*100</f>
        <v>2.9692906532640118</v>
      </c>
      <c r="G156" s="220">
        <v>2.2152609940021106</v>
      </c>
      <c r="H156" s="220">
        <v>1.5755827514282172</v>
      </c>
      <c r="I156" s="220">
        <v>20701916.191</v>
      </c>
    </row>
    <row r="157" spans="1:9" ht="11.25" customHeight="1">
      <c r="A157" s="76"/>
      <c r="B157" s="72"/>
      <c r="C157" s="191" t="s">
        <v>18</v>
      </c>
      <c r="D157" s="219">
        <f t="shared" si="9"/>
        <v>20498.548345999996</v>
      </c>
      <c r="E157" s="220">
        <f t="shared" si="11"/>
        <v>0.85484889840499179</v>
      </c>
      <c r="F157" s="220">
        <f>((SUM(D148:D157)/SUM(D136:D145))-1)*100</f>
        <v>2.7639509281192742</v>
      </c>
      <c r="G157" s="220">
        <v>4.1350705045802627</v>
      </c>
      <c r="H157" s="220">
        <v>2.1856599116597764</v>
      </c>
      <c r="I157" s="220">
        <v>20498548.345999997</v>
      </c>
    </row>
    <row r="158" spans="1:9" ht="11.25" customHeight="1">
      <c r="A158" s="76"/>
      <c r="B158" s="72"/>
      <c r="C158" s="191" t="s">
        <v>20</v>
      </c>
      <c r="D158" s="219">
        <f t="shared" si="9"/>
        <v>22011.928392999998</v>
      </c>
      <c r="E158" s="220">
        <f t="shared" si="11"/>
        <v>6.6248658550485118</v>
      </c>
      <c r="F158" s="220">
        <f>((SUM(D148:D158)/SUM(D136:D146))-1)*100</f>
        <v>3.1105964336113789</v>
      </c>
      <c r="G158" s="220">
        <v>4.0609617912086726</v>
      </c>
      <c r="H158" s="220">
        <v>2.5492273517513597</v>
      </c>
      <c r="I158" s="220">
        <v>22011928.392999999</v>
      </c>
    </row>
    <row r="159" spans="1:9" ht="11.25" customHeight="1">
      <c r="A159" s="76"/>
      <c r="B159" s="72"/>
      <c r="C159" s="191" t="s">
        <v>22</v>
      </c>
      <c r="D159" s="219">
        <f t="shared" si="9"/>
        <v>23440.053860000004</v>
      </c>
      <c r="E159" s="220">
        <f t="shared" si="11"/>
        <v>3.1456302502556488</v>
      </c>
      <c r="F159" s="220">
        <f>((SUM(D148:D159)/SUM(D136:D147))-1)*100</f>
        <v>3.1137475115101676</v>
      </c>
      <c r="G159" s="220">
        <v>4.6789147032950673</v>
      </c>
      <c r="H159" s="220">
        <v>2.6849936290860077</v>
      </c>
      <c r="I159" s="220">
        <v>23440053.860000003</v>
      </c>
    </row>
    <row r="160" spans="1:9" ht="11.25" customHeight="1">
      <c r="A160" s="76"/>
      <c r="B160" s="72"/>
      <c r="C160" s="218" t="s">
        <v>60</v>
      </c>
      <c r="D160" s="219">
        <f t="shared" si="9"/>
        <v>23667.869017999994</v>
      </c>
      <c r="E160" s="220">
        <f t="shared" si="11"/>
        <v>-0.34975041793953165</v>
      </c>
      <c r="F160" s="220">
        <f>((SUM(D160)/SUM(D148))-1)*100</f>
        <v>-0.34975041793953165</v>
      </c>
      <c r="G160" s="220">
        <v>3.2230686288941435</v>
      </c>
      <c r="H160" s="220">
        <v>2.6165655910999064</v>
      </c>
      <c r="I160" s="220">
        <v>23667869.017999995</v>
      </c>
    </row>
    <row r="161" spans="1:9" ht="11.25" customHeight="1">
      <c r="A161" s="76"/>
      <c r="B161" s="72"/>
      <c r="C161" s="218" t="s">
        <v>5</v>
      </c>
      <c r="D161" s="219">
        <f t="shared" si="9"/>
        <v>21414.953240999999</v>
      </c>
      <c r="E161" s="220">
        <f t="shared" si="11"/>
        <v>-2.2635023633929441</v>
      </c>
      <c r="F161" s="220">
        <f>((SUM(D160:D161)/SUM(D148:D149))-1)*100</f>
        <v>-1.2680672537601079</v>
      </c>
      <c r="G161" s="220">
        <v>4.5652557751138634</v>
      </c>
      <c r="H161" s="220">
        <v>2.573960309699963</v>
      </c>
      <c r="I161" s="220">
        <v>21414953.241</v>
      </c>
    </row>
    <row r="162" spans="1:9" ht="11.25" customHeight="1">
      <c r="A162" s="76"/>
      <c r="B162" s="72"/>
      <c r="C162" s="218" t="s">
        <v>7</v>
      </c>
      <c r="D162" s="219">
        <f t="shared" si="9"/>
        <v>22737.242052000005</v>
      </c>
      <c r="E162" s="220">
        <f t="shared" si="11"/>
        <v>-0.34328770608352821</v>
      </c>
      <c r="F162" s="220">
        <f>((SUM(D160:D162)/SUM(D148:D150))-1)*100</f>
        <v>-0.95994567205291981</v>
      </c>
      <c r="G162" s="220">
        <v>1.950666715596161</v>
      </c>
      <c r="H162" s="220">
        <v>2.1193963188904874</v>
      </c>
      <c r="I162" s="220">
        <v>22737242.052000005</v>
      </c>
    </row>
    <row r="163" spans="1:9" ht="11.25" customHeight="1">
      <c r="A163" s="76"/>
      <c r="B163" s="72"/>
      <c r="C163" s="218" t="s">
        <v>9</v>
      </c>
      <c r="D163" s="219">
        <f t="shared" si="9"/>
        <v>19254.015281</v>
      </c>
      <c r="E163" s="220">
        <f t="shared" si="11"/>
        <v>-3.4150225173728344</v>
      </c>
      <c r="F163" s="220">
        <f>((SUM(D160:D163)/SUM(D148:D151))-1)*100</f>
        <v>-1.5135055519807872</v>
      </c>
      <c r="G163" s="220">
        <v>-0.28077114810617365</v>
      </c>
      <c r="H163" s="220">
        <v>1.6873504429010255</v>
      </c>
      <c r="I163" s="220">
        <v>19254015.280999999</v>
      </c>
    </row>
    <row r="164" spans="1:9" ht="11.25" customHeight="1">
      <c r="A164" s="76"/>
      <c r="B164" s="72"/>
      <c r="C164" s="218" t="s">
        <v>10</v>
      </c>
      <c r="D164" s="219">
        <f t="shared" si="9"/>
        <v>20346.017596999998</v>
      </c>
      <c r="E164" s="220">
        <f t="shared" si="11"/>
        <v>-0.3750678317658962</v>
      </c>
      <c r="F164" s="220">
        <f>((SUM(D160:D164)/SUM(D148:D152))-1)*100</f>
        <v>-1.2998801992398668</v>
      </c>
      <c r="G164" s="220">
        <v>1.3924773873279284</v>
      </c>
      <c r="H164" s="220">
        <v>1.5454989685953491</v>
      </c>
      <c r="I164" s="220">
        <v>20346017.596999999</v>
      </c>
    </row>
    <row r="165" spans="1:9" ht="11.25" customHeight="1">
      <c r="A165" s="76"/>
      <c r="B165" s="72"/>
      <c r="C165" s="218" t="s">
        <v>12</v>
      </c>
      <c r="D165" s="219">
        <f t="shared" si="9"/>
        <v>20740.408362999999</v>
      </c>
      <c r="E165" s="220">
        <f t="shared" si="11"/>
        <v>1.4769225033161471</v>
      </c>
      <c r="F165" s="220">
        <f>((SUM(D160:D165)/SUM(D148:D153))-1)*100</f>
        <v>-0.86085850601896885</v>
      </c>
      <c r="G165" s="220">
        <v>3.0056126733065236</v>
      </c>
      <c r="H165" s="220">
        <v>1.3638973036168789</v>
      </c>
      <c r="I165" s="220">
        <v>20740408.362999998</v>
      </c>
    </row>
    <row r="166" spans="1:9" ht="11.25" customHeight="1">
      <c r="A166" s="76"/>
      <c r="B166" s="72">
        <v>2011</v>
      </c>
      <c r="C166" s="218" t="s">
        <v>13</v>
      </c>
      <c r="D166" s="219">
        <f t="shared" si="9"/>
        <v>21996.807179999996</v>
      </c>
      <c r="E166" s="220">
        <f t="shared" si="11"/>
        <v>-4.9610007067883766</v>
      </c>
      <c r="F166" s="220">
        <f>((SUM(D160:D166)/SUM(D148:D154))-1)*100</f>
        <v>-1.4834731305038984</v>
      </c>
      <c r="G166" s="220">
        <v>3.7226729377661805</v>
      </c>
      <c r="H166" s="220">
        <v>1.0145982940853449</v>
      </c>
      <c r="I166" s="220">
        <v>21996807.179999996</v>
      </c>
    </row>
    <row r="167" spans="1:9" ht="11.25" customHeight="1">
      <c r="A167" s="76"/>
      <c r="B167" s="72"/>
      <c r="C167" s="218" t="s">
        <v>14</v>
      </c>
      <c r="D167" s="219">
        <f t="shared" si="9"/>
        <v>21588.901646000006</v>
      </c>
      <c r="E167" s="220">
        <f t="shared" si="11"/>
        <v>0.6189244444011921</v>
      </c>
      <c r="F167" s="220">
        <f>((SUM(D160:D167)/SUM(D148:D155))-1)*100</f>
        <v>-1.2240373802325455</v>
      </c>
      <c r="G167" s="220">
        <v>6.3389736108257377</v>
      </c>
      <c r="H167" s="220">
        <v>0.86429092464039847</v>
      </c>
      <c r="I167" s="220">
        <v>21588901.646000005</v>
      </c>
    </row>
    <row r="168" spans="1:9" ht="11.25" customHeight="1">
      <c r="A168" s="76"/>
      <c r="B168" s="72"/>
      <c r="C168" s="218" t="s">
        <v>16</v>
      </c>
      <c r="D168" s="219">
        <f t="shared" si="9"/>
        <v>21020.763279999999</v>
      </c>
      <c r="E168" s="220">
        <f t="shared" si="11"/>
        <v>1.5401815274405095</v>
      </c>
      <c r="F168" s="220">
        <f>((SUM(D160:D168)/SUM(D148:D156))-1)*100</f>
        <v>-0.9299389056487195</v>
      </c>
      <c r="G168" s="220">
        <v>2.9692935324060921</v>
      </c>
      <c r="H168" s="220">
        <v>0.58763622827520123</v>
      </c>
      <c r="I168" s="220">
        <v>21020763.279999997</v>
      </c>
    </row>
    <row r="169" spans="1:9" ht="11.25" customHeight="1">
      <c r="A169" s="76"/>
      <c r="B169" s="72"/>
      <c r="C169" s="218" t="s">
        <v>18</v>
      </c>
      <c r="D169" s="219">
        <f t="shared" si="9"/>
        <v>20338.993178999997</v>
      </c>
      <c r="E169" s="220">
        <f t="shared" si="11"/>
        <v>-0.77837300625794859</v>
      </c>
      <c r="F169" s="220">
        <f>((SUM(D160:D169)/SUM(D148:D157))-1)*100</f>
        <v>-0.91549333372739072</v>
      </c>
      <c r="G169" s="220">
        <v>-2.1016374740188692</v>
      </c>
      <c r="H169" s="220">
        <v>6.674421917995943E-3</v>
      </c>
      <c r="I169" s="220">
        <v>20338993.178999998</v>
      </c>
    </row>
    <row r="170" spans="1:9" ht="11.25" customHeight="1">
      <c r="A170" s="76"/>
      <c r="B170" s="72"/>
      <c r="C170" s="218" t="s">
        <v>20</v>
      </c>
      <c r="D170" s="219">
        <f t="shared" si="9"/>
        <v>20614.639884</v>
      </c>
      <c r="E170" s="220">
        <f t="shared" si="11"/>
        <v>-6.3478695916726169</v>
      </c>
      <c r="F170" s="220">
        <f>((SUM(D160:D170)/SUM(D148:D158))-1)*100</f>
        <v>-1.4198530393825348</v>
      </c>
      <c r="G170" s="220">
        <v>-3.6103427410858591</v>
      </c>
      <c r="H170" s="220">
        <v>-0.47519496274235351</v>
      </c>
      <c r="I170" s="220">
        <v>20614639.884</v>
      </c>
    </row>
    <row r="171" spans="1:9" ht="11.25" customHeight="1">
      <c r="A171" s="76"/>
      <c r="B171" s="72"/>
      <c r="C171" s="218" t="s">
        <v>22</v>
      </c>
      <c r="D171" s="219">
        <f t="shared" si="9"/>
        <v>21876.794584000003</v>
      </c>
      <c r="E171" s="220">
        <f t="shared" si="11"/>
        <v>-6.6691795391633946</v>
      </c>
      <c r="F171" s="220">
        <f>((SUM(D160:D171)/SUM(D148:D159))-1)*100</f>
        <v>-1.8921438939155877</v>
      </c>
      <c r="G171" s="220">
        <v>-4.7351929817542988</v>
      </c>
      <c r="H171" s="220">
        <v>-0.98768303124073809</v>
      </c>
      <c r="I171" s="220">
        <v>21876794.584000003</v>
      </c>
    </row>
    <row r="172" spans="1:9" ht="11.25" customHeight="1">
      <c r="A172" s="76"/>
      <c r="B172" s="72"/>
      <c r="C172" s="218" t="s">
        <v>76</v>
      </c>
      <c r="D172" s="219">
        <f t="shared" si="9"/>
        <v>23090.426943000002</v>
      </c>
      <c r="E172" s="220">
        <f t="shared" si="11"/>
        <v>-2.4397721423962238</v>
      </c>
      <c r="F172" s="220">
        <f>((SUM(D172)/SUM(D160))-1)*100</f>
        <v>-2.4397721423962238</v>
      </c>
      <c r="G172" s="220">
        <v>-2.6604955572307465</v>
      </c>
      <c r="H172" s="220">
        <v>-1.2447154607498789</v>
      </c>
      <c r="I172" s="220">
        <v>23090426.943000004</v>
      </c>
    </row>
    <row r="173" spans="1:9" ht="11.25" customHeight="1">
      <c r="A173" s="76"/>
      <c r="B173" s="72"/>
      <c r="C173" s="218" t="s">
        <v>5</v>
      </c>
      <c r="D173" s="219">
        <f t="shared" si="9"/>
        <v>22947.785240000001</v>
      </c>
      <c r="E173" s="220">
        <f t="shared" si="11"/>
        <v>7.1577648652779713</v>
      </c>
      <c r="F173" s="220">
        <f>((SUM(D172:D173)/SUM(D160:D161))-1)*100</f>
        <v>2.1191883651633603</v>
      </c>
      <c r="G173" s="220">
        <v>-0.74571535927344668</v>
      </c>
      <c r="H173" s="220">
        <v>-1.4741020623188827</v>
      </c>
      <c r="I173" s="220">
        <v>22947785.240000002</v>
      </c>
    </row>
    <row r="174" spans="1:9" ht="11.25" customHeight="1">
      <c r="A174" s="76"/>
      <c r="B174" s="72"/>
      <c r="C174" s="218" t="s">
        <v>7</v>
      </c>
      <c r="D174" s="219">
        <f t="shared" si="9"/>
        <v>21327.506309</v>
      </c>
      <c r="E174" s="220">
        <f t="shared" si="11"/>
        <v>-6.200117585835363</v>
      </c>
      <c r="F174" s="220">
        <f>((SUM(D172:D174)/SUM(D160:D162))-1)*100</f>
        <v>-0.66992832226834276</v>
      </c>
      <c r="G174" s="220">
        <v>-2.8759652277789427</v>
      </c>
      <c r="H174" s="220">
        <v>-1.5295636370468784</v>
      </c>
      <c r="I174" s="220">
        <v>21327506.309</v>
      </c>
    </row>
    <row r="175" spans="1:9" ht="11.25" customHeight="1">
      <c r="A175" s="76"/>
      <c r="B175" s="72"/>
      <c r="C175" s="218" t="s">
        <v>9</v>
      </c>
      <c r="D175" s="219">
        <f t="shared" si="9"/>
        <v>19477.465007000003</v>
      </c>
      <c r="E175" s="220">
        <f t="shared" si="11"/>
        <v>1.1605357258675619</v>
      </c>
      <c r="F175" s="220">
        <f>((SUM(D172:D175)/SUM(D160:D163))-1)*100</f>
        <v>-0.2651720168411642</v>
      </c>
      <c r="G175" s="220">
        <v>0.17886468995416127</v>
      </c>
      <c r="H175" s="220">
        <v>-1.4138927822467233</v>
      </c>
      <c r="I175" s="220">
        <v>19477465.007000003</v>
      </c>
    </row>
    <row r="176" spans="1:9" ht="11.25" customHeight="1">
      <c r="A176" s="76"/>
      <c r="B176" s="72"/>
      <c r="C176" s="218" t="s">
        <v>10</v>
      </c>
      <c r="D176" s="219">
        <f t="shared" si="9"/>
        <v>20190.931373000007</v>
      </c>
      <c r="E176" s="220">
        <f t="shared" si="11"/>
        <v>-0.76224363446367738</v>
      </c>
      <c r="F176" s="220">
        <f>((SUM(D172:D176)/SUM(D160:D164))-1)*100</f>
        <v>-0.35932039450762288</v>
      </c>
      <c r="G176" s="220">
        <v>-1.7629425909318264</v>
      </c>
      <c r="H176" s="220">
        <v>-1.5650661491219888</v>
      </c>
      <c r="I176" s="220">
        <v>20190931.373000007</v>
      </c>
    </row>
    <row r="177" spans="1:9" ht="11.25" customHeight="1">
      <c r="A177" s="76"/>
      <c r="B177" s="72"/>
      <c r="C177" s="218" t="s">
        <v>12</v>
      </c>
      <c r="D177" s="219">
        <f t="shared" ref="D177:D219" si="12">+I177/1000</f>
        <v>20752.162159</v>
      </c>
      <c r="E177" s="220">
        <f t="shared" si="11"/>
        <v>5.6670996029994924E-2</v>
      </c>
      <c r="F177" s="220">
        <f>((SUM(D172:D177)/SUM(D160:D165))-1)*100</f>
        <v>-0.29199987889260148</v>
      </c>
      <c r="G177" s="220">
        <v>-0.81036377541904292</v>
      </c>
      <c r="H177" s="220">
        <v>-1.7049449287252938</v>
      </c>
      <c r="I177" s="220">
        <v>20752162.158999998</v>
      </c>
    </row>
    <row r="178" spans="1:9" ht="11.25" customHeight="1">
      <c r="A178" s="76"/>
      <c r="B178" s="72">
        <v>2012</v>
      </c>
      <c r="C178" s="218" t="s">
        <v>13</v>
      </c>
      <c r="D178" s="219">
        <f t="shared" si="12"/>
        <v>21670.967820000002</v>
      </c>
      <c r="E178" s="220">
        <f t="shared" si="11"/>
        <v>-1.4813029788080079</v>
      </c>
      <c r="F178" s="220">
        <f>((SUM(D172:D178)/SUM(D160:D166))-1)*100</f>
        <v>-0.46622296860724388</v>
      </c>
      <c r="G178" s="220">
        <v>-2.3642654884259651</v>
      </c>
      <c r="H178" s="220">
        <v>-1.8772422169291869</v>
      </c>
      <c r="I178" s="220">
        <v>21670967.82</v>
      </c>
    </row>
    <row r="179" spans="1:9" ht="11.25" customHeight="1">
      <c r="A179" s="76"/>
      <c r="B179" s="72"/>
      <c r="C179" s="218" t="s">
        <v>14</v>
      </c>
      <c r="D179" s="219">
        <f t="shared" si="12"/>
        <v>21447.849914999999</v>
      </c>
      <c r="E179" s="220">
        <f t="shared" si="11"/>
        <v>-0.65335297419422123</v>
      </c>
      <c r="F179" s="220">
        <f>((SUM(D172:D179)/SUM(D160:D167))-1)*100</f>
        <v>-0.48974564886116179</v>
      </c>
      <c r="G179" s="220">
        <v>-1.4954134501234173</v>
      </c>
      <c r="H179" s="220">
        <v>-2.0743669809236032</v>
      </c>
      <c r="I179" s="220">
        <v>21447849.914999999</v>
      </c>
    </row>
    <row r="180" spans="1:9" ht="11.25" customHeight="1">
      <c r="A180" s="76"/>
      <c r="B180" s="72"/>
      <c r="C180" s="218" t="s">
        <v>16</v>
      </c>
      <c r="D180" s="219">
        <f t="shared" si="12"/>
        <v>19794.145318999999</v>
      </c>
      <c r="E180" s="220">
        <f t="shared" si="11"/>
        <v>-5.8352684184739045</v>
      </c>
      <c r="F180" s="220">
        <f>((SUM(D172:D180)/SUM(D160:D168))-1)*100</f>
        <v>-1.0726617173344555</v>
      </c>
      <c r="G180" s="220">
        <v>-3.5291165468043784</v>
      </c>
      <c r="H180" s="220">
        <v>-2.1970928766032571</v>
      </c>
      <c r="I180" s="220">
        <v>19794145.318999998</v>
      </c>
    </row>
    <row r="181" spans="1:9" ht="11.25" customHeight="1">
      <c r="A181" s="76"/>
      <c r="B181" s="72"/>
      <c r="C181" s="218" t="s">
        <v>18</v>
      </c>
      <c r="D181" s="219">
        <f t="shared" si="12"/>
        <v>19716.804320999996</v>
      </c>
      <c r="E181" s="220">
        <f t="shared" si="11"/>
        <v>-3.059093695170767</v>
      </c>
      <c r="F181" s="220">
        <f>((SUM(D172:D181)/SUM(D160:D169))-1)*100</f>
        <v>-1.262248270395705</v>
      </c>
      <c r="G181" s="220">
        <v>-2.7367596867696076</v>
      </c>
      <c r="H181" s="220">
        <v>-2.025390190277343</v>
      </c>
      <c r="I181" s="220">
        <v>19716804.320999995</v>
      </c>
    </row>
    <row r="182" spans="1:9" ht="11.25" customHeight="1">
      <c r="A182" s="76"/>
      <c r="B182" s="72"/>
      <c r="C182" s="218" t="s">
        <v>20</v>
      </c>
      <c r="D182" s="219">
        <f t="shared" si="12"/>
        <v>20270.138454999997</v>
      </c>
      <c r="E182" s="220">
        <f t="shared" si="11"/>
        <v>-1.6711493915903319</v>
      </c>
      <c r="F182" s="220">
        <f>((SUM(D172:D182)/SUM(D160:D170))-1)*100</f>
        <v>-1.2983141925905217</v>
      </c>
      <c r="G182" s="220">
        <v>-2.3856032736173538</v>
      </c>
      <c r="H182" s="220">
        <v>-1.9873454208025665</v>
      </c>
      <c r="I182" s="220">
        <v>20270138.454999998</v>
      </c>
    </row>
    <row r="183" spans="1:9" ht="11.25" customHeight="1">
      <c r="A183" s="76"/>
      <c r="B183" s="72"/>
      <c r="C183" s="218" t="s">
        <v>22</v>
      </c>
      <c r="D183" s="219">
        <f t="shared" si="12"/>
        <v>21328.039439000011</v>
      </c>
      <c r="E183" s="220">
        <f t="shared" si="11"/>
        <v>-2.5083891650257262</v>
      </c>
      <c r="F183" s="220">
        <f>((SUM(D172:D183)/SUM(D160:D171))-1)*100</f>
        <v>-1.4018855162963195</v>
      </c>
      <c r="G183" s="220">
        <v>-1.9086284487776162</v>
      </c>
      <c r="H183" s="220">
        <v>-1.8181768020263278</v>
      </c>
      <c r="I183" s="220">
        <v>21328039.43900001</v>
      </c>
    </row>
    <row r="184" spans="1:9" ht="11.25" customHeight="1">
      <c r="A184" s="76"/>
      <c r="B184" s="72"/>
      <c r="C184" s="218" t="s">
        <v>99</v>
      </c>
      <c r="D184" s="219">
        <f t="shared" si="12"/>
        <v>22553.187900000001</v>
      </c>
      <c r="E184" s="220">
        <f t="shared" si="11"/>
        <v>-2.3266743587123995</v>
      </c>
      <c r="F184" s="220">
        <f>((SUM(D184)/SUM(D172))-1)*100</f>
        <v>-2.3266743587123995</v>
      </c>
      <c r="G184" s="220">
        <v>-3.3636978696492847</v>
      </c>
      <c r="H184" s="220">
        <v>-1.9317836808444677</v>
      </c>
      <c r="I184" s="220">
        <v>22553187.900000002</v>
      </c>
    </row>
    <row r="185" spans="1:9" ht="11.25" customHeight="1">
      <c r="A185" s="76"/>
      <c r="B185" s="72"/>
      <c r="C185" s="218" t="s">
        <v>5</v>
      </c>
      <c r="D185" s="219">
        <f t="shared" si="12"/>
        <v>20549.267124999998</v>
      </c>
      <c r="E185" s="220">
        <f t="shared" ref="E185:E206" si="13">((D185/D173)-1)*100</f>
        <v>-10.452067987890945</v>
      </c>
      <c r="F185" s="220">
        <f>((SUM(D184:D185)/SUM(D172:D173))-1)*100</f>
        <v>-6.3767835864922073</v>
      </c>
      <c r="G185" s="220">
        <v>-6.1483474345082607</v>
      </c>
      <c r="H185" s="220">
        <v>-2.2494742052213135</v>
      </c>
      <c r="I185" s="220">
        <v>20549267.125</v>
      </c>
    </row>
    <row r="186" spans="1:9" ht="11.25" customHeight="1">
      <c r="A186" s="76"/>
      <c r="B186" s="72"/>
      <c r="C186" s="218" t="s">
        <v>7</v>
      </c>
      <c r="D186" s="219">
        <f t="shared" si="12"/>
        <v>21218.142804999999</v>
      </c>
      <c r="E186" s="220">
        <f t="shared" si="13"/>
        <v>-0.51278148704075877</v>
      </c>
      <c r="F186" s="220">
        <f>((SUM(D184:D186)/SUM(D172:D174))-1)*100</f>
        <v>-4.5202823189091745</v>
      </c>
      <c r="G186" s="220">
        <v>-0.66810295878626524</v>
      </c>
      <c r="H186" s="220">
        <v>-2.3042993890430186</v>
      </c>
      <c r="I186" s="220">
        <v>21218142.805</v>
      </c>
    </row>
    <row r="187" spans="1:9" ht="11.25" customHeight="1">
      <c r="A187" s="76"/>
      <c r="B187" s="72"/>
      <c r="C187" s="218" t="s">
        <v>9</v>
      </c>
      <c r="D187" s="219">
        <f t="shared" si="12"/>
        <v>19498.434924000005</v>
      </c>
      <c r="E187" s="220">
        <f t="shared" si="13"/>
        <v>0.10766245500872795</v>
      </c>
      <c r="F187" s="220">
        <f>((SUM(D184:D187)/SUM(D172:D175))-1)*100</f>
        <v>-3.482312166774526</v>
      </c>
      <c r="G187" s="220">
        <v>-3.1918654602538399</v>
      </c>
      <c r="H187" s="220">
        <v>-2.5513016728210935</v>
      </c>
      <c r="I187" s="220">
        <v>19498434.924000006</v>
      </c>
    </row>
    <row r="188" spans="1:9" ht="11.25" customHeight="1">
      <c r="A188" s="76"/>
      <c r="B188" s="72"/>
      <c r="C188" s="218" t="s">
        <v>10</v>
      </c>
      <c r="D188" s="219">
        <f t="shared" si="12"/>
        <v>19447.040545999997</v>
      </c>
      <c r="E188" s="220">
        <f t="shared" si="13"/>
        <v>-3.6842818850583936</v>
      </c>
      <c r="F188" s="220">
        <f>((SUM(D184:D188)/SUM(D172:D176))-1)*100</f>
        <v>-3.5204117645165178</v>
      </c>
      <c r="G188" s="220">
        <v>-3.1129278450599318</v>
      </c>
      <c r="H188" s="220">
        <v>-2.4562149014615953</v>
      </c>
      <c r="I188" s="220">
        <v>19447040.545999996</v>
      </c>
    </row>
    <row r="189" spans="1:9" ht="11.25" customHeight="1">
      <c r="A189" s="76"/>
      <c r="B189" s="72"/>
      <c r="C189" s="218" t="s">
        <v>12</v>
      </c>
      <c r="D189" s="219">
        <f t="shared" si="12"/>
        <v>19143.780576000001</v>
      </c>
      <c r="E189" s="220">
        <f t="shared" si="13"/>
        <v>-7.750428946520449</v>
      </c>
      <c r="F189" s="220">
        <f>((SUM(D184:D189)/SUM(D172:D177))-1)*100</f>
        <v>-4.2073556565825339</v>
      </c>
      <c r="G189" s="220">
        <v>-4.4675664990037607</v>
      </c>
      <c r="H189" s="220">
        <v>-2.4432732813764235</v>
      </c>
      <c r="I189" s="220">
        <v>19143780.576000001</v>
      </c>
    </row>
    <row r="190" spans="1:9" ht="11.25" customHeight="1">
      <c r="A190" s="76"/>
      <c r="B190" s="72">
        <v>2013</v>
      </c>
      <c r="C190" s="218" t="s">
        <v>13</v>
      </c>
      <c r="D190" s="219">
        <f t="shared" si="12"/>
        <v>21637.578680000002</v>
      </c>
      <c r="E190" s="220">
        <f t="shared" si="13"/>
        <v>-0.15407313728362793</v>
      </c>
      <c r="F190" s="220">
        <f>((SUM(D184:D190)/SUM(D172:D178))-1)*100</f>
        <v>-3.6196387136624097</v>
      </c>
      <c r="G190" s="220">
        <v>-2.9899257407859259</v>
      </c>
      <c r="H190" s="220">
        <v>-2.5298825269531311</v>
      </c>
      <c r="I190" s="220">
        <v>21637578.680000003</v>
      </c>
    </row>
    <row r="191" spans="1:9" ht="11.25" customHeight="1">
      <c r="A191" s="76"/>
      <c r="B191" s="72"/>
      <c r="C191" s="218" t="s">
        <v>14</v>
      </c>
      <c r="D191" s="219">
        <f t="shared" si="12"/>
        <v>20607.948791000003</v>
      </c>
      <c r="E191" s="220">
        <f t="shared" si="13"/>
        <v>-3.9160154856016316</v>
      </c>
      <c r="F191" s="220">
        <f>((SUM(D184:D191)/SUM(D172:D179))-1)*100</f>
        <v>-3.656832716167413</v>
      </c>
      <c r="G191" s="220">
        <v>-3.3913705786021375</v>
      </c>
      <c r="H191" s="220">
        <v>-2.551764131635248</v>
      </c>
      <c r="I191" s="220">
        <v>20607948.791000001</v>
      </c>
    </row>
    <row r="192" spans="1:9" ht="11.25" customHeight="1">
      <c r="A192" s="76"/>
      <c r="B192" s="72"/>
      <c r="C192" s="218" t="s">
        <v>16</v>
      </c>
      <c r="D192" s="219">
        <f t="shared" si="12"/>
        <v>19706.244317000004</v>
      </c>
      <c r="E192" s="220">
        <f t="shared" si="13"/>
        <v>-0.44407576373414193</v>
      </c>
      <c r="F192" s="220">
        <f>((SUM(D184:D192)/SUM(D172:D180))-1)*100</f>
        <v>-3.3233558865652268</v>
      </c>
      <c r="G192" s="220">
        <v>-1.5950226362168141</v>
      </c>
      <c r="H192" s="220">
        <v>-2.4845054803630973</v>
      </c>
      <c r="I192" s="220">
        <v>19706244.317000005</v>
      </c>
    </row>
    <row r="193" spans="1:10" ht="11.25" customHeight="1">
      <c r="A193" s="76"/>
      <c r="B193" s="72"/>
      <c r="C193" s="218" t="s">
        <v>18</v>
      </c>
      <c r="D193" s="219">
        <f t="shared" si="12"/>
        <v>19780.493700999992</v>
      </c>
      <c r="E193" s="220">
        <f t="shared" si="13"/>
        <v>0.32302080480741679</v>
      </c>
      <c r="F193" s="220">
        <f>((SUM(D184:D193)/SUM(D172:D181))-1)*100</f>
        <v>-2.9816761638643885</v>
      </c>
      <c r="G193" s="220">
        <v>-1.6393020459138263</v>
      </c>
      <c r="H193" s="220">
        <v>-2.4963360256542444</v>
      </c>
      <c r="I193" s="220">
        <v>19780493.700999994</v>
      </c>
    </row>
    <row r="194" spans="1:10" ht="11.25" customHeight="1">
      <c r="A194" s="76"/>
      <c r="B194" s="72"/>
      <c r="C194" s="218" t="s">
        <v>20</v>
      </c>
      <c r="D194" s="219">
        <f t="shared" si="12"/>
        <v>20480.664446000002</v>
      </c>
      <c r="E194" s="220">
        <f t="shared" si="13"/>
        <v>1.0386016428421296</v>
      </c>
      <c r="F194" s="220">
        <f>((SUM(D184:D194)/SUM(D172:D182))-1)*100</f>
        <v>-2.6284188219688476</v>
      </c>
      <c r="G194" s="220">
        <v>-0.18649996365971422</v>
      </c>
      <c r="H194" s="220">
        <v>-2.1652235033127742</v>
      </c>
      <c r="I194" s="220">
        <v>20480664.446000002</v>
      </c>
    </row>
    <row r="195" spans="1:10" ht="11.25" customHeight="1">
      <c r="A195" s="76"/>
      <c r="B195" s="72"/>
      <c r="C195" s="218" t="s">
        <v>22</v>
      </c>
      <c r="D195" s="219">
        <f t="shared" si="12"/>
        <v>21745.626768999999</v>
      </c>
      <c r="E195" s="220">
        <f t="shared" si="13"/>
        <v>1.9579264713679878</v>
      </c>
      <c r="F195" s="220">
        <f>((SUM(D184:D195)/SUM(D172:D183))-1)*100</f>
        <v>-2.2402750402234051</v>
      </c>
      <c r="G195" s="220">
        <v>1.8633542831911765</v>
      </c>
      <c r="H195" s="220">
        <v>-2.1611116850403067</v>
      </c>
      <c r="I195" s="220">
        <v>21745626.768999998</v>
      </c>
    </row>
    <row r="196" spans="1:10" ht="11.25" customHeight="1">
      <c r="A196" s="76"/>
      <c r="B196" s="72"/>
      <c r="C196" s="218" t="s">
        <v>111</v>
      </c>
      <c r="D196" s="219">
        <f t="shared" si="12"/>
        <v>22053.512252999997</v>
      </c>
      <c r="E196" s="220">
        <f t="shared" si="13"/>
        <v>-2.2155433157190374</v>
      </c>
      <c r="F196" s="220">
        <f>((SUM(D196)/SUM(D184))-1)*100</f>
        <v>-2.2155433157190374</v>
      </c>
      <c r="G196" s="220">
        <v>-0.48914868891096752</v>
      </c>
      <c r="H196" s="220">
        <v>-2.0737780877171264</v>
      </c>
      <c r="I196" s="220">
        <v>22053512.252999999</v>
      </c>
    </row>
    <row r="197" spans="1:10" ht="11.25" customHeight="1">
      <c r="A197" s="76"/>
      <c r="B197" s="72"/>
      <c r="C197" s="218" t="s">
        <v>5</v>
      </c>
      <c r="D197" s="219">
        <f t="shared" si="12"/>
        <v>20371.954502999994</v>
      </c>
      <c r="E197" s="220">
        <f t="shared" si="13"/>
        <v>-0.86286591595419182</v>
      </c>
      <c r="F197" s="220">
        <f>((SUM(D196:D197)/SUM(D184:D185))-1)*100</f>
        <v>-1.5706489772040699</v>
      </c>
      <c r="G197" s="220">
        <v>0.17495905774140841</v>
      </c>
      <c r="H197" s="220">
        <v>-1.3778047023966233</v>
      </c>
      <c r="I197" s="220">
        <v>20371954.502999995</v>
      </c>
    </row>
    <row r="198" spans="1:10" ht="11.25" customHeight="1">
      <c r="A198" s="76"/>
      <c r="B198" s="72"/>
      <c r="C198" s="218" t="s">
        <v>7</v>
      </c>
      <c r="D198" s="219">
        <f t="shared" si="12"/>
        <v>20919.84879</v>
      </c>
      <c r="E198" s="220">
        <f t="shared" si="13"/>
        <v>-1.4058441294386381</v>
      </c>
      <c r="F198" s="220">
        <f>((SUM(D196:D198)/SUM(D184:D186))-1)*100</f>
        <v>-1.5162829900581487</v>
      </c>
      <c r="G198" s="220">
        <v>-1.089516305753957</v>
      </c>
      <c r="H198" s="220">
        <v>-1.2260210774667102</v>
      </c>
      <c r="I198" s="220">
        <v>20919848.789999999</v>
      </c>
    </row>
    <row r="199" spans="1:10" ht="11.25" customHeight="1">
      <c r="A199" s="76"/>
      <c r="B199" s="72"/>
      <c r="C199" s="218" t="s">
        <v>9</v>
      </c>
      <c r="D199" s="219">
        <f t="shared" si="12"/>
        <v>18766.030208</v>
      </c>
      <c r="E199" s="220">
        <f t="shared" si="13"/>
        <v>-3.7562230961343035</v>
      </c>
      <c r="F199" s="220">
        <f>((SUM(D196:D199)/SUM(D184:D187))-1)*100</f>
        <v>-2.0373499238673931</v>
      </c>
      <c r="G199" s="220">
        <v>-7.0957174987007487E-2</v>
      </c>
      <c r="H199" s="220">
        <v>-0.97777149284081766</v>
      </c>
      <c r="I199" s="220">
        <v>18766030.208000001</v>
      </c>
    </row>
    <row r="200" spans="1:10" ht="11.25" customHeight="1">
      <c r="A200" s="76"/>
      <c r="B200" s="72"/>
      <c r="C200" s="218" t="s">
        <v>10</v>
      </c>
      <c r="D200" s="219">
        <f t="shared" si="12"/>
        <v>19478.485279000004</v>
      </c>
      <c r="E200" s="220">
        <f t="shared" si="13"/>
        <v>0.1616941813106676</v>
      </c>
      <c r="F200" s="220">
        <f>((SUM(D196:D200)/SUM(D184:D188))-1)*100</f>
        <v>-1.6232264996949297</v>
      </c>
      <c r="G200" s="220">
        <v>1.7366893705335062</v>
      </c>
      <c r="H200" s="220">
        <v>-0.61382457838029536</v>
      </c>
      <c r="I200" s="220">
        <v>19478485.279000003</v>
      </c>
    </row>
    <row r="201" spans="1:10" ht="11.25" customHeight="1">
      <c r="A201" s="76"/>
      <c r="B201" s="72"/>
      <c r="C201" s="218" t="s">
        <v>12</v>
      </c>
      <c r="D201" s="219">
        <f t="shared" si="12"/>
        <v>19600.189424999997</v>
      </c>
      <c r="E201" s="220">
        <f t="shared" si="13"/>
        <v>2.3841103233923411</v>
      </c>
      <c r="F201" s="220">
        <f>((SUM(D196:D201)/SUM(D184:D189))-1)*100</f>
        <v>-0.99651570472070183</v>
      </c>
      <c r="G201" s="220">
        <v>1.1883046797886543</v>
      </c>
      <c r="H201" s="220">
        <v>-0.40989435477361003</v>
      </c>
      <c r="I201" s="220">
        <v>19600189.424999997</v>
      </c>
    </row>
    <row r="202" spans="1:10" ht="11.25" customHeight="1">
      <c r="A202" s="76"/>
      <c r="B202" s="72">
        <v>2014</v>
      </c>
      <c r="C202" s="218" t="s">
        <v>13</v>
      </c>
      <c r="D202" s="219">
        <f t="shared" si="12"/>
        <v>21122.58655</v>
      </c>
      <c r="E202" s="220">
        <f t="shared" si="13"/>
        <v>-2.3800820674820589</v>
      </c>
      <c r="F202" s="220">
        <f>((SUM(D196:D202)/SUM(D184:D190))-1)*100</f>
        <v>-1.2043432619498917</v>
      </c>
      <c r="G202" s="220">
        <v>-1.1966930413739418</v>
      </c>
      <c r="H202" s="220">
        <v>-9.5600994517885951E-2</v>
      </c>
      <c r="I202" s="220">
        <v>21122586.550000001</v>
      </c>
    </row>
    <row r="203" spans="1:10" ht="11.25" customHeight="1">
      <c r="A203" s="76"/>
      <c r="B203" s="72"/>
      <c r="C203" s="218" t="s">
        <v>14</v>
      </c>
      <c r="D203" s="219">
        <f t="shared" si="12"/>
        <v>20174.167919000003</v>
      </c>
      <c r="E203" s="220">
        <f t="shared" si="13"/>
        <v>-2.1049201761867864</v>
      </c>
      <c r="F203" s="220">
        <f>((SUM(D196:D203)/SUM(D184:D191))-1)*100</f>
        <v>-1.3170577252071713</v>
      </c>
      <c r="G203" s="220">
        <v>-0.78014097485358258</v>
      </c>
      <c r="H203" s="220">
        <v>0.10658046148712685</v>
      </c>
      <c r="I203" s="220">
        <v>20174167.919000003</v>
      </c>
    </row>
    <row r="204" spans="1:10" ht="11.25" customHeight="1">
      <c r="A204" s="76"/>
      <c r="B204" s="72"/>
      <c r="C204" s="218" t="s">
        <v>16</v>
      </c>
      <c r="D204" s="219">
        <f t="shared" si="12"/>
        <v>20261.893050000002</v>
      </c>
      <c r="E204" s="220">
        <f t="shared" si="13"/>
        <v>2.8196581959590183</v>
      </c>
      <c r="F204" s="220">
        <f>((SUM(D196:D204)/SUM(D184:D192))-1)*100</f>
        <v>-0.87488797150205855</v>
      </c>
      <c r="G204" s="220">
        <v>1.621807487493987</v>
      </c>
      <c r="H204" s="220">
        <v>0.30506778330321449</v>
      </c>
      <c r="I204" s="220">
        <v>20261893.050000001</v>
      </c>
    </row>
    <row r="205" spans="1:10" ht="11.25" customHeight="1">
      <c r="A205" s="76"/>
      <c r="B205" s="72"/>
      <c r="C205" s="218" t="s">
        <v>18</v>
      </c>
      <c r="D205" s="219">
        <f t="shared" si="12"/>
        <v>19686.428999999993</v>
      </c>
      <c r="E205" s="220">
        <f t="shared" si="13"/>
        <v>-0.47554273630310284</v>
      </c>
      <c r="F205" s="220">
        <f>((SUM(D196:D205)/SUM(D184:D193))-1)*100</f>
        <v>-0.83619313511087423</v>
      </c>
      <c r="G205" s="220">
        <v>-0.88022580764824943</v>
      </c>
      <c r="H205" s="220">
        <v>0.33842921773907797</v>
      </c>
      <c r="I205" s="220">
        <v>19686428.999999993</v>
      </c>
    </row>
    <row r="206" spans="1:10" ht="11.25" customHeight="1">
      <c r="A206" s="76"/>
      <c r="B206" s="72"/>
      <c r="C206" s="218" t="s">
        <v>20</v>
      </c>
      <c r="D206" s="219">
        <f t="shared" si="12"/>
        <v>19785.315299000002</v>
      </c>
      <c r="E206" s="220">
        <f t="shared" si="13"/>
        <v>-3.3951493557905832</v>
      </c>
      <c r="F206" s="220">
        <f>((SUM(D196:D206)/SUM(D184:D194))-1)*100</f>
        <v>-1.0695137395418275</v>
      </c>
      <c r="G206" s="220">
        <v>-0.92992473537049092</v>
      </c>
      <c r="H206" s="220">
        <v>0.22648023818693241</v>
      </c>
      <c r="I206" s="220">
        <v>19785315.299000002</v>
      </c>
    </row>
    <row r="207" spans="1:10" ht="11.25" customHeight="1">
      <c r="A207" s="76"/>
      <c r="B207" s="72"/>
      <c r="C207" s="218" t="s">
        <v>22</v>
      </c>
      <c r="D207" s="219">
        <f t="shared" si="12"/>
        <v>21323.415776999998</v>
      </c>
      <c r="E207" s="220">
        <f>((D207/D195)-1)*100</f>
        <v>-1.9415903550864422</v>
      </c>
      <c r="F207" s="220">
        <f>((SUM(D196:D207)/SUM(D184:D195))-1)*100</f>
        <v>-1.1464872953275029</v>
      </c>
      <c r="G207" s="220">
        <v>-2.4821684111655862</v>
      </c>
      <c r="H207" s="220">
        <v>-0.14492262212553175</v>
      </c>
      <c r="I207" s="220">
        <v>21323415.776999999</v>
      </c>
      <c r="J207" s="72"/>
    </row>
    <row r="208" spans="1:10" ht="11.25" customHeight="1">
      <c r="A208" s="76"/>
      <c r="B208" s="72"/>
      <c r="C208" s="218" t="s">
        <v>132</v>
      </c>
      <c r="D208" s="219">
        <f t="shared" si="12"/>
        <v>22663.458267999998</v>
      </c>
      <c r="E208" s="220">
        <f t="shared" ref="E208:E219" si="14">((D208/D196)-1)*100</f>
        <v>2.7657545338023448</v>
      </c>
      <c r="F208" s="220">
        <f>((SUM(D208)/SUM(D196))-1)*100</f>
        <v>2.7657545338023448</v>
      </c>
      <c r="G208" s="220">
        <v>3.4496644070889593</v>
      </c>
      <c r="H208" s="220">
        <v>0.19351222993053696</v>
      </c>
      <c r="I208" s="220">
        <v>22663458.267999999</v>
      </c>
      <c r="J208" s="72" t="s">
        <v>2</v>
      </c>
    </row>
    <row r="209" spans="1:12" ht="11.25" customHeight="1">
      <c r="A209" s="76"/>
      <c r="B209" s="72"/>
      <c r="C209" s="218" t="s">
        <v>5</v>
      </c>
      <c r="D209" s="219">
        <f t="shared" si="12"/>
        <v>20920.423076999999</v>
      </c>
      <c r="E209" s="220">
        <f t="shared" si="14"/>
        <v>2.6922727218894771</v>
      </c>
      <c r="F209" s="220">
        <f>((SUM(D208:D209)/SUM(D196:D197))-1)*100</f>
        <v>2.7304698747626199</v>
      </c>
      <c r="G209" s="220">
        <v>0.87845429943285147</v>
      </c>
      <c r="H209" s="220">
        <v>0.25945124234094674</v>
      </c>
      <c r="I209" s="220">
        <v>20920423.077</v>
      </c>
      <c r="J209" s="72" t="s">
        <v>4</v>
      </c>
    </row>
    <row r="210" spans="1:12" ht="11.25" customHeight="1">
      <c r="A210" s="76"/>
      <c r="B210" s="72"/>
      <c r="C210" s="218" t="s">
        <v>7</v>
      </c>
      <c r="D210" s="219">
        <f t="shared" si="12"/>
        <v>21089.994259000003</v>
      </c>
      <c r="E210" s="220">
        <f t="shared" si="14"/>
        <v>0.813320740068324</v>
      </c>
      <c r="F210" s="220">
        <f>((SUM(D208:D210)/SUM(D196:D198))-1)*100</f>
        <v>2.0973296076411962</v>
      </c>
      <c r="G210" s="220">
        <v>-0.34498644815984525</v>
      </c>
      <c r="H210" s="220">
        <v>0.25362504252181006</v>
      </c>
      <c r="I210" s="220">
        <v>21089994.259000003</v>
      </c>
      <c r="J210" s="72" t="s">
        <v>6</v>
      </c>
    </row>
    <row r="211" spans="1:12" ht="11.25" customHeight="1">
      <c r="A211" s="76"/>
      <c r="B211" s="72"/>
      <c r="C211" s="218" t="s">
        <v>9</v>
      </c>
      <c r="D211" s="219">
        <f t="shared" si="12"/>
        <v>18732.915555</v>
      </c>
      <c r="E211" s="220">
        <f t="shared" si="14"/>
        <v>-0.17646061864423634</v>
      </c>
      <c r="F211" s="220">
        <f>((SUM(D208:D211)/SUM(D196:D199))-1)*100</f>
        <v>1.5776691918813146</v>
      </c>
      <c r="G211" s="220">
        <v>-0.54653009249200357</v>
      </c>
      <c r="H211" s="220">
        <v>0.21876665915070426</v>
      </c>
      <c r="I211" s="220">
        <v>18732915.555</v>
      </c>
      <c r="J211" s="72" t="s">
        <v>8</v>
      </c>
    </row>
    <row r="212" spans="1:12" ht="11.25" customHeight="1">
      <c r="A212" s="76"/>
      <c r="B212" s="72"/>
      <c r="C212" s="218" t="s">
        <v>10</v>
      </c>
      <c r="D212" s="219">
        <f t="shared" si="12"/>
        <v>19832.329908</v>
      </c>
      <c r="E212" s="220">
        <f t="shared" si="14"/>
        <v>1.8165921216752867</v>
      </c>
      <c r="F212" s="220">
        <f>((SUM(D208:D212)/SUM(D196:D200))-1)*100</f>
        <v>1.6234794538286579</v>
      </c>
      <c r="G212" s="220">
        <v>0.71811228246370096</v>
      </c>
      <c r="H212" s="220">
        <v>-1.6217469114210292E-2</v>
      </c>
      <c r="I212" s="220">
        <v>19832329.908</v>
      </c>
      <c r="J212" s="72" t="s">
        <v>6</v>
      </c>
    </row>
    <row r="213" spans="1:12" ht="11.25" customHeight="1">
      <c r="A213" s="76"/>
      <c r="B213" s="24"/>
      <c r="C213" s="218" t="s">
        <v>12</v>
      </c>
      <c r="D213" s="219">
        <f t="shared" si="12"/>
        <v>20374.443842000001</v>
      </c>
      <c r="E213" s="220">
        <f t="shared" si="14"/>
        <v>3.9502394605046121</v>
      </c>
      <c r="F213" s="220">
        <f>((SUM(D208:D213)/SUM(D196:D201))-1)*100</f>
        <v>1.9997887960089278</v>
      </c>
      <c r="G213" s="220">
        <v>1.5873596280638891</v>
      </c>
      <c r="H213" s="220">
        <v>-2.8740642348701329E-3</v>
      </c>
      <c r="I213" s="220">
        <v>20374443.842</v>
      </c>
      <c r="J213" s="72" t="s">
        <v>11</v>
      </c>
    </row>
    <row r="214" spans="1:12" ht="11.25" customHeight="1">
      <c r="A214" s="76"/>
      <c r="B214" s="24">
        <v>2015</v>
      </c>
      <c r="C214" s="218" t="s">
        <v>13</v>
      </c>
      <c r="D214" s="219">
        <f t="shared" si="12"/>
        <v>23468.551519000001</v>
      </c>
      <c r="E214" s="220">
        <f t="shared" si="14"/>
        <v>11.10642848330523</v>
      </c>
      <c r="F214" s="220">
        <f>((SUM(D208:D214)/SUM(D196:D202))-1)*100</f>
        <v>3.3514314158631819</v>
      </c>
      <c r="G214" s="220">
        <v>8.2497366741806744</v>
      </c>
      <c r="H214" s="220">
        <v>0.43239389971996278</v>
      </c>
      <c r="I214" s="220">
        <v>23468551.519000001</v>
      </c>
      <c r="J214" s="72" t="s">
        <v>11</v>
      </c>
    </row>
    <row r="215" spans="1:12" ht="11.25" customHeight="1">
      <c r="A215" s="76"/>
      <c r="B215" s="72"/>
      <c r="C215" s="218" t="s">
        <v>14</v>
      </c>
      <c r="D215" s="219">
        <f t="shared" si="12"/>
        <v>20877.792672</v>
      </c>
      <c r="E215" s="220">
        <f t="shared" si="14"/>
        <v>3.4877510478998452</v>
      </c>
      <c r="F215" s="220">
        <f>((SUM(D208:D215)/SUM(D196:D203))-1)*100</f>
        <v>3.3683567019278549</v>
      </c>
      <c r="G215" s="220">
        <v>2.7929864356820433</v>
      </c>
      <c r="H215" s="220">
        <v>0.64727927843253319</v>
      </c>
      <c r="I215" s="220">
        <v>20877792.671999998</v>
      </c>
      <c r="J215" s="72" t="s">
        <v>8</v>
      </c>
    </row>
    <row r="216" spans="1:12" ht="11.25" customHeight="1">
      <c r="A216" s="76"/>
      <c r="B216" s="72"/>
      <c r="C216" s="218" t="s">
        <v>16</v>
      </c>
      <c r="D216" s="219">
        <f t="shared" si="12"/>
        <v>19590.043026000003</v>
      </c>
      <c r="E216" s="220">
        <f t="shared" si="14"/>
        <v>-3.3158304722173959</v>
      </c>
      <c r="F216" s="220">
        <f>((SUM(D208:D216)/SUM(D196:D204))-1)*100</f>
        <v>2.627260817903343</v>
      </c>
      <c r="G216" s="220">
        <v>-1.6524585119306434</v>
      </c>
      <c r="H216" s="220">
        <v>0.53228348606548792</v>
      </c>
      <c r="I216" s="220">
        <v>19590043.026000004</v>
      </c>
      <c r="J216" s="72" t="s">
        <v>15</v>
      </c>
    </row>
    <row r="217" spans="1:12" ht="11.25" customHeight="1">
      <c r="A217" s="76"/>
      <c r="B217" s="72"/>
      <c r="C217" s="218" t="s">
        <v>18</v>
      </c>
      <c r="D217" s="219">
        <f t="shared" si="12"/>
        <v>19724.270237000008</v>
      </c>
      <c r="E217" s="220">
        <f t="shared" si="14"/>
        <v>0.19221991454121401</v>
      </c>
      <c r="F217" s="220">
        <f>((SUM(D208:D217)/SUM(D196:D205))-1)*100</f>
        <v>2.3904577112682457</v>
      </c>
      <c r="G217" s="220">
        <v>2.6021111991350043</v>
      </c>
      <c r="H217" s="220">
        <v>0.93724994222086355</v>
      </c>
      <c r="I217" s="220">
        <v>19724270.237000007</v>
      </c>
      <c r="J217" s="72" t="s">
        <v>17</v>
      </c>
    </row>
    <row r="218" spans="1:12" ht="11.25" customHeight="1">
      <c r="A218" s="76"/>
      <c r="B218" s="72"/>
      <c r="C218" s="218" t="s">
        <v>20</v>
      </c>
      <c r="D218" s="219">
        <f t="shared" si="12"/>
        <v>19877.02370999999</v>
      </c>
      <c r="E218" s="220">
        <f t="shared" si="14"/>
        <v>0.46351756145439627</v>
      </c>
      <c r="F218" s="220">
        <f>((SUM(D208:D218)/SUM(D196:D206))-1)*100</f>
        <v>2.2188932809988016</v>
      </c>
      <c r="G218" s="220">
        <v>0.89915873203778585</v>
      </c>
      <c r="H218" s="220">
        <v>1.1438887722918123</v>
      </c>
      <c r="I218" s="220">
        <v>19877023.70999999</v>
      </c>
      <c r="J218" s="72" t="s">
        <v>19</v>
      </c>
    </row>
    <row r="219" spans="1:12" ht="11.25" customHeight="1">
      <c r="A219" s="76"/>
      <c r="B219" s="72"/>
      <c r="C219" s="218" t="s">
        <v>22</v>
      </c>
      <c r="D219" s="219">
        <f t="shared" si="12"/>
        <v>20895.613211</v>
      </c>
      <c r="E219" s="220">
        <f t="shared" si="14"/>
        <v>-2.0062572079161844</v>
      </c>
      <c r="F219" s="220">
        <f>((SUM(D208:D219)/SUM(D196:D207))-1)*100</f>
        <v>1.8489613417836503</v>
      </c>
      <c r="G219" s="220">
        <v>2.2074684552785717</v>
      </c>
      <c r="H219" s="220">
        <v>1.5872275039030326</v>
      </c>
      <c r="I219" s="220">
        <v>20895613.210999999</v>
      </c>
      <c r="J219" s="72" t="s">
        <v>21</v>
      </c>
    </row>
    <row r="220" spans="1:12" ht="11.25" customHeight="1">
      <c r="A220" s="76"/>
      <c r="B220" s="72"/>
      <c r="C220" s="221"/>
      <c r="D220" s="222"/>
      <c r="E220" s="223"/>
      <c r="F220" s="223"/>
      <c r="G220" s="223"/>
      <c r="H220" s="223"/>
      <c r="I220" s="223"/>
      <c r="J220" s="72"/>
    </row>
    <row r="222" spans="1:12">
      <c r="C222" s="31" t="s">
        <v>63</v>
      </c>
    </row>
    <row r="223" spans="1:12" ht="13.2">
      <c r="C223" s="186"/>
      <c r="D223" s="224"/>
      <c r="E223" s="225"/>
      <c r="F223" s="226" t="s">
        <v>33</v>
      </c>
      <c r="L223"/>
    </row>
    <row r="224" spans="1:12" ht="13.2">
      <c r="C224" s="227">
        <v>2000</v>
      </c>
      <c r="D224" s="228" t="s">
        <v>95</v>
      </c>
      <c r="E224" s="228" t="s">
        <v>64</v>
      </c>
      <c r="F224" s="219">
        <v>33424</v>
      </c>
      <c r="L224"/>
    </row>
    <row r="225" spans="3:17">
      <c r="C225" s="218">
        <v>2001</v>
      </c>
      <c r="D225" s="228" t="s">
        <v>96</v>
      </c>
      <c r="E225" s="228" t="s">
        <v>65</v>
      </c>
      <c r="F225" s="219">
        <v>35490</v>
      </c>
      <c r="L225" s="92"/>
    </row>
    <row r="226" spans="3:17">
      <c r="C226" s="218">
        <v>2002</v>
      </c>
      <c r="D226" s="228" t="s">
        <v>97</v>
      </c>
      <c r="E226" s="228" t="s">
        <v>66</v>
      </c>
      <c r="F226" s="219">
        <v>34560</v>
      </c>
      <c r="L226" s="92"/>
    </row>
    <row r="227" spans="3:17">
      <c r="C227" s="218">
        <v>2003</v>
      </c>
      <c r="D227" s="228" t="s">
        <v>94</v>
      </c>
      <c r="E227" s="228" t="s">
        <v>67</v>
      </c>
      <c r="F227" s="219">
        <v>37600</v>
      </c>
      <c r="L227" s="92"/>
    </row>
    <row r="228" spans="3:17" ht="13.2">
      <c r="C228" s="218">
        <v>2004</v>
      </c>
      <c r="D228" s="228" t="s">
        <v>93</v>
      </c>
      <c r="E228" s="228" t="s">
        <v>74</v>
      </c>
      <c r="F228" s="219">
        <v>38210</v>
      </c>
      <c r="L228"/>
    </row>
    <row r="229" spans="3:17" ht="13.2">
      <c r="C229" s="218">
        <v>2005</v>
      </c>
      <c r="D229" s="228" t="s">
        <v>98</v>
      </c>
      <c r="E229" s="228" t="s">
        <v>68</v>
      </c>
      <c r="F229" s="219">
        <v>43708</v>
      </c>
      <c r="L229"/>
    </row>
    <row r="230" spans="3:17" ht="13.2">
      <c r="C230" s="218">
        <v>2006</v>
      </c>
      <c r="D230" s="228" t="s">
        <v>85</v>
      </c>
      <c r="E230" s="228" t="s">
        <v>69</v>
      </c>
      <c r="F230" s="219">
        <v>42429.859400000001</v>
      </c>
      <c r="G230" s="45"/>
      <c r="L230"/>
    </row>
    <row r="231" spans="3:17" ht="13.2">
      <c r="C231" s="218">
        <v>2007</v>
      </c>
      <c r="D231" s="228" t="s">
        <v>86</v>
      </c>
      <c r="E231" s="228" t="s">
        <v>75</v>
      </c>
      <c r="F231" s="219">
        <v>45450</v>
      </c>
      <c r="G231" s="45"/>
      <c r="L231"/>
    </row>
    <row r="232" spans="3:17" ht="13.2">
      <c r="C232" s="218">
        <v>2008</v>
      </c>
      <c r="D232" s="228" t="s">
        <v>87</v>
      </c>
      <c r="E232" s="228" t="s">
        <v>70</v>
      </c>
      <c r="F232" s="219">
        <v>43252</v>
      </c>
      <c r="G232" s="45"/>
      <c r="L232"/>
    </row>
    <row r="233" spans="3:17" ht="13.2">
      <c r="C233" s="218">
        <v>2009</v>
      </c>
      <c r="D233" s="228" t="s">
        <v>88</v>
      </c>
      <c r="E233" s="228" t="s">
        <v>73</v>
      </c>
      <c r="F233" s="219">
        <v>44495.910199999998</v>
      </c>
      <c r="G233" s="45"/>
      <c r="L233"/>
    </row>
    <row r="234" spans="3:17" ht="13.2">
      <c r="C234" s="218">
        <v>2010</v>
      </c>
      <c r="D234" s="228" t="s">
        <v>89</v>
      </c>
      <c r="E234" s="228" t="s">
        <v>71</v>
      </c>
      <c r="F234" s="219">
        <v>44486</v>
      </c>
      <c r="G234" s="45"/>
      <c r="L234"/>
    </row>
    <row r="235" spans="3:17" ht="13.2">
      <c r="C235" s="218">
        <v>2011</v>
      </c>
      <c r="D235" s="228" t="s">
        <v>90</v>
      </c>
      <c r="E235" s="228" t="s">
        <v>84</v>
      </c>
      <c r="F235" s="219">
        <v>43969</v>
      </c>
      <c r="G235" s="45"/>
      <c r="L235"/>
    </row>
    <row r="236" spans="3:17" ht="13.2">
      <c r="C236" s="218">
        <v>2012</v>
      </c>
      <c r="D236" s="228" t="s">
        <v>91</v>
      </c>
      <c r="E236" s="228" t="s">
        <v>92</v>
      </c>
      <c r="F236" s="219">
        <v>43527</v>
      </c>
      <c r="G236" s="45"/>
      <c r="L236"/>
    </row>
    <row r="237" spans="3:17" ht="13.2">
      <c r="C237" s="218">
        <v>2013</v>
      </c>
      <c r="D237" s="228" t="s">
        <v>103</v>
      </c>
      <c r="E237" s="228" t="s">
        <v>102</v>
      </c>
      <c r="F237" s="219">
        <v>40277</v>
      </c>
      <c r="G237" s="45"/>
      <c r="L237"/>
      <c r="M237"/>
      <c r="N237"/>
      <c r="O237"/>
      <c r="P237"/>
      <c r="Q237"/>
    </row>
    <row r="238" spans="3:17" ht="13.2">
      <c r="C238" s="218">
        <v>2014</v>
      </c>
      <c r="D238" s="228" t="s">
        <v>118</v>
      </c>
      <c r="E238" s="228" t="s">
        <v>119</v>
      </c>
      <c r="F238" s="219">
        <v>38948</v>
      </c>
      <c r="G238" s="45"/>
      <c r="L238"/>
      <c r="M238"/>
      <c r="N238"/>
      <c r="O238"/>
      <c r="P238"/>
      <c r="Q238"/>
    </row>
    <row r="239" spans="3:17" ht="13.2">
      <c r="C239" s="229">
        <v>2015</v>
      </c>
      <c r="D239" s="230" t="s">
        <v>218</v>
      </c>
      <c r="E239" s="231" t="s">
        <v>219</v>
      </c>
      <c r="F239" s="222">
        <v>40726</v>
      </c>
      <c r="G239" s="45"/>
      <c r="L239"/>
      <c r="M239"/>
      <c r="N239"/>
      <c r="O239"/>
      <c r="P239"/>
      <c r="Q239"/>
    </row>
    <row r="240" spans="3:17" ht="13.2">
      <c r="L240"/>
      <c r="M240"/>
      <c r="N240"/>
      <c r="O240"/>
      <c r="P240"/>
      <c r="Q240"/>
    </row>
    <row r="241" spans="3:17" ht="13.2">
      <c r="C241" s="232" t="s">
        <v>222</v>
      </c>
      <c r="D241"/>
      <c r="E241"/>
      <c r="F241"/>
      <c r="G241"/>
      <c r="L241"/>
      <c r="M241"/>
      <c r="N241"/>
      <c r="O241"/>
      <c r="P241"/>
      <c r="Q241"/>
    </row>
    <row r="242" spans="3:17" ht="13.2">
      <c r="C242" s="240"/>
      <c r="D242" s="347" t="s">
        <v>269</v>
      </c>
      <c r="E242" s="347"/>
      <c r="F242" s="347" t="s">
        <v>270</v>
      </c>
      <c r="G242" s="347"/>
      <c r="L242"/>
      <c r="M242"/>
      <c r="N242"/>
      <c r="O242"/>
      <c r="P242"/>
      <c r="Q242"/>
    </row>
    <row r="243" spans="3:17" ht="13.2">
      <c r="C243" s="241"/>
      <c r="D243" s="242" t="s">
        <v>221</v>
      </c>
      <c r="E243" s="243" t="s">
        <v>220</v>
      </c>
      <c r="F243" s="244" t="s">
        <v>221</v>
      </c>
      <c r="G243" s="245" t="s">
        <v>220</v>
      </c>
      <c r="L243"/>
      <c r="M243"/>
      <c r="N243"/>
      <c r="O243"/>
      <c r="P243"/>
      <c r="Q243"/>
    </row>
    <row r="244" spans="3:17" ht="13.2">
      <c r="C244" s="246">
        <v>2006</v>
      </c>
      <c r="D244" s="247">
        <v>42429.859400000001</v>
      </c>
      <c r="E244" s="247">
        <v>40778.867200000001</v>
      </c>
      <c r="F244" s="248"/>
      <c r="G244" s="248"/>
      <c r="L244"/>
      <c r="M244"/>
      <c r="N244"/>
      <c r="O244"/>
      <c r="P244"/>
      <c r="Q244"/>
    </row>
    <row r="245" spans="3:17" ht="13.2">
      <c r="C245" s="246">
        <v>2007</v>
      </c>
      <c r="D245" s="247">
        <v>45450</v>
      </c>
      <c r="E245" s="247">
        <v>39504.972699999998</v>
      </c>
      <c r="F245" s="249">
        <f t="shared" ref="F245:F253" si="15">((D245/D244)-1)*100</f>
        <v>7.1179604238801764</v>
      </c>
      <c r="G245" s="249">
        <f t="shared" ref="G245:G253" si="16">((E245/E244)-1)*100</f>
        <v>-3.1239085032749525</v>
      </c>
      <c r="L245"/>
      <c r="M245"/>
      <c r="N245"/>
      <c r="O245"/>
      <c r="P245"/>
      <c r="Q245"/>
    </row>
    <row r="246" spans="3:17" ht="13.2">
      <c r="C246" s="246">
        <v>2008</v>
      </c>
      <c r="D246" s="247">
        <v>43252.167999999998</v>
      </c>
      <c r="E246" s="247">
        <v>40407.058599999997</v>
      </c>
      <c r="F246" s="249">
        <f t="shared" si="15"/>
        <v>-4.8357139713971486</v>
      </c>
      <c r="G246" s="249">
        <f t="shared" si="16"/>
        <v>2.2834743029704674</v>
      </c>
      <c r="L246"/>
      <c r="M246"/>
      <c r="N246"/>
      <c r="O246"/>
      <c r="P246"/>
      <c r="Q246"/>
    </row>
    <row r="247" spans="3:17" ht="13.2">
      <c r="C247" s="246">
        <v>2009</v>
      </c>
      <c r="D247" s="247">
        <v>44495.910199999998</v>
      </c>
      <c r="E247" s="247">
        <v>40487</v>
      </c>
      <c r="F247" s="249">
        <f t="shared" si="15"/>
        <v>2.8755603649740724</v>
      </c>
      <c r="G247" s="249">
        <f t="shared" si="16"/>
        <v>0.19784018626884947</v>
      </c>
      <c r="L247"/>
      <c r="M247"/>
      <c r="N247"/>
      <c r="O247"/>
      <c r="P247"/>
      <c r="Q247"/>
    </row>
    <row r="248" spans="3:17" ht="13.2">
      <c r="C248" s="246">
        <v>2010</v>
      </c>
      <c r="D248" s="247">
        <v>44486</v>
      </c>
      <c r="E248" s="247">
        <v>41318</v>
      </c>
      <c r="F248" s="249">
        <f t="shared" si="15"/>
        <v>-2.2272159296110594E-2</v>
      </c>
      <c r="G248" s="249">
        <f t="shared" si="16"/>
        <v>2.0525106824412775</v>
      </c>
      <c r="L248"/>
      <c r="M248"/>
      <c r="N248"/>
      <c r="O248"/>
      <c r="P248"/>
      <c r="Q248"/>
    </row>
    <row r="249" spans="3:17" ht="13.2">
      <c r="C249" s="246">
        <v>2011</v>
      </c>
      <c r="D249" s="247">
        <v>43969</v>
      </c>
      <c r="E249" s="247">
        <v>40139</v>
      </c>
      <c r="F249" s="249">
        <f t="shared" si="15"/>
        <v>-1.1621633772422757</v>
      </c>
      <c r="G249" s="249">
        <f t="shared" si="16"/>
        <v>-2.8534779030930824</v>
      </c>
      <c r="L249"/>
      <c r="M249"/>
      <c r="N249"/>
      <c r="O249"/>
      <c r="P249"/>
      <c r="Q249"/>
    </row>
    <row r="250" spans="3:17" ht="13.2">
      <c r="C250" s="246">
        <v>2012</v>
      </c>
      <c r="D250" s="247">
        <v>43527</v>
      </c>
      <c r="E250" s="247">
        <v>39124</v>
      </c>
      <c r="F250" s="249">
        <f t="shared" si="15"/>
        <v>-1.0052537014714868</v>
      </c>
      <c r="G250" s="249">
        <f t="shared" si="16"/>
        <v>-2.5287127232865747</v>
      </c>
      <c r="L250"/>
      <c r="M250"/>
      <c r="N250"/>
      <c r="O250"/>
      <c r="P250"/>
      <c r="Q250"/>
    </row>
    <row r="251" spans="3:17" ht="13.2">
      <c r="C251" s="246">
        <v>2013</v>
      </c>
      <c r="D251" s="247">
        <v>40277</v>
      </c>
      <c r="E251" s="247">
        <v>37570</v>
      </c>
      <c r="F251" s="249">
        <f t="shared" si="15"/>
        <v>-7.466629907873279</v>
      </c>
      <c r="G251" s="249">
        <f t="shared" si="16"/>
        <v>-3.9719865044474001</v>
      </c>
      <c r="L251"/>
      <c r="M251"/>
      <c r="N251"/>
      <c r="O251"/>
      <c r="P251"/>
      <c r="Q251"/>
    </row>
    <row r="252" spans="3:17" ht="13.2">
      <c r="C252" s="246">
        <v>2014</v>
      </c>
      <c r="D252" s="247">
        <v>38948</v>
      </c>
      <c r="E252" s="247">
        <v>37299</v>
      </c>
      <c r="F252" s="249">
        <f t="shared" si="15"/>
        <v>-3.2996499242743949</v>
      </c>
      <c r="G252" s="249">
        <f t="shared" si="16"/>
        <v>-0.72132020228905525</v>
      </c>
      <c r="L252"/>
      <c r="M252"/>
      <c r="N252"/>
      <c r="O252"/>
      <c r="P252"/>
      <c r="Q252"/>
    </row>
    <row r="253" spans="3:17" ht="13.2">
      <c r="C253" s="250">
        <v>2015</v>
      </c>
      <c r="D253" s="251">
        <v>40726</v>
      </c>
      <c r="E253" s="251">
        <v>40192</v>
      </c>
      <c r="F253" s="252">
        <f t="shared" si="15"/>
        <v>4.5650611071171854</v>
      </c>
      <c r="G253" s="252">
        <f t="shared" si="16"/>
        <v>7.7562401136759718</v>
      </c>
      <c r="L253"/>
      <c r="M253"/>
      <c r="N253"/>
      <c r="O253"/>
      <c r="P253"/>
      <c r="Q253"/>
    </row>
    <row r="254" spans="3:17" ht="13.2">
      <c r="L254"/>
      <c r="M254"/>
      <c r="N254"/>
      <c r="O254"/>
      <c r="P254"/>
      <c r="Q254"/>
    </row>
    <row r="255" spans="3:17" ht="13.2">
      <c r="C255" s="232" t="s">
        <v>170</v>
      </c>
      <c r="L255"/>
      <c r="M255"/>
      <c r="N255"/>
      <c r="O255"/>
      <c r="P255"/>
      <c r="Q255"/>
    </row>
    <row r="256" spans="3:17" ht="13.2">
      <c r="C256" s="233"/>
      <c r="D256" s="346" t="s">
        <v>271</v>
      </c>
      <c r="E256" s="346"/>
      <c r="F256" s="346"/>
      <c r="L256"/>
      <c r="M256"/>
      <c r="N256"/>
      <c r="O256"/>
      <c r="P256"/>
      <c r="Q256"/>
    </row>
    <row r="257" spans="2:17" ht="13.2">
      <c r="C257" s="234"/>
      <c r="D257" s="235" t="s">
        <v>157</v>
      </c>
      <c r="E257" s="235">
        <v>2014</v>
      </c>
      <c r="F257" s="235">
        <v>2015</v>
      </c>
      <c r="L257"/>
      <c r="M257"/>
      <c r="N257"/>
      <c r="O257"/>
      <c r="P257"/>
      <c r="Q257"/>
    </row>
    <row r="258" spans="2:17" ht="12.6" customHeight="1">
      <c r="C258" s="236" t="s">
        <v>158</v>
      </c>
      <c r="D258" s="237">
        <v>12.877514890019883</v>
      </c>
      <c r="E258" s="237">
        <v>13.776065118612749</v>
      </c>
      <c r="F258" s="237">
        <v>13.534217635328446</v>
      </c>
      <c r="G258" s="72" t="s">
        <v>2</v>
      </c>
      <c r="L258"/>
      <c r="M258"/>
      <c r="N258"/>
      <c r="O258"/>
      <c r="P258"/>
      <c r="Q258"/>
    </row>
    <row r="259" spans="2:17" ht="12.6" customHeight="1">
      <c r="C259" s="236" t="s">
        <v>159</v>
      </c>
      <c r="D259" s="237">
        <v>14.355650659014159</v>
      </c>
      <c r="E259" s="237">
        <v>14.072779566736438</v>
      </c>
      <c r="F259" s="237">
        <v>12.778046358819042</v>
      </c>
      <c r="G259" s="72" t="s">
        <v>4</v>
      </c>
      <c r="L259"/>
      <c r="M259"/>
      <c r="N259"/>
      <c r="O259"/>
      <c r="P259"/>
      <c r="Q259"/>
    </row>
    <row r="260" spans="2:17" ht="12.6" customHeight="1">
      <c r="C260" s="236" t="s">
        <v>160</v>
      </c>
      <c r="D260" s="237">
        <v>17.136474874229535</v>
      </c>
      <c r="E260" s="237">
        <v>17.483680432229139</v>
      </c>
      <c r="F260" s="237">
        <v>17.231043213408416</v>
      </c>
      <c r="G260" s="72" t="s">
        <v>6</v>
      </c>
      <c r="L260"/>
      <c r="M260"/>
      <c r="N260"/>
      <c r="O260"/>
      <c r="P260"/>
      <c r="Q260"/>
    </row>
    <row r="261" spans="2:17" ht="12.6" customHeight="1">
      <c r="C261" s="236" t="s">
        <v>161</v>
      </c>
      <c r="D261" s="237">
        <v>18.776955358301102</v>
      </c>
      <c r="E261" s="237">
        <v>21.007130713914631</v>
      </c>
      <c r="F261" s="237">
        <v>20.330841275756562</v>
      </c>
      <c r="G261" s="72" t="s">
        <v>8</v>
      </c>
      <c r="L261"/>
      <c r="M261"/>
      <c r="N261"/>
      <c r="O261"/>
      <c r="P261"/>
      <c r="Q261"/>
    </row>
    <row r="262" spans="2:17" ht="12.6" customHeight="1">
      <c r="C262" s="236" t="s">
        <v>162</v>
      </c>
      <c r="D262" s="237">
        <v>22.438174257584919</v>
      </c>
      <c r="E262" s="237">
        <v>22.517533404282815</v>
      </c>
      <c r="F262" s="237">
        <v>24.970535736301944</v>
      </c>
      <c r="G262" s="72" t="s">
        <v>6</v>
      </c>
      <c r="L262"/>
      <c r="M262"/>
      <c r="N262"/>
      <c r="O262"/>
      <c r="P262"/>
      <c r="Q262"/>
    </row>
    <row r="263" spans="2:17" ht="12.6" customHeight="1">
      <c r="C263" s="236" t="s">
        <v>163</v>
      </c>
      <c r="D263" s="237">
        <v>26.530971734961053</v>
      </c>
      <c r="E263" s="237">
        <v>26.622191794796773</v>
      </c>
      <c r="F263" s="237">
        <v>28.343347829996461</v>
      </c>
      <c r="G263" s="72" t="s">
        <v>11</v>
      </c>
      <c r="L263"/>
      <c r="M263"/>
      <c r="N263"/>
      <c r="O263"/>
      <c r="P263"/>
      <c r="Q263"/>
    </row>
    <row r="264" spans="2:17" ht="12.6" customHeight="1">
      <c r="C264" s="236" t="s">
        <v>164</v>
      </c>
      <c r="D264" s="237">
        <v>29.395563963018382</v>
      </c>
      <c r="E264" s="237">
        <v>28.821369340449898</v>
      </c>
      <c r="F264" s="237">
        <v>31.871375305603518</v>
      </c>
      <c r="G264" s="72" t="s">
        <v>11</v>
      </c>
      <c r="L264"/>
      <c r="M264"/>
      <c r="N264"/>
      <c r="O264"/>
      <c r="P264"/>
      <c r="Q264"/>
    </row>
    <row r="265" spans="2:17" ht="12.6" customHeight="1">
      <c r="C265" s="236" t="s">
        <v>165</v>
      </c>
      <c r="D265" s="237">
        <v>29.652448502371183</v>
      </c>
      <c r="E265" s="237">
        <v>29.304038571249439</v>
      </c>
      <c r="F265" s="237">
        <v>29.857497906068634</v>
      </c>
      <c r="G265" s="72" t="s">
        <v>8</v>
      </c>
      <c r="L265"/>
      <c r="M265"/>
      <c r="N265"/>
      <c r="O265"/>
      <c r="P265"/>
      <c r="Q265"/>
    </row>
    <row r="266" spans="2:17" ht="12.6" customHeight="1">
      <c r="C266" s="236" t="s">
        <v>166</v>
      </c>
      <c r="D266" s="237">
        <v>26.024946151033365</v>
      </c>
      <c r="E266" s="237">
        <v>27.358885140731015</v>
      </c>
      <c r="F266" s="237">
        <v>25.404331641800802</v>
      </c>
      <c r="G266" s="72" t="s">
        <v>15</v>
      </c>
    </row>
    <row r="267" spans="2:17" ht="12.6" customHeight="1">
      <c r="C267" s="236" t="s">
        <v>167</v>
      </c>
      <c r="D267" s="237">
        <v>21.517330734546459</v>
      </c>
      <c r="E267" s="237">
        <v>24.651328810774345</v>
      </c>
      <c r="F267" s="237">
        <v>21.554946007628594</v>
      </c>
      <c r="G267" s="72" t="s">
        <v>17</v>
      </c>
    </row>
    <row r="268" spans="2:17" ht="12.6" customHeight="1">
      <c r="C268" s="236" t="s">
        <v>168</v>
      </c>
      <c r="D268" s="237">
        <v>16.293727898650616</v>
      </c>
      <c r="E268" s="237">
        <v>17.576270158182126</v>
      </c>
      <c r="F268" s="237">
        <v>18.559183554201809</v>
      </c>
      <c r="G268" s="72" t="s">
        <v>19</v>
      </c>
    </row>
    <row r="269" spans="2:17" ht="12.6" customHeight="1">
      <c r="C269" s="238" t="s">
        <v>169</v>
      </c>
      <c r="D269" s="239">
        <v>13.257859682102914</v>
      </c>
      <c r="E269" s="239">
        <v>13.652619457592928</v>
      </c>
      <c r="F269" s="239">
        <v>16.321786117476545</v>
      </c>
      <c r="G269" s="72" t="s">
        <v>21</v>
      </c>
    </row>
    <row r="271" spans="2:17" ht="13.8">
      <c r="B271" s="85"/>
      <c r="C271" s="85"/>
      <c r="D271" s="85"/>
      <c r="E271" s="85"/>
      <c r="F271" s="85"/>
      <c r="G271" s="85"/>
      <c r="H271" s="86"/>
      <c r="I271" s="85"/>
      <c r="J271" s="85"/>
      <c r="K271" s="87"/>
      <c r="L271" s="87"/>
    </row>
    <row r="272" spans="2:17" ht="13.8">
      <c r="B272" s="85"/>
      <c r="C272" s="255"/>
      <c r="D272" s="256"/>
      <c r="E272" s="350" t="s">
        <v>172</v>
      </c>
      <c r="F272" s="350"/>
      <c r="G272" s="350"/>
      <c r="H272" s="350"/>
      <c r="I272" s="88"/>
      <c r="J272" s="264" t="s">
        <v>173</v>
      </c>
      <c r="K272" s="72"/>
      <c r="L272" s="72"/>
      <c r="M272" s="72"/>
    </row>
    <row r="273" spans="3:13" ht="13.8">
      <c r="C273" s="257" t="s">
        <v>154</v>
      </c>
      <c r="D273" s="258" t="s">
        <v>174</v>
      </c>
      <c r="E273" s="258" t="s">
        <v>175</v>
      </c>
      <c r="F273" s="259" t="s">
        <v>176</v>
      </c>
      <c r="G273" s="260">
        <v>2014</v>
      </c>
      <c r="H273" s="260">
        <v>2015</v>
      </c>
      <c r="I273" s="89"/>
      <c r="J273" s="265" t="s">
        <v>177</v>
      </c>
      <c r="K273" s="266"/>
      <c r="L273" s="266"/>
      <c r="M273" s="266"/>
    </row>
    <row r="274" spans="3:13" ht="13.8">
      <c r="C274" s="254">
        <v>1</v>
      </c>
      <c r="D274" s="254">
        <v>1</v>
      </c>
      <c r="E274" s="253">
        <v>1.9761378675757759</v>
      </c>
      <c r="F274" s="253">
        <v>12.985386057198582</v>
      </c>
      <c r="G274" s="253">
        <v>13.488653414420925</v>
      </c>
      <c r="H274" s="253">
        <v>13.686207638873592</v>
      </c>
      <c r="I274" s="90"/>
      <c r="J274" s="267">
        <f>IF(H274&gt;F274,F274,H274)</f>
        <v>12.985386057198582</v>
      </c>
      <c r="K274" s="266"/>
      <c r="L274" s="266"/>
      <c r="M274" s="268">
        <v>42005</v>
      </c>
    </row>
    <row r="275" spans="3:13" ht="13.8">
      <c r="C275" s="254"/>
      <c r="D275" s="254">
        <v>2</v>
      </c>
      <c r="E275" s="253">
        <v>2.0151000687605194</v>
      </c>
      <c r="F275" s="253">
        <v>13.004860271759917</v>
      </c>
      <c r="G275" s="253">
        <v>14.900537129981116</v>
      </c>
      <c r="H275" s="253">
        <v>14.029623212060562</v>
      </c>
      <c r="I275" s="90"/>
      <c r="J275" s="267">
        <f t="shared" ref="J275:J339" si="17">IF(H275&gt;F275,F275,H275)</f>
        <v>13.004860271759917</v>
      </c>
      <c r="K275" s="266"/>
      <c r="L275" s="266"/>
      <c r="M275" s="268">
        <v>42006</v>
      </c>
    </row>
    <row r="276" spans="3:13" ht="13.8">
      <c r="C276" s="254"/>
      <c r="D276" s="254">
        <v>3</v>
      </c>
      <c r="E276" s="253">
        <v>2.4032730314896451</v>
      </c>
      <c r="F276" s="253">
        <v>12.849501582446324</v>
      </c>
      <c r="G276" s="253">
        <v>15.261186549622412</v>
      </c>
      <c r="H276" s="253">
        <v>16.195748564756908</v>
      </c>
      <c r="I276" s="90"/>
      <c r="J276" s="267">
        <f t="shared" si="17"/>
        <v>12.849501582446324</v>
      </c>
      <c r="K276" s="266"/>
      <c r="L276" s="266"/>
      <c r="M276" s="268">
        <v>42007</v>
      </c>
    </row>
    <row r="277" spans="3:13" ht="13.8">
      <c r="C277" s="254"/>
      <c r="D277" s="254">
        <v>4</v>
      </c>
      <c r="E277" s="253">
        <v>2.0963134723620072</v>
      </c>
      <c r="F277" s="253">
        <v>12.803498079595865</v>
      </c>
      <c r="G277" s="253">
        <v>16.224239175183673</v>
      </c>
      <c r="H277" s="253">
        <v>16.388367650868457</v>
      </c>
      <c r="I277" s="90"/>
      <c r="J277" s="267">
        <f t="shared" si="17"/>
        <v>12.803498079595865</v>
      </c>
      <c r="K277" s="266"/>
      <c r="L277" s="266"/>
      <c r="M277" s="268">
        <v>42008</v>
      </c>
    </row>
    <row r="278" spans="3:13" ht="13.8">
      <c r="C278" s="254"/>
      <c r="D278" s="254">
        <v>5</v>
      </c>
      <c r="E278" s="253">
        <v>2.4389685123124325</v>
      </c>
      <c r="F278" s="253">
        <v>13.018938691014547</v>
      </c>
      <c r="G278" s="253">
        <v>13.683201242287844</v>
      </c>
      <c r="H278" s="253">
        <v>14.460808715100226</v>
      </c>
      <c r="I278" s="90"/>
      <c r="J278" s="267">
        <f t="shared" si="17"/>
        <v>13.018938691014547</v>
      </c>
      <c r="K278" s="266"/>
      <c r="L278" s="266"/>
      <c r="M278" s="268">
        <v>42009</v>
      </c>
    </row>
    <row r="279" spans="3:13" ht="13.8">
      <c r="C279" s="254"/>
      <c r="D279" s="254">
        <v>6</v>
      </c>
      <c r="E279" s="253">
        <v>2.6749247282098922</v>
      </c>
      <c r="F279" s="253">
        <v>13.140019889591715</v>
      </c>
      <c r="G279" s="253">
        <v>15.199365517231692</v>
      </c>
      <c r="H279" s="253">
        <v>12.532900025669953</v>
      </c>
      <c r="I279" s="90"/>
      <c r="J279" s="267">
        <f t="shared" si="17"/>
        <v>12.532900025669953</v>
      </c>
      <c r="K279" s="266"/>
      <c r="L279" s="266"/>
      <c r="M279" s="268">
        <v>42010</v>
      </c>
    </row>
    <row r="280" spans="3:13" ht="13.8">
      <c r="C280" s="254"/>
      <c r="D280" s="254">
        <v>7</v>
      </c>
      <c r="E280" s="253">
        <v>2.5698641927740984</v>
      </c>
      <c r="F280" s="253">
        <v>12.451493216968231</v>
      </c>
      <c r="G280" s="253">
        <v>15.928870559064171</v>
      </c>
      <c r="H280" s="253">
        <v>13.133022153843127</v>
      </c>
      <c r="I280" s="90"/>
      <c r="J280" s="267">
        <f t="shared" si="17"/>
        <v>12.451493216968231</v>
      </c>
      <c r="K280" s="266"/>
      <c r="L280" s="266"/>
      <c r="M280" s="268">
        <v>42011</v>
      </c>
    </row>
    <row r="281" spans="3:13" ht="13.8">
      <c r="C281" s="254"/>
      <c r="D281" s="254">
        <v>8</v>
      </c>
      <c r="E281" s="253">
        <v>2.6184889699255556</v>
      </c>
      <c r="F281" s="253">
        <v>12.662454342142331</v>
      </c>
      <c r="G281" s="253">
        <v>16.207849690702371</v>
      </c>
      <c r="H281" s="253">
        <v>13.422528896138573</v>
      </c>
      <c r="I281" s="90"/>
      <c r="J281" s="267">
        <f t="shared" si="17"/>
        <v>12.662454342142331</v>
      </c>
      <c r="K281" s="266"/>
      <c r="L281" s="266"/>
      <c r="M281" s="268">
        <v>42012</v>
      </c>
    </row>
    <row r="282" spans="3:13" ht="13.8">
      <c r="C282" s="254"/>
      <c r="D282" s="254">
        <v>9</v>
      </c>
      <c r="E282" s="253">
        <v>2.4955063749995801</v>
      </c>
      <c r="F282" s="253">
        <v>12.651122583839619</v>
      </c>
      <c r="G282" s="253">
        <v>14.923853100218523</v>
      </c>
      <c r="H282" s="253">
        <v>15.641064543356929</v>
      </c>
      <c r="I282" s="90"/>
      <c r="J282" s="267">
        <f t="shared" si="17"/>
        <v>12.651122583839619</v>
      </c>
      <c r="K282" s="266"/>
      <c r="L282" s="266"/>
      <c r="M282" s="268">
        <v>42013</v>
      </c>
    </row>
    <row r="283" spans="3:13" ht="13.8">
      <c r="C283" s="254"/>
      <c r="D283" s="254">
        <v>10</v>
      </c>
      <c r="E283" s="253">
        <v>2.8629209449146447</v>
      </c>
      <c r="F283" s="253">
        <v>12.396902795481894</v>
      </c>
      <c r="G283" s="253">
        <v>13.71879233682175</v>
      </c>
      <c r="H283" s="253">
        <v>15.534099461657254</v>
      </c>
      <c r="I283" s="90"/>
      <c r="J283" s="267">
        <f t="shared" si="17"/>
        <v>12.396902795481894</v>
      </c>
      <c r="K283" s="266"/>
      <c r="L283" s="266"/>
      <c r="M283" s="268">
        <v>42014</v>
      </c>
    </row>
    <row r="284" spans="3:13" ht="13.8">
      <c r="C284" s="254"/>
      <c r="D284" s="254">
        <v>11</v>
      </c>
      <c r="E284" s="253">
        <v>2.4194021752484578</v>
      </c>
      <c r="F284" s="253">
        <v>12.893102065882436</v>
      </c>
      <c r="G284" s="253">
        <v>14.585335255986966</v>
      </c>
      <c r="H284" s="253">
        <v>15.670432391685594</v>
      </c>
      <c r="I284" s="90"/>
      <c r="J284" s="267">
        <f t="shared" si="17"/>
        <v>12.893102065882436</v>
      </c>
      <c r="K284" s="266"/>
      <c r="L284" s="266"/>
      <c r="M284" s="268">
        <v>42015</v>
      </c>
    </row>
    <row r="285" spans="3:13" ht="13.8">
      <c r="C285" s="254"/>
      <c r="D285" s="254">
        <v>12</v>
      </c>
      <c r="E285" s="253">
        <v>2.5082213041917205</v>
      </c>
      <c r="F285" s="253">
        <v>12.940605210051475</v>
      </c>
      <c r="G285" s="253">
        <v>14.761566829543423</v>
      </c>
      <c r="H285" s="253">
        <v>15.344301384892068</v>
      </c>
      <c r="I285" s="90"/>
      <c r="J285" s="267">
        <f t="shared" si="17"/>
        <v>12.940605210051475</v>
      </c>
      <c r="K285" s="266"/>
      <c r="L285" s="266"/>
      <c r="M285" s="268">
        <v>42016</v>
      </c>
    </row>
    <row r="286" spans="3:13" ht="13.8">
      <c r="C286" s="254"/>
      <c r="D286" s="254">
        <v>13</v>
      </c>
      <c r="E286" s="253">
        <v>2.2981670447161631</v>
      </c>
      <c r="F286" s="253">
        <v>12.955641943752555</v>
      </c>
      <c r="G286" s="253">
        <v>13.141944390456901</v>
      </c>
      <c r="H286" s="253">
        <v>15.650625728551763</v>
      </c>
      <c r="I286" s="90"/>
      <c r="J286" s="267">
        <f t="shared" si="17"/>
        <v>12.955641943752555</v>
      </c>
      <c r="K286" s="266"/>
      <c r="L286" s="266"/>
      <c r="M286" s="268">
        <v>42017</v>
      </c>
    </row>
    <row r="287" spans="3:13" ht="13.8">
      <c r="C287" s="254"/>
      <c r="D287" s="254">
        <v>14</v>
      </c>
      <c r="E287" s="253">
        <v>1.9050700263301503</v>
      </c>
      <c r="F287" s="253">
        <v>12.68617542870423</v>
      </c>
      <c r="G287" s="253">
        <v>13.169566885560851</v>
      </c>
      <c r="H287" s="253">
        <v>14.952892690423303</v>
      </c>
      <c r="I287" s="90"/>
      <c r="J287" s="267">
        <f t="shared" si="17"/>
        <v>12.68617542870423</v>
      </c>
      <c r="K287" s="266"/>
      <c r="L287" s="266"/>
      <c r="M287" s="268">
        <v>42018</v>
      </c>
    </row>
    <row r="288" spans="3:13" ht="13.8">
      <c r="C288" s="254"/>
      <c r="D288" s="254">
        <v>15</v>
      </c>
      <c r="E288" s="253">
        <v>1.5132981036291455</v>
      </c>
      <c r="F288" s="253">
        <v>12.45953988753449</v>
      </c>
      <c r="G288" s="253">
        <v>13.424254057074096</v>
      </c>
      <c r="H288" s="253">
        <v>14.85491730671472</v>
      </c>
      <c r="I288" s="90"/>
      <c r="J288" s="267">
        <f t="shared" si="17"/>
        <v>12.45953988753449</v>
      </c>
      <c r="K288" s="266"/>
      <c r="L288" s="269" t="s">
        <v>178</v>
      </c>
      <c r="M288" s="268">
        <v>42019</v>
      </c>
    </row>
    <row r="289" spans="3:13" ht="13.8">
      <c r="C289" s="254"/>
      <c r="D289" s="254">
        <v>16</v>
      </c>
      <c r="E289" s="253">
        <v>1.7449097307587718</v>
      </c>
      <c r="F289" s="253">
        <v>12.620413374414055</v>
      </c>
      <c r="G289" s="253">
        <v>13.376460545634268</v>
      </c>
      <c r="H289" s="253">
        <v>11.861663087401105</v>
      </c>
      <c r="I289" s="90"/>
      <c r="J289" s="267">
        <f t="shared" si="17"/>
        <v>11.861663087401105</v>
      </c>
      <c r="K289" s="266"/>
      <c r="L289" s="266"/>
      <c r="M289" s="268">
        <v>42020</v>
      </c>
    </row>
    <row r="290" spans="3:13" ht="13.8">
      <c r="C290" s="254"/>
      <c r="D290" s="254">
        <v>17</v>
      </c>
      <c r="E290" s="253">
        <v>1.5146827551966477</v>
      </c>
      <c r="F290" s="253">
        <v>12.848077121946609</v>
      </c>
      <c r="G290" s="253">
        <v>12.743360335274652</v>
      </c>
      <c r="H290" s="253">
        <v>11.629135153869877</v>
      </c>
      <c r="I290" s="90"/>
      <c r="J290" s="267">
        <f t="shared" si="17"/>
        <v>11.629135153869877</v>
      </c>
      <c r="K290" s="266"/>
      <c r="L290" s="266"/>
      <c r="M290" s="268">
        <v>42021</v>
      </c>
    </row>
    <row r="291" spans="3:13" ht="13.8">
      <c r="C291" s="254"/>
      <c r="D291" s="254">
        <v>18</v>
      </c>
      <c r="E291" s="253">
        <v>1.9047974117265185</v>
      </c>
      <c r="F291" s="253">
        <v>13.015962430057497</v>
      </c>
      <c r="G291" s="253">
        <v>12.290073242513511</v>
      </c>
      <c r="H291" s="253">
        <v>9.6552433434902536</v>
      </c>
      <c r="I291" s="90"/>
      <c r="J291" s="267">
        <f>IF(H291&gt;F291,F291,H291)</f>
        <v>9.6552433434902536</v>
      </c>
      <c r="K291" s="266"/>
      <c r="L291" s="266"/>
      <c r="M291" s="268">
        <v>42022</v>
      </c>
    </row>
    <row r="292" spans="3:13" ht="13.8">
      <c r="C292" s="254"/>
      <c r="D292" s="254">
        <v>19</v>
      </c>
      <c r="E292" s="253">
        <v>2.2881583480949144</v>
      </c>
      <c r="F292" s="253">
        <v>13.409900759073032</v>
      </c>
      <c r="G292" s="253">
        <v>10.701784143509393</v>
      </c>
      <c r="H292" s="253">
        <v>9.3347106589353377</v>
      </c>
      <c r="I292" s="90"/>
      <c r="J292" s="267">
        <f t="shared" si="17"/>
        <v>9.3347106589353377</v>
      </c>
      <c r="K292" s="266"/>
      <c r="L292" s="266"/>
      <c r="M292" s="268">
        <v>42023</v>
      </c>
    </row>
    <row r="293" spans="3:13" ht="13.8">
      <c r="C293" s="254"/>
      <c r="D293" s="254">
        <v>20</v>
      </c>
      <c r="E293" s="253">
        <v>2.0779721916297889</v>
      </c>
      <c r="F293" s="253">
        <v>13.070380251256566</v>
      </c>
      <c r="G293" s="253">
        <v>11.558664545823396</v>
      </c>
      <c r="H293" s="253">
        <v>9.1899466473787506</v>
      </c>
      <c r="I293" s="90"/>
      <c r="J293" s="267">
        <f t="shared" si="17"/>
        <v>9.1899466473787506</v>
      </c>
      <c r="K293" s="266"/>
      <c r="L293" s="266"/>
      <c r="M293" s="268">
        <v>42024</v>
      </c>
    </row>
    <row r="294" spans="3:13" ht="13.8">
      <c r="C294" s="254"/>
      <c r="D294" s="254">
        <v>21</v>
      </c>
      <c r="E294" s="253">
        <v>1.7757868456574497</v>
      </c>
      <c r="F294" s="253">
        <v>13.022119064281972</v>
      </c>
      <c r="G294" s="253">
        <v>12.343057375263658</v>
      </c>
      <c r="H294" s="253">
        <v>9.9502280700706152</v>
      </c>
      <c r="I294" s="90"/>
      <c r="J294" s="267">
        <f t="shared" si="17"/>
        <v>9.9502280700706152</v>
      </c>
      <c r="K294" s="266"/>
      <c r="L294" s="266"/>
      <c r="M294" s="268">
        <v>42025</v>
      </c>
    </row>
    <row r="295" spans="3:13" ht="13.8">
      <c r="C295" s="254"/>
      <c r="D295" s="254">
        <v>22</v>
      </c>
      <c r="E295" s="253">
        <v>2.1964875754917221</v>
      </c>
      <c r="F295" s="253">
        <v>12.719813520165651</v>
      </c>
      <c r="G295" s="253">
        <v>12.215051459670146</v>
      </c>
      <c r="H295" s="253">
        <v>11.016023624098366</v>
      </c>
      <c r="I295" s="90"/>
      <c r="J295" s="267">
        <f t="shared" si="17"/>
        <v>11.016023624098366</v>
      </c>
      <c r="K295" s="266"/>
      <c r="L295" s="266"/>
      <c r="M295" s="268">
        <v>42026</v>
      </c>
    </row>
    <row r="296" spans="3:13" ht="13.8">
      <c r="C296" s="254"/>
      <c r="D296" s="254">
        <v>23</v>
      </c>
      <c r="E296" s="253">
        <v>2.67425432414396</v>
      </c>
      <c r="F296" s="253">
        <v>13.086582504296354</v>
      </c>
      <c r="G296" s="253">
        <v>13.259401619656254</v>
      </c>
      <c r="H296" s="253">
        <v>12.315916633216723</v>
      </c>
      <c r="I296" s="90"/>
      <c r="J296" s="267">
        <f t="shared" si="17"/>
        <v>12.315916633216723</v>
      </c>
      <c r="K296" s="266"/>
      <c r="L296" s="266"/>
      <c r="M296" s="268">
        <v>42027</v>
      </c>
    </row>
    <row r="297" spans="3:13" ht="13.8">
      <c r="C297" s="254"/>
      <c r="D297" s="254">
        <v>24</v>
      </c>
      <c r="E297" s="253">
        <v>2.180375649904958</v>
      </c>
      <c r="F297" s="253">
        <v>13.004009138483964</v>
      </c>
      <c r="G297" s="253">
        <v>14.507209509435425</v>
      </c>
      <c r="H297" s="253">
        <v>12.885517062737188</v>
      </c>
      <c r="I297" s="90"/>
      <c r="J297" s="267">
        <f t="shared" si="17"/>
        <v>12.885517062737188</v>
      </c>
      <c r="K297" s="266"/>
      <c r="L297" s="266"/>
      <c r="M297" s="268">
        <v>42028</v>
      </c>
    </row>
    <row r="298" spans="3:13" ht="13.8">
      <c r="C298" s="254"/>
      <c r="D298" s="254">
        <v>25</v>
      </c>
      <c r="E298" s="253">
        <v>2.6674657452081565</v>
      </c>
      <c r="F298" s="253">
        <v>12.635888146602928</v>
      </c>
      <c r="G298" s="253">
        <v>15.509037774662151</v>
      </c>
      <c r="H298" s="253">
        <v>13.831397669743374</v>
      </c>
      <c r="I298" s="90"/>
      <c r="J298" s="267">
        <f t="shared" si="17"/>
        <v>12.635888146602928</v>
      </c>
      <c r="K298" s="266"/>
      <c r="L298" s="266"/>
      <c r="M298" s="268">
        <v>42029</v>
      </c>
    </row>
    <row r="299" spans="3:13" ht="13.8">
      <c r="C299" s="254"/>
      <c r="D299" s="254">
        <v>26</v>
      </c>
      <c r="E299" s="253">
        <v>2.79888104029749</v>
      </c>
      <c r="F299" s="253">
        <v>12.616284459981769</v>
      </c>
      <c r="G299" s="253">
        <v>17.158637060642718</v>
      </c>
      <c r="H299" s="253">
        <v>13.21801420956964</v>
      </c>
      <c r="I299" s="90"/>
      <c r="J299" s="267">
        <f t="shared" si="17"/>
        <v>12.616284459981769</v>
      </c>
      <c r="K299" s="266"/>
      <c r="L299" s="266"/>
      <c r="M299" s="268">
        <v>42030</v>
      </c>
    </row>
    <row r="300" spans="3:13" ht="13.8">
      <c r="C300" s="254"/>
      <c r="D300" s="254">
        <v>27</v>
      </c>
      <c r="E300" s="253">
        <v>2.9893934744102375</v>
      </c>
      <c r="F300" s="253">
        <v>12.743345698740132</v>
      </c>
      <c r="G300" s="253">
        <v>14.836574890304478</v>
      </c>
      <c r="H300" s="253">
        <v>14.405155142033367</v>
      </c>
      <c r="I300" s="90"/>
      <c r="J300" s="267">
        <f t="shared" si="17"/>
        <v>12.743345698740132</v>
      </c>
      <c r="K300" s="266"/>
      <c r="L300" s="266"/>
      <c r="M300" s="268">
        <v>42031</v>
      </c>
    </row>
    <row r="301" spans="3:13" ht="13.8">
      <c r="C301" s="254"/>
      <c r="D301" s="254">
        <v>28</v>
      </c>
      <c r="E301" s="253">
        <v>2.8228643304963343</v>
      </c>
      <c r="F301" s="253">
        <v>12.934036420807681</v>
      </c>
      <c r="G301" s="253">
        <v>11.914793247975762</v>
      </c>
      <c r="H301" s="253">
        <v>14.209576268403307</v>
      </c>
      <c r="I301" s="90"/>
      <c r="J301" s="267">
        <f t="shared" si="17"/>
        <v>12.934036420807681</v>
      </c>
      <c r="K301" s="266"/>
      <c r="L301" s="266"/>
      <c r="M301" s="268">
        <v>42032</v>
      </c>
    </row>
    <row r="302" spans="3:13" ht="13.8">
      <c r="C302" s="254"/>
      <c r="D302" s="254">
        <v>29</v>
      </c>
      <c r="E302" s="253">
        <v>2.3338102150695601</v>
      </c>
      <c r="F302" s="253">
        <v>12.958801621269631</v>
      </c>
      <c r="G302" s="253">
        <v>11.941383539097499</v>
      </c>
      <c r="H302" s="253">
        <v>15.36825056081131</v>
      </c>
      <c r="I302" s="90"/>
      <c r="J302" s="267">
        <f t="shared" si="17"/>
        <v>12.958801621269631</v>
      </c>
      <c r="K302" s="266"/>
      <c r="L302" s="266"/>
      <c r="M302" s="268">
        <v>42033</v>
      </c>
    </row>
    <row r="303" spans="3:13" ht="13.8">
      <c r="C303" s="254"/>
      <c r="D303" s="254">
        <v>30</v>
      </c>
      <c r="E303" s="253">
        <v>2.2300405094295064</v>
      </c>
      <c r="F303" s="253">
        <v>13.295188441467904</v>
      </c>
      <c r="G303" s="253">
        <v>11.428586458239877</v>
      </c>
      <c r="H303" s="253">
        <v>16.101638321691837</v>
      </c>
      <c r="I303" s="90"/>
      <c r="J303" s="267">
        <f t="shared" si="17"/>
        <v>13.295188441467904</v>
      </c>
      <c r="K303" s="266"/>
      <c r="L303" s="266"/>
      <c r="M303" s="268">
        <v>42034</v>
      </c>
    </row>
    <row r="304" spans="3:13" ht="13.8">
      <c r="C304" s="254"/>
      <c r="D304" s="254">
        <v>31</v>
      </c>
      <c r="E304" s="253">
        <v>2.3133974569158449</v>
      </c>
      <c r="F304" s="253">
        <v>13.322916591806333</v>
      </c>
      <c r="G304" s="253">
        <v>12.654726795135446</v>
      </c>
      <c r="H304" s="253">
        <v>13.090789877137768</v>
      </c>
      <c r="I304" s="90"/>
      <c r="J304" s="267">
        <f t="shared" si="17"/>
        <v>13.090789877137768</v>
      </c>
      <c r="K304" s="266">
        <v>35</v>
      </c>
      <c r="L304" s="266"/>
      <c r="M304" s="268">
        <v>42035</v>
      </c>
    </row>
    <row r="305" spans="3:13" ht="13.8">
      <c r="C305" s="254">
        <v>2</v>
      </c>
      <c r="D305" s="254">
        <v>1</v>
      </c>
      <c r="E305" s="253">
        <v>2.2872344449877926</v>
      </c>
      <c r="F305" s="253">
        <v>13.403715560464418</v>
      </c>
      <c r="G305" s="253">
        <v>13.151490080513925</v>
      </c>
      <c r="H305" s="253">
        <v>10.527160291877214</v>
      </c>
      <c r="I305" s="90"/>
      <c r="J305" s="267">
        <f t="shared" si="17"/>
        <v>10.527160291877214</v>
      </c>
      <c r="K305" s="266"/>
      <c r="L305" s="266"/>
      <c r="M305" s="268">
        <v>42036</v>
      </c>
    </row>
    <row r="306" spans="3:13" ht="13.8">
      <c r="C306" s="254"/>
      <c r="D306" s="254">
        <v>2</v>
      </c>
      <c r="E306" s="253">
        <v>2.3971742803881977</v>
      </c>
      <c r="F306" s="253">
        <v>13.462177614058556</v>
      </c>
      <c r="G306" s="253">
        <v>12.669465725010449</v>
      </c>
      <c r="H306" s="253">
        <v>10.362942821060761</v>
      </c>
      <c r="I306" s="90"/>
      <c r="J306" s="267">
        <f t="shared" si="17"/>
        <v>10.362942821060761</v>
      </c>
      <c r="K306" s="266"/>
      <c r="L306" s="266"/>
      <c r="M306" s="268">
        <v>42037</v>
      </c>
    </row>
    <row r="307" spans="3:13" ht="13.8">
      <c r="C307" s="254"/>
      <c r="D307" s="254">
        <v>3</v>
      </c>
      <c r="E307" s="253">
        <v>2.2423922763804454</v>
      </c>
      <c r="F307" s="253">
        <v>13.517050871538229</v>
      </c>
      <c r="G307" s="253">
        <v>11.417648469442097</v>
      </c>
      <c r="H307" s="253">
        <v>11.043485682665525</v>
      </c>
      <c r="I307" s="90"/>
      <c r="J307" s="267">
        <f t="shared" si="17"/>
        <v>11.043485682665525</v>
      </c>
      <c r="K307" s="266"/>
      <c r="L307" s="266"/>
      <c r="M307" s="268">
        <v>42038</v>
      </c>
    </row>
    <row r="308" spans="3:13" ht="13.8">
      <c r="C308" s="254"/>
      <c r="D308" s="254">
        <v>4</v>
      </c>
      <c r="E308" s="253">
        <v>2.5601748470927297</v>
      </c>
      <c r="F308" s="253">
        <v>13.746377137466808</v>
      </c>
      <c r="G308" s="253">
        <v>11.768030736959552</v>
      </c>
      <c r="H308" s="253">
        <v>7.7319253684014226</v>
      </c>
      <c r="I308" s="90"/>
      <c r="J308" s="267">
        <f t="shared" si="17"/>
        <v>7.7319253684014226</v>
      </c>
      <c r="K308" s="266"/>
      <c r="L308" s="266"/>
      <c r="M308" s="268">
        <v>42039</v>
      </c>
    </row>
    <row r="309" spans="3:13" ht="13.8">
      <c r="C309" s="254"/>
      <c r="D309" s="254">
        <v>5</v>
      </c>
      <c r="E309" s="253">
        <v>2.387761956185023</v>
      </c>
      <c r="F309" s="253">
        <v>14.28228238068062</v>
      </c>
      <c r="G309" s="253">
        <v>14.312223380742596</v>
      </c>
      <c r="H309" s="253">
        <v>9.1087050578289261</v>
      </c>
      <c r="I309" s="90"/>
      <c r="J309" s="267">
        <f t="shared" si="17"/>
        <v>9.1087050578289261</v>
      </c>
      <c r="K309" s="266"/>
      <c r="L309" s="266"/>
      <c r="M309" s="268">
        <v>42040</v>
      </c>
    </row>
    <row r="310" spans="3:13" ht="13.8">
      <c r="C310" s="254"/>
      <c r="D310" s="254">
        <v>6</v>
      </c>
      <c r="E310" s="253">
        <v>2.1323233120964447</v>
      </c>
      <c r="F310" s="253">
        <v>14.294339840138697</v>
      </c>
      <c r="G310" s="253">
        <v>16.435171654577392</v>
      </c>
      <c r="H310" s="253">
        <v>7.9074323018027552</v>
      </c>
      <c r="I310" s="90"/>
      <c r="J310" s="267">
        <f t="shared" si="17"/>
        <v>7.9074323018027552</v>
      </c>
      <c r="K310" s="266"/>
      <c r="L310" s="266"/>
      <c r="M310" s="268">
        <v>42041</v>
      </c>
    </row>
    <row r="311" spans="3:13" ht="13.8">
      <c r="C311" s="254"/>
      <c r="D311" s="254">
        <v>7</v>
      </c>
      <c r="E311" s="253">
        <v>2.0267930586060734</v>
      </c>
      <c r="F311" s="253">
        <v>14.158226548543347</v>
      </c>
      <c r="G311" s="253">
        <v>14.44906561417957</v>
      </c>
      <c r="H311" s="253">
        <v>7.6101771192683767</v>
      </c>
      <c r="I311" s="90"/>
      <c r="J311" s="267">
        <f t="shared" si="17"/>
        <v>7.6101771192683767</v>
      </c>
      <c r="K311" s="266"/>
      <c r="L311" s="266"/>
      <c r="M311" s="268">
        <v>42042</v>
      </c>
    </row>
    <row r="312" spans="3:13" ht="13.8">
      <c r="C312" s="254"/>
      <c r="D312" s="254">
        <v>8</v>
      </c>
      <c r="E312" s="253">
        <v>2.2536995102678183</v>
      </c>
      <c r="F312" s="253">
        <v>13.964878311175447</v>
      </c>
      <c r="G312" s="253">
        <v>13.346459775436706</v>
      </c>
      <c r="H312" s="253">
        <v>10.554877216647899</v>
      </c>
      <c r="I312" s="90"/>
      <c r="J312" s="267">
        <f t="shared" si="17"/>
        <v>10.554877216647899</v>
      </c>
      <c r="K312" s="266"/>
      <c r="L312" s="266"/>
      <c r="M312" s="268">
        <v>42043</v>
      </c>
    </row>
    <row r="313" spans="3:13" ht="13.8">
      <c r="C313" s="254"/>
      <c r="D313" s="254">
        <v>9</v>
      </c>
      <c r="E313" s="253">
        <v>1.9118451658097657</v>
      </c>
      <c r="F313" s="253">
        <v>14.271112184502142</v>
      </c>
      <c r="G313" s="253">
        <v>12.224323882192174</v>
      </c>
      <c r="H313" s="253">
        <v>12.307561212533662</v>
      </c>
      <c r="I313" s="90"/>
      <c r="J313" s="267">
        <f t="shared" si="17"/>
        <v>12.307561212533662</v>
      </c>
      <c r="K313" s="266"/>
      <c r="L313" s="266"/>
      <c r="M313" s="268">
        <v>42044</v>
      </c>
    </row>
    <row r="314" spans="3:13" ht="13.8">
      <c r="C314" s="254"/>
      <c r="D314" s="254">
        <v>10</v>
      </c>
      <c r="E314" s="253">
        <v>2.3384726291339861</v>
      </c>
      <c r="F314" s="253">
        <v>14.329826947819626</v>
      </c>
      <c r="G314" s="253">
        <v>11.477715592211473</v>
      </c>
      <c r="H314" s="253">
        <v>12.485823103482874</v>
      </c>
      <c r="I314" s="90"/>
      <c r="J314" s="267">
        <f t="shared" si="17"/>
        <v>12.485823103482874</v>
      </c>
      <c r="K314" s="266"/>
      <c r="L314" s="266"/>
      <c r="M314" s="268">
        <v>42045</v>
      </c>
    </row>
    <row r="315" spans="3:13" ht="13.8">
      <c r="C315" s="254"/>
      <c r="D315" s="254">
        <v>11</v>
      </c>
      <c r="E315" s="253">
        <v>2.7968892601323323</v>
      </c>
      <c r="F315" s="253">
        <v>14.279792766064638</v>
      </c>
      <c r="G315" s="253">
        <v>10.305557541562768</v>
      </c>
      <c r="H315" s="253">
        <v>12.845782685221195</v>
      </c>
      <c r="I315" s="90"/>
      <c r="J315" s="267">
        <f t="shared" si="17"/>
        <v>12.845782685221195</v>
      </c>
      <c r="K315" s="266"/>
      <c r="L315" s="266"/>
      <c r="M315" s="268">
        <v>42046</v>
      </c>
    </row>
    <row r="316" spans="3:13" ht="13.8">
      <c r="C316" s="254"/>
      <c r="D316" s="254">
        <v>12</v>
      </c>
      <c r="E316" s="253">
        <v>3.0955254432222401</v>
      </c>
      <c r="F316" s="253">
        <v>14.470794020687833</v>
      </c>
      <c r="G316" s="253">
        <v>13.148709698221857</v>
      </c>
      <c r="H316" s="253">
        <v>13.022420760605678</v>
      </c>
      <c r="I316" s="90"/>
      <c r="J316" s="267">
        <f t="shared" si="17"/>
        <v>13.022420760605678</v>
      </c>
      <c r="K316" s="266"/>
      <c r="L316" s="266"/>
      <c r="M316" s="268">
        <v>42047</v>
      </c>
    </row>
    <row r="317" spans="3:13" ht="13.8">
      <c r="C317" s="254"/>
      <c r="D317" s="254">
        <v>13</v>
      </c>
      <c r="E317" s="253">
        <v>2.9531678861908293</v>
      </c>
      <c r="F317" s="253">
        <v>14.39108946299512</v>
      </c>
      <c r="G317" s="253">
        <v>17.070968767968125</v>
      </c>
      <c r="H317" s="253">
        <v>14.757558313586475</v>
      </c>
      <c r="I317" s="90"/>
      <c r="J317" s="267">
        <f t="shared" si="17"/>
        <v>14.39108946299512</v>
      </c>
      <c r="K317" s="266"/>
      <c r="L317" s="266"/>
      <c r="M317" s="268">
        <v>42048</v>
      </c>
    </row>
    <row r="318" spans="3:13" ht="13.8">
      <c r="C318" s="254"/>
      <c r="D318" s="254">
        <v>14</v>
      </c>
      <c r="E318" s="253">
        <v>3.2620306425706596</v>
      </c>
      <c r="F318" s="253">
        <v>14.081451887913522</v>
      </c>
      <c r="G318" s="253">
        <v>18.604772714723623</v>
      </c>
      <c r="H318" s="253">
        <v>14.143183745537772</v>
      </c>
      <c r="I318" s="90"/>
      <c r="J318" s="267">
        <f t="shared" si="17"/>
        <v>14.081451887913522</v>
      </c>
      <c r="K318" s="266"/>
      <c r="L318" s="266"/>
      <c r="M318" s="268">
        <v>42049</v>
      </c>
    </row>
    <row r="319" spans="3:13" ht="13.8">
      <c r="C319" s="254"/>
      <c r="D319" s="254">
        <v>15</v>
      </c>
      <c r="E319" s="253">
        <v>3.3553091746788963</v>
      </c>
      <c r="F319" s="253">
        <v>14.309821047328001</v>
      </c>
      <c r="G319" s="253">
        <v>16.001392267400277</v>
      </c>
      <c r="H319" s="253">
        <v>14.844819371819117</v>
      </c>
      <c r="I319" s="90"/>
      <c r="J319" s="267">
        <f t="shared" si="17"/>
        <v>14.309821047328001</v>
      </c>
      <c r="K319" s="266"/>
      <c r="L319" s="269" t="s">
        <v>179</v>
      </c>
      <c r="M319" s="268">
        <v>42050</v>
      </c>
    </row>
    <row r="320" spans="3:13" ht="13.8">
      <c r="C320" s="254"/>
      <c r="D320" s="254">
        <v>16</v>
      </c>
      <c r="E320" s="253">
        <v>2.7970253190180627</v>
      </c>
      <c r="F320" s="253">
        <v>14.329026791081757</v>
      </c>
      <c r="G320" s="253">
        <v>13.308051153620893</v>
      </c>
      <c r="H320" s="253">
        <v>14.192872426163461</v>
      </c>
      <c r="I320" s="90"/>
      <c r="J320" s="267">
        <f t="shared" si="17"/>
        <v>14.192872426163461</v>
      </c>
      <c r="K320" s="266"/>
      <c r="L320" s="266"/>
      <c r="M320" s="268">
        <v>42051</v>
      </c>
    </row>
    <row r="321" spans="3:13" ht="13.8">
      <c r="C321" s="254"/>
      <c r="D321" s="254">
        <v>17</v>
      </c>
      <c r="E321" s="253">
        <v>2.4512640874778033</v>
      </c>
      <c r="F321" s="253">
        <v>14.163997268893045</v>
      </c>
      <c r="G321" s="253">
        <v>12.972021873526725</v>
      </c>
      <c r="H321" s="253">
        <v>12.773588199823434</v>
      </c>
      <c r="I321" s="90"/>
      <c r="J321" s="267">
        <f t="shared" si="17"/>
        <v>12.773588199823434</v>
      </c>
      <c r="K321" s="266"/>
      <c r="L321" s="266"/>
      <c r="M321" s="268">
        <v>42052</v>
      </c>
    </row>
    <row r="322" spans="3:13" ht="13.8">
      <c r="C322" s="254"/>
      <c r="D322" s="254">
        <v>18</v>
      </c>
      <c r="E322" s="253">
        <v>2.6963566689877423</v>
      </c>
      <c r="F322" s="253">
        <v>14.236986199980668</v>
      </c>
      <c r="G322" s="253">
        <v>13.390067841223592</v>
      </c>
      <c r="H322" s="253">
        <v>13.4572326434779</v>
      </c>
      <c r="I322" s="90"/>
      <c r="J322" s="267">
        <f t="shared" si="17"/>
        <v>13.4572326434779</v>
      </c>
      <c r="K322" s="266"/>
      <c r="L322" s="266"/>
      <c r="M322" s="268">
        <v>42053</v>
      </c>
    </row>
    <row r="323" spans="3:13" ht="13.8">
      <c r="C323" s="254"/>
      <c r="D323" s="254">
        <v>19</v>
      </c>
      <c r="E323" s="253">
        <v>2.71439999870308</v>
      </c>
      <c r="F323" s="253">
        <v>14.50280236132865</v>
      </c>
      <c r="G323" s="253">
        <v>15.20020496779385</v>
      </c>
      <c r="H323" s="253">
        <v>14.542196996185204</v>
      </c>
      <c r="I323" s="90"/>
      <c r="J323" s="267">
        <f t="shared" si="17"/>
        <v>14.50280236132865</v>
      </c>
      <c r="K323" s="266"/>
      <c r="L323" s="266"/>
      <c r="M323" s="268">
        <v>42054</v>
      </c>
    </row>
    <row r="324" spans="3:13" ht="13.8">
      <c r="C324" s="254"/>
      <c r="D324" s="254">
        <v>20</v>
      </c>
      <c r="E324" s="253">
        <v>2.825905233896469</v>
      </c>
      <c r="F324" s="253">
        <v>14.471839734178387</v>
      </c>
      <c r="G324" s="253">
        <v>15.639231688037546</v>
      </c>
      <c r="H324" s="253">
        <v>13.491715048364362</v>
      </c>
      <c r="I324" s="90"/>
      <c r="J324" s="267">
        <f t="shared" si="17"/>
        <v>13.491715048364362</v>
      </c>
      <c r="K324" s="266"/>
      <c r="L324" s="266"/>
      <c r="M324" s="268">
        <v>42055</v>
      </c>
    </row>
    <row r="325" spans="3:13" ht="13.8">
      <c r="C325" s="254"/>
      <c r="D325" s="254">
        <v>21</v>
      </c>
      <c r="E325" s="253">
        <v>2.5916535710124884</v>
      </c>
      <c r="F325" s="253">
        <v>14.36649440428085</v>
      </c>
      <c r="G325" s="253">
        <v>14.678792455116291</v>
      </c>
      <c r="H325" s="253">
        <v>13.322241419197992</v>
      </c>
      <c r="I325" s="90"/>
      <c r="J325" s="267">
        <f t="shared" si="17"/>
        <v>13.322241419197992</v>
      </c>
      <c r="K325" s="266"/>
      <c r="L325" s="266"/>
      <c r="M325" s="268">
        <v>42056</v>
      </c>
    </row>
    <row r="326" spans="3:13" ht="13.8">
      <c r="C326" s="254"/>
      <c r="D326" s="254">
        <v>22</v>
      </c>
      <c r="E326" s="253">
        <v>2.7656998779179429</v>
      </c>
      <c r="F326" s="253">
        <v>14.796577249311236</v>
      </c>
      <c r="G326" s="253">
        <v>14.257563078117361</v>
      </c>
      <c r="H326" s="253">
        <v>14.766450944990586</v>
      </c>
      <c r="I326" s="90"/>
      <c r="J326" s="267">
        <f t="shared" si="17"/>
        <v>14.766450944990586</v>
      </c>
      <c r="K326" s="266"/>
      <c r="L326" s="266"/>
      <c r="M326" s="268">
        <v>42057</v>
      </c>
    </row>
    <row r="327" spans="3:13" ht="13.8">
      <c r="C327" s="254"/>
      <c r="D327" s="254">
        <v>23</v>
      </c>
      <c r="E327" s="253">
        <v>2.8453843418022631</v>
      </c>
      <c r="F327" s="253">
        <v>15.016531176658956</v>
      </c>
      <c r="G327" s="253">
        <v>15.706550351402404</v>
      </c>
      <c r="H327" s="253">
        <v>15.974094611164954</v>
      </c>
      <c r="I327" s="90"/>
      <c r="J327" s="267">
        <f t="shared" si="17"/>
        <v>15.016531176658956</v>
      </c>
      <c r="K327" s="266"/>
      <c r="L327" s="266"/>
      <c r="M327" s="268">
        <v>42058</v>
      </c>
    </row>
    <row r="328" spans="3:13" ht="13.8">
      <c r="C328" s="254"/>
      <c r="D328" s="254">
        <v>24</v>
      </c>
      <c r="E328" s="253">
        <v>3.2377630772090078</v>
      </c>
      <c r="F328" s="253">
        <v>14.85200658808235</v>
      </c>
      <c r="G328" s="253">
        <v>14.861696549895409</v>
      </c>
      <c r="H328" s="253">
        <v>13.205619116725522</v>
      </c>
      <c r="I328" s="90"/>
      <c r="J328" s="267">
        <f t="shared" si="17"/>
        <v>13.205619116725522</v>
      </c>
      <c r="K328" s="266"/>
      <c r="L328" s="266"/>
      <c r="M328" s="268">
        <v>42059</v>
      </c>
    </row>
    <row r="329" spans="3:13" ht="13.8">
      <c r="C329" s="254"/>
      <c r="D329" s="254">
        <v>25</v>
      </c>
      <c r="E329" s="253">
        <v>3.1526809506292497</v>
      </c>
      <c r="F329" s="253">
        <v>15.100282221253332</v>
      </c>
      <c r="G329" s="253">
        <v>14.421021008447433</v>
      </c>
      <c r="H329" s="253">
        <v>15.223436955936949</v>
      </c>
      <c r="I329" s="90"/>
      <c r="J329" s="267">
        <f t="shared" si="17"/>
        <v>15.100282221253332</v>
      </c>
      <c r="K329" s="266"/>
      <c r="L329" s="266"/>
      <c r="M329" s="268">
        <v>42060</v>
      </c>
    </row>
    <row r="330" spans="3:13" ht="13.8">
      <c r="C330" s="254"/>
      <c r="D330" s="254">
        <v>26</v>
      </c>
      <c r="E330" s="253">
        <v>3.1472011756808249</v>
      </c>
      <c r="F330" s="253">
        <v>14.907917518333445</v>
      </c>
      <c r="G330" s="253">
        <v>13.990808021129435</v>
      </c>
      <c r="H330" s="253">
        <v>16.514099556870303</v>
      </c>
      <c r="I330" s="90"/>
      <c r="J330" s="267">
        <f t="shared" si="17"/>
        <v>14.907917518333445</v>
      </c>
      <c r="K330" s="266"/>
      <c r="L330" s="266"/>
      <c r="M330" s="268">
        <v>42061</v>
      </c>
    </row>
    <row r="331" spans="3:13" ht="13.8">
      <c r="C331" s="254"/>
      <c r="D331" s="254">
        <v>27</v>
      </c>
      <c r="E331" s="253">
        <v>3.458199723868189</v>
      </c>
      <c r="F331" s="253">
        <v>14.83809560153197</v>
      </c>
      <c r="G331" s="253">
        <v>13.80082975099897</v>
      </c>
      <c r="H331" s="253">
        <v>15.165976433674246</v>
      </c>
      <c r="I331" s="90"/>
      <c r="J331" s="267">
        <f t="shared" si="17"/>
        <v>14.83809560153197</v>
      </c>
      <c r="K331" s="266"/>
      <c r="L331" s="266"/>
      <c r="M331" s="268">
        <v>42062</v>
      </c>
    </row>
    <row r="332" spans="3:13" ht="13.8">
      <c r="C332" s="254"/>
      <c r="D332" s="254">
        <v>28</v>
      </c>
      <c r="E332" s="253">
        <v>3.5963662231752549</v>
      </c>
      <c r="F332" s="253">
        <v>14.258174393586961</v>
      </c>
      <c r="G332" s="253">
        <v>15.427993228167734</v>
      </c>
      <c r="H332" s="253">
        <v>15.901918642018623</v>
      </c>
      <c r="I332" s="90"/>
      <c r="J332" s="267">
        <f t="shared" si="17"/>
        <v>14.258174393586961</v>
      </c>
      <c r="K332" s="266"/>
      <c r="L332" s="266"/>
      <c r="M332" s="268">
        <v>42063</v>
      </c>
    </row>
    <row r="333" spans="3:13" ht="13.8">
      <c r="C333" s="254"/>
      <c r="D333" s="254">
        <v>29</v>
      </c>
      <c r="E333" s="253">
        <v>2.9176166864897666</v>
      </c>
      <c r="F333" s="253">
        <v>15.510201021532033</v>
      </c>
      <c r="G333" s="253"/>
      <c r="H333" s="253">
        <v>15.9</v>
      </c>
      <c r="I333" s="90"/>
      <c r="J333" s="267">
        <f t="shared" si="17"/>
        <v>15.510201021532033</v>
      </c>
      <c r="K333" s="266">
        <v>35</v>
      </c>
      <c r="L333" s="266"/>
      <c r="M333" s="268"/>
    </row>
    <row r="334" spans="3:13" ht="13.8">
      <c r="C334" s="254">
        <v>3</v>
      </c>
      <c r="D334" s="254">
        <v>1</v>
      </c>
      <c r="E334" s="253">
        <v>3.475208833253975</v>
      </c>
      <c r="F334" s="253">
        <v>14.596333626971834</v>
      </c>
      <c r="G334" s="253">
        <v>14.135569406500755</v>
      </c>
      <c r="H334" s="253">
        <v>19.216613964560455</v>
      </c>
      <c r="I334" s="90"/>
      <c r="J334" s="267">
        <f t="shared" si="17"/>
        <v>14.596333626971834</v>
      </c>
      <c r="K334" s="266"/>
      <c r="L334" s="266"/>
      <c r="M334" s="268">
        <v>42064</v>
      </c>
    </row>
    <row r="335" spans="3:13" ht="13.8">
      <c r="C335" s="254"/>
      <c r="D335" s="254">
        <v>2</v>
      </c>
      <c r="E335" s="253">
        <v>3.0523550926083609</v>
      </c>
      <c r="F335" s="253">
        <v>15.098937811657832</v>
      </c>
      <c r="G335" s="253">
        <v>16.412016487928081</v>
      </c>
      <c r="H335" s="253">
        <v>20.197616872190732</v>
      </c>
      <c r="I335" s="90"/>
      <c r="J335" s="267">
        <f t="shared" si="17"/>
        <v>15.098937811657832</v>
      </c>
      <c r="K335" s="266"/>
      <c r="L335" s="266"/>
      <c r="M335" s="268">
        <v>42065</v>
      </c>
    </row>
    <row r="336" spans="3:13" ht="13.8">
      <c r="C336" s="254"/>
      <c r="D336" s="254">
        <v>3</v>
      </c>
      <c r="E336" s="253">
        <v>3.154971776116958</v>
      </c>
      <c r="F336" s="253">
        <v>15.581000596811309</v>
      </c>
      <c r="G336" s="253">
        <v>15.1777587379568</v>
      </c>
      <c r="H336" s="253">
        <v>17.725365586943525</v>
      </c>
      <c r="I336" s="90"/>
      <c r="J336" s="267">
        <f t="shared" si="17"/>
        <v>15.581000596811309</v>
      </c>
      <c r="K336" s="266"/>
      <c r="L336" s="266"/>
      <c r="M336" s="268">
        <v>42066</v>
      </c>
    </row>
    <row r="337" spans="3:13" ht="13.8">
      <c r="C337" s="254"/>
      <c r="D337" s="254">
        <v>4</v>
      </c>
      <c r="E337" s="253">
        <v>3.2439520090000395</v>
      </c>
      <c r="F337" s="253">
        <v>15.571244887463022</v>
      </c>
      <c r="G337" s="253">
        <v>14.433313378842413</v>
      </c>
      <c r="H337" s="253">
        <v>15.940396056623692</v>
      </c>
      <c r="I337" s="90"/>
      <c r="J337" s="267">
        <f t="shared" si="17"/>
        <v>15.571244887463022</v>
      </c>
      <c r="K337" s="266"/>
      <c r="L337" s="266"/>
      <c r="M337" s="268">
        <v>42067</v>
      </c>
    </row>
    <row r="338" spans="3:13" ht="13.8">
      <c r="C338" s="254"/>
      <c r="D338" s="254">
        <v>5</v>
      </c>
      <c r="E338" s="253">
        <v>2.7635729596220799</v>
      </c>
      <c r="F338" s="253">
        <v>15.281394048744778</v>
      </c>
      <c r="G338" s="253">
        <v>16.353013969728892</v>
      </c>
      <c r="H338" s="253">
        <v>16.146727955213155</v>
      </c>
      <c r="I338" s="90"/>
      <c r="J338" s="267">
        <f t="shared" si="17"/>
        <v>15.281394048744778</v>
      </c>
      <c r="K338" s="266"/>
      <c r="L338" s="266"/>
      <c r="M338" s="268">
        <v>42068</v>
      </c>
    </row>
    <row r="339" spans="3:13" ht="13.8">
      <c r="C339" s="254"/>
      <c r="D339" s="254">
        <v>6</v>
      </c>
      <c r="E339" s="253">
        <v>2.6248648001608532</v>
      </c>
      <c r="F339" s="253">
        <v>15.726159867133793</v>
      </c>
      <c r="G339" s="253">
        <v>18.010690351675969</v>
      </c>
      <c r="H339" s="253">
        <v>17.80123679923733</v>
      </c>
      <c r="I339" s="90"/>
      <c r="J339" s="267">
        <f t="shared" si="17"/>
        <v>15.726159867133793</v>
      </c>
      <c r="K339" s="266"/>
      <c r="L339" s="266"/>
      <c r="M339" s="268">
        <v>42069</v>
      </c>
    </row>
    <row r="340" spans="3:13" ht="13.8">
      <c r="C340" s="254"/>
      <c r="D340" s="254">
        <v>7</v>
      </c>
      <c r="E340" s="253">
        <v>2.5672633535390625</v>
      </c>
      <c r="F340" s="253">
        <v>16.213423596521075</v>
      </c>
      <c r="G340" s="253">
        <v>18.101845005039724</v>
      </c>
      <c r="H340" s="253">
        <v>20.446985451059248</v>
      </c>
      <c r="I340" s="90"/>
      <c r="J340" s="267">
        <f t="shared" ref="J340:J403" si="18">IF(H340&gt;F340,F340,H340)</f>
        <v>16.213423596521075</v>
      </c>
      <c r="K340" s="266"/>
      <c r="L340" s="266"/>
      <c r="M340" s="268">
        <v>42070</v>
      </c>
    </row>
    <row r="341" spans="3:13" ht="13.8">
      <c r="C341" s="254"/>
      <c r="D341" s="254">
        <v>8</v>
      </c>
      <c r="E341" s="253">
        <v>2.8044675971973336</v>
      </c>
      <c r="F341" s="253">
        <v>16.448539640874902</v>
      </c>
      <c r="G341" s="253">
        <v>19.585015036626153</v>
      </c>
      <c r="H341" s="253">
        <v>19.376538861238181</v>
      </c>
      <c r="I341" s="90"/>
      <c r="J341" s="267">
        <f t="shared" si="18"/>
        <v>16.448539640874902</v>
      </c>
      <c r="K341" s="266"/>
      <c r="L341" s="266"/>
      <c r="M341" s="268">
        <v>42071</v>
      </c>
    </row>
    <row r="342" spans="3:13" ht="13.8">
      <c r="C342" s="254"/>
      <c r="D342" s="254">
        <v>9</v>
      </c>
      <c r="E342" s="253">
        <v>2.2607916611908654</v>
      </c>
      <c r="F342" s="253">
        <v>16.928762113453317</v>
      </c>
      <c r="G342" s="253">
        <v>19.297915578299246</v>
      </c>
      <c r="H342" s="253">
        <v>19.640898395296894</v>
      </c>
      <c r="I342" s="90"/>
      <c r="J342" s="267">
        <f t="shared" si="18"/>
        <v>16.928762113453317</v>
      </c>
      <c r="K342" s="266"/>
      <c r="L342" s="266"/>
      <c r="M342" s="268">
        <v>42072</v>
      </c>
    </row>
    <row r="343" spans="3:13" ht="13.8">
      <c r="C343" s="254"/>
      <c r="D343" s="254">
        <v>10</v>
      </c>
      <c r="E343" s="253">
        <v>2.567505271630282</v>
      </c>
      <c r="F343" s="253">
        <v>17.115990953508167</v>
      </c>
      <c r="G343" s="253">
        <v>19.14608552761166</v>
      </c>
      <c r="H343" s="253">
        <v>19.901051412338362</v>
      </c>
      <c r="I343" s="90"/>
      <c r="J343" s="267">
        <f t="shared" si="18"/>
        <v>17.115990953508167</v>
      </c>
      <c r="K343" s="266"/>
      <c r="L343" s="266"/>
      <c r="M343" s="268">
        <v>42073</v>
      </c>
    </row>
    <row r="344" spans="3:13" ht="13.8">
      <c r="C344" s="254"/>
      <c r="D344" s="254">
        <v>11</v>
      </c>
      <c r="E344" s="253">
        <v>2.6110546372420385</v>
      </c>
      <c r="F344" s="253">
        <v>17.467906122084599</v>
      </c>
      <c r="G344" s="253">
        <v>18.316512130508592</v>
      </c>
      <c r="H344" s="253">
        <v>19.892220385926212</v>
      </c>
      <c r="I344" s="90"/>
      <c r="J344" s="267">
        <f t="shared" si="18"/>
        <v>17.467906122084599</v>
      </c>
      <c r="K344" s="266"/>
      <c r="L344" s="266"/>
      <c r="M344" s="268">
        <v>42074</v>
      </c>
    </row>
    <row r="345" spans="3:13" ht="13.8">
      <c r="C345" s="254"/>
      <c r="D345" s="254">
        <v>12</v>
      </c>
      <c r="E345" s="253">
        <v>2.5759248673857473</v>
      </c>
      <c r="F345" s="253">
        <v>17.118362987801977</v>
      </c>
      <c r="G345" s="253">
        <v>17.638449730429897</v>
      </c>
      <c r="H345" s="253">
        <v>20.17450763075632</v>
      </c>
      <c r="I345" s="90"/>
      <c r="J345" s="267">
        <f t="shared" si="18"/>
        <v>17.118362987801977</v>
      </c>
      <c r="K345" s="266"/>
      <c r="L345" s="266"/>
      <c r="M345" s="268">
        <v>42075</v>
      </c>
    </row>
    <row r="346" spans="3:13" ht="13.8">
      <c r="C346" s="254"/>
      <c r="D346" s="254">
        <v>13</v>
      </c>
      <c r="E346" s="253">
        <v>2.8266775521730616</v>
      </c>
      <c r="F346" s="253">
        <v>16.64832908291671</v>
      </c>
      <c r="G346" s="253">
        <v>16.876577485801072</v>
      </c>
      <c r="H346" s="253">
        <v>16.394925606799422</v>
      </c>
      <c r="I346" s="90"/>
      <c r="J346" s="267">
        <f t="shared" si="18"/>
        <v>16.394925606799422</v>
      </c>
      <c r="K346" s="266"/>
      <c r="L346" s="266"/>
      <c r="M346" s="268">
        <v>42076</v>
      </c>
    </row>
    <row r="347" spans="3:13" ht="13.8">
      <c r="C347" s="254"/>
      <c r="D347" s="254">
        <v>14</v>
      </c>
      <c r="E347" s="253">
        <v>2.5969958670436393</v>
      </c>
      <c r="F347" s="253">
        <v>17.190423420781546</v>
      </c>
      <c r="G347" s="253">
        <v>17.660283418779716</v>
      </c>
      <c r="H347" s="253">
        <v>13.726872141512981</v>
      </c>
      <c r="I347" s="90"/>
      <c r="J347" s="267">
        <f t="shared" si="18"/>
        <v>13.726872141512981</v>
      </c>
      <c r="K347" s="266"/>
      <c r="L347" s="269" t="s">
        <v>180</v>
      </c>
      <c r="M347" s="268">
        <v>42077</v>
      </c>
    </row>
    <row r="348" spans="3:13" ht="13.8">
      <c r="C348" s="254"/>
      <c r="D348" s="254">
        <v>15</v>
      </c>
      <c r="E348" s="253">
        <v>1.9891257111645906</v>
      </c>
      <c r="F348" s="253">
        <v>17.751513284900565</v>
      </c>
      <c r="G348" s="253">
        <v>19.332374042593276</v>
      </c>
      <c r="H348" s="253">
        <v>12.794978024269485</v>
      </c>
      <c r="I348" s="90"/>
      <c r="J348" s="267">
        <f t="shared" si="18"/>
        <v>12.794978024269485</v>
      </c>
      <c r="K348" s="266"/>
      <c r="L348" s="266"/>
      <c r="M348" s="268">
        <v>42078</v>
      </c>
    </row>
    <row r="349" spans="3:13" ht="13.8">
      <c r="C349" s="254"/>
      <c r="D349" s="254">
        <v>16</v>
      </c>
      <c r="E349" s="253">
        <v>2.3089944625457917</v>
      </c>
      <c r="F349" s="253">
        <v>17.840756677590949</v>
      </c>
      <c r="G349" s="253">
        <v>20.837463012212108</v>
      </c>
      <c r="H349" s="253">
        <v>14.405865204414889</v>
      </c>
      <c r="I349" s="90"/>
      <c r="J349" s="267">
        <f t="shared" si="18"/>
        <v>14.405865204414889</v>
      </c>
      <c r="K349" s="266"/>
      <c r="L349" s="266"/>
      <c r="M349" s="268">
        <v>42079</v>
      </c>
    </row>
    <row r="350" spans="3:13" ht="13.8">
      <c r="C350" s="254"/>
      <c r="D350" s="254">
        <v>17</v>
      </c>
      <c r="E350" s="253">
        <v>2.2399340499483529</v>
      </c>
      <c r="F350" s="253">
        <v>17.99584302376849</v>
      </c>
      <c r="G350" s="253">
        <v>22.189974807743557</v>
      </c>
      <c r="H350" s="253">
        <v>15.457138580293059</v>
      </c>
      <c r="I350" s="90"/>
      <c r="J350" s="267">
        <f t="shared" si="18"/>
        <v>15.457138580293059</v>
      </c>
      <c r="K350" s="266"/>
      <c r="L350" s="266"/>
      <c r="M350" s="268">
        <v>42080</v>
      </c>
    </row>
    <row r="351" spans="3:13" ht="13.8">
      <c r="C351" s="254"/>
      <c r="D351" s="254">
        <v>18</v>
      </c>
      <c r="E351" s="253">
        <v>2.3732785053797363</v>
      </c>
      <c r="F351" s="253">
        <v>18.292897801760926</v>
      </c>
      <c r="G351" s="253">
        <v>20.888444529487696</v>
      </c>
      <c r="H351" s="253">
        <v>13.347098137959444</v>
      </c>
      <c r="I351" s="90"/>
      <c r="J351" s="267">
        <f t="shared" si="18"/>
        <v>13.347098137959444</v>
      </c>
      <c r="K351" s="266"/>
      <c r="L351" s="266"/>
      <c r="M351" s="268">
        <v>42081</v>
      </c>
    </row>
    <row r="352" spans="3:13" ht="13.8">
      <c r="C352" s="254"/>
      <c r="D352" s="254">
        <v>19</v>
      </c>
      <c r="E352" s="253">
        <v>2.2844008048866589</v>
      </c>
      <c r="F352" s="253">
        <v>18.212771414378796</v>
      </c>
      <c r="G352" s="253">
        <v>19.575752158016613</v>
      </c>
      <c r="H352" s="253">
        <v>15.313660958497515</v>
      </c>
      <c r="I352" s="90"/>
      <c r="J352" s="267">
        <f t="shared" si="18"/>
        <v>15.313660958497515</v>
      </c>
      <c r="K352" s="266"/>
      <c r="L352" s="266"/>
      <c r="M352" s="268">
        <v>42082</v>
      </c>
    </row>
    <row r="353" spans="3:13" ht="13.8">
      <c r="C353" s="254"/>
      <c r="D353" s="254">
        <v>20</v>
      </c>
      <c r="E353" s="253">
        <v>2.869196764664252</v>
      </c>
      <c r="F353" s="253">
        <v>18.519496760511029</v>
      </c>
      <c r="G353" s="253">
        <v>19.829975119381508</v>
      </c>
      <c r="H353" s="253">
        <v>14.314867341356795</v>
      </c>
      <c r="I353" s="90"/>
      <c r="J353" s="267">
        <f t="shared" si="18"/>
        <v>14.314867341356795</v>
      </c>
      <c r="K353" s="266"/>
      <c r="L353" s="266"/>
      <c r="M353" s="268">
        <v>42083</v>
      </c>
    </row>
    <row r="354" spans="3:13" ht="13.8">
      <c r="C354" s="254"/>
      <c r="D354" s="254">
        <v>21</v>
      </c>
      <c r="E354" s="253">
        <v>2.7517869827823405</v>
      </c>
      <c r="F354" s="253">
        <v>18.302205064360084</v>
      </c>
      <c r="G354" s="253">
        <v>19.33264769946539</v>
      </c>
      <c r="H354" s="253">
        <v>13.87503943625622</v>
      </c>
      <c r="I354" s="90"/>
      <c r="J354" s="267">
        <f t="shared" si="18"/>
        <v>13.87503943625622</v>
      </c>
      <c r="K354" s="266"/>
      <c r="L354" s="266"/>
      <c r="M354" s="268">
        <v>42084</v>
      </c>
    </row>
    <row r="355" spans="3:13" ht="13.8">
      <c r="C355" s="254"/>
      <c r="D355" s="254">
        <v>22</v>
      </c>
      <c r="E355" s="253">
        <v>2.8935381260791972</v>
      </c>
      <c r="F355" s="253">
        <v>18.311756860786435</v>
      </c>
      <c r="G355" s="253">
        <v>17.535019617699941</v>
      </c>
      <c r="H355" s="253">
        <v>13.779857605768802</v>
      </c>
      <c r="I355" s="90"/>
      <c r="J355" s="267">
        <f t="shared" si="18"/>
        <v>13.779857605768802</v>
      </c>
      <c r="K355" s="266"/>
      <c r="L355" s="266"/>
      <c r="M355" s="268">
        <v>42085</v>
      </c>
    </row>
    <row r="356" spans="3:13" ht="13.8">
      <c r="C356" s="254"/>
      <c r="D356" s="254">
        <v>23</v>
      </c>
      <c r="E356" s="253">
        <v>2.8875708737400285</v>
      </c>
      <c r="F356" s="253">
        <v>18.191616416121402</v>
      </c>
      <c r="G356" s="253">
        <v>15.900024309064877</v>
      </c>
      <c r="H356" s="253">
        <v>12.639530619226983</v>
      </c>
      <c r="I356" s="90"/>
      <c r="J356" s="267">
        <f t="shared" si="18"/>
        <v>12.639530619226983</v>
      </c>
      <c r="K356" s="266"/>
      <c r="L356" s="266"/>
      <c r="M356" s="268">
        <v>42086</v>
      </c>
    </row>
    <row r="357" spans="3:13" ht="13.8">
      <c r="C357" s="254"/>
      <c r="D357" s="254">
        <v>24</v>
      </c>
      <c r="E357" s="253">
        <v>2.6885574547507241</v>
      </c>
      <c r="F357" s="253">
        <v>17.789508169302554</v>
      </c>
      <c r="G357" s="253">
        <v>15.879227506207826</v>
      </c>
      <c r="H357" s="253">
        <v>13.327023627838107</v>
      </c>
      <c r="I357" s="90"/>
      <c r="J357" s="267">
        <f t="shared" si="18"/>
        <v>13.327023627838107</v>
      </c>
      <c r="K357" s="266"/>
      <c r="L357" s="266"/>
      <c r="M357" s="268">
        <v>42087</v>
      </c>
    </row>
    <row r="358" spans="3:13" ht="13.8">
      <c r="C358" s="254"/>
      <c r="D358" s="254">
        <v>25</v>
      </c>
      <c r="E358" s="253">
        <v>2.6178560693991213</v>
      </c>
      <c r="F358" s="253">
        <v>17.294903534637587</v>
      </c>
      <c r="G358" s="253">
        <v>16.116952586045123</v>
      </c>
      <c r="H358" s="253">
        <v>12.952733253701123</v>
      </c>
      <c r="I358" s="90"/>
      <c r="J358" s="267">
        <f t="shared" si="18"/>
        <v>12.952733253701123</v>
      </c>
      <c r="K358" s="266"/>
      <c r="L358" s="266"/>
      <c r="M358" s="268">
        <v>42088</v>
      </c>
    </row>
    <row r="359" spans="3:13" ht="13.8">
      <c r="C359" s="254"/>
      <c r="D359" s="254">
        <v>26</v>
      </c>
      <c r="E359" s="253">
        <v>2.7893293956230094</v>
      </c>
      <c r="F359" s="253">
        <v>17.401518076743283</v>
      </c>
      <c r="G359" s="253">
        <v>14.664864549987687</v>
      </c>
      <c r="H359" s="253">
        <v>15.27514369024629</v>
      </c>
      <c r="I359" s="90"/>
      <c r="J359" s="267">
        <f t="shared" si="18"/>
        <v>15.27514369024629</v>
      </c>
      <c r="K359" s="266"/>
      <c r="L359" s="266"/>
      <c r="M359" s="268">
        <v>42089</v>
      </c>
    </row>
    <row r="360" spans="3:13" ht="13.8">
      <c r="C360" s="254"/>
      <c r="D360" s="254">
        <v>27</v>
      </c>
      <c r="E360" s="253">
        <v>2.8444000660070823</v>
      </c>
      <c r="F360" s="253">
        <v>17.524688316473785</v>
      </c>
      <c r="G360" s="253">
        <v>14.628176446930192</v>
      </c>
      <c r="H360" s="253">
        <v>19.670208269625117</v>
      </c>
      <c r="I360" s="90"/>
      <c r="J360" s="267">
        <f t="shared" si="18"/>
        <v>17.524688316473785</v>
      </c>
      <c r="K360" s="266"/>
      <c r="L360" s="266"/>
      <c r="M360" s="268">
        <v>42090</v>
      </c>
    </row>
    <row r="361" spans="3:13" ht="13.8">
      <c r="C361" s="254"/>
      <c r="D361" s="254">
        <v>28</v>
      </c>
      <c r="E361" s="253">
        <v>2.4873821165864656</v>
      </c>
      <c r="F361" s="253">
        <v>17.306902228478567</v>
      </c>
      <c r="G361" s="253">
        <v>15.489559546798223</v>
      </c>
      <c r="H361" s="253">
        <v>21.145028112566148</v>
      </c>
      <c r="I361" s="90"/>
      <c r="J361" s="267">
        <f t="shared" si="18"/>
        <v>17.306902228478567</v>
      </c>
      <c r="K361" s="266"/>
      <c r="L361" s="266"/>
      <c r="M361" s="268">
        <v>42091</v>
      </c>
    </row>
    <row r="362" spans="3:13" ht="13.8">
      <c r="C362" s="254"/>
      <c r="D362" s="254">
        <v>29</v>
      </c>
      <c r="E362" s="253">
        <v>2.4334323684724279</v>
      </c>
      <c r="F362" s="253">
        <v>17.737201936211516</v>
      </c>
      <c r="G362" s="253">
        <v>15.292144825554896</v>
      </c>
      <c r="H362" s="253">
        <v>21.948187647553365</v>
      </c>
      <c r="I362" s="90"/>
      <c r="J362" s="267">
        <f t="shared" si="18"/>
        <v>17.737201936211516</v>
      </c>
      <c r="K362" s="266"/>
      <c r="L362" s="266"/>
      <c r="M362" s="268">
        <v>42092</v>
      </c>
    </row>
    <row r="363" spans="3:13" ht="13.8">
      <c r="C363" s="254"/>
      <c r="D363" s="254">
        <v>30</v>
      </c>
      <c r="E363" s="253">
        <v>2.5066891077396094</v>
      </c>
      <c r="F363" s="253">
        <v>17.545814654491942</v>
      </c>
      <c r="G363" s="253">
        <v>16.024308055039207</v>
      </c>
      <c r="H363" s="253">
        <v>23.802176849490905</v>
      </c>
      <c r="I363" s="90"/>
      <c r="J363" s="267">
        <f t="shared" si="18"/>
        <v>17.545814654491942</v>
      </c>
      <c r="K363" s="266"/>
      <c r="L363" s="266"/>
      <c r="M363" s="268">
        <v>42093</v>
      </c>
    </row>
    <row r="364" spans="3:13" ht="13.8">
      <c r="C364" s="254"/>
      <c r="D364" s="254">
        <v>31</v>
      </c>
      <c r="E364" s="253">
        <v>2.6395400178640207</v>
      </c>
      <c r="F364" s="253">
        <v>18.224518123872809</v>
      </c>
      <c r="G364" s="253">
        <v>17.33213834114639</v>
      </c>
      <c r="H364" s="253">
        <v>23.531845136900024</v>
      </c>
      <c r="I364" s="90"/>
      <c r="J364" s="267">
        <f t="shared" si="18"/>
        <v>18.224518123872809</v>
      </c>
      <c r="K364" s="266">
        <v>35</v>
      </c>
      <c r="L364" s="266"/>
      <c r="M364" s="268">
        <v>42094</v>
      </c>
    </row>
    <row r="365" spans="3:13" ht="13.8">
      <c r="C365" s="254">
        <v>4</v>
      </c>
      <c r="D365" s="254">
        <v>1</v>
      </c>
      <c r="E365" s="253">
        <v>2.6550830535527674</v>
      </c>
      <c r="F365" s="253">
        <v>18.519499057488225</v>
      </c>
      <c r="G365" s="253">
        <v>18.391774193874408</v>
      </c>
      <c r="H365" s="253">
        <v>20.603993286211974</v>
      </c>
      <c r="I365" s="90"/>
      <c r="J365" s="267">
        <f t="shared" si="18"/>
        <v>18.519499057488225</v>
      </c>
      <c r="K365" s="266"/>
      <c r="L365" s="266"/>
      <c r="M365" s="268">
        <v>42095</v>
      </c>
    </row>
    <row r="366" spans="3:13" ht="13.8">
      <c r="C366" s="254"/>
      <c r="D366" s="254">
        <v>2</v>
      </c>
      <c r="E366" s="253">
        <v>2.2926645967067456</v>
      </c>
      <c r="F366" s="253">
        <v>18.060631282072649</v>
      </c>
      <c r="G366" s="253">
        <v>17.716697529642996</v>
      </c>
      <c r="H366" s="253">
        <v>21.228333744776922</v>
      </c>
      <c r="I366" s="90"/>
      <c r="J366" s="267">
        <f t="shared" si="18"/>
        <v>18.060631282072649</v>
      </c>
      <c r="K366" s="266"/>
      <c r="L366" s="266"/>
      <c r="M366" s="268">
        <v>42096</v>
      </c>
    </row>
    <row r="367" spans="3:13" ht="13.8">
      <c r="C367" s="254"/>
      <c r="D367" s="254">
        <v>3</v>
      </c>
      <c r="E367" s="253">
        <v>2.7037129578010957</v>
      </c>
      <c r="F367" s="253">
        <v>17.681961934251536</v>
      </c>
      <c r="G367" s="253">
        <v>16.679244794794741</v>
      </c>
      <c r="H367" s="253">
        <v>20.90169865022715</v>
      </c>
      <c r="I367" s="90"/>
      <c r="J367" s="267">
        <f t="shared" si="18"/>
        <v>17.681961934251536</v>
      </c>
      <c r="K367" s="266"/>
      <c r="L367" s="266"/>
      <c r="M367" s="268">
        <v>42097</v>
      </c>
    </row>
    <row r="368" spans="3:13" ht="13.8">
      <c r="C368" s="254"/>
      <c r="D368" s="254">
        <v>4</v>
      </c>
      <c r="E368" s="253">
        <v>2.9239750012773875</v>
      </c>
      <c r="F368" s="253">
        <v>17.610064348946743</v>
      </c>
      <c r="G368" s="253">
        <v>17.584190065576291</v>
      </c>
      <c r="H368" s="253">
        <v>19.434521048703605</v>
      </c>
      <c r="I368" s="90"/>
      <c r="J368" s="267">
        <f t="shared" si="18"/>
        <v>17.610064348946743</v>
      </c>
      <c r="K368" s="266"/>
      <c r="L368" s="266"/>
      <c r="M368" s="268">
        <v>42098</v>
      </c>
    </row>
    <row r="369" spans="3:13" ht="13.8">
      <c r="C369" s="254"/>
      <c r="D369" s="254">
        <v>5</v>
      </c>
      <c r="E369" s="253">
        <v>3.1862781241858249</v>
      </c>
      <c r="F369" s="253">
        <v>17.766327396172858</v>
      </c>
      <c r="G369" s="253">
        <v>18.853881355596762</v>
      </c>
      <c r="H369" s="253">
        <v>20.173917440098961</v>
      </c>
      <c r="I369" s="90"/>
      <c r="J369" s="267">
        <f t="shared" si="18"/>
        <v>17.766327396172858</v>
      </c>
      <c r="K369" s="266"/>
      <c r="L369" s="266"/>
      <c r="M369" s="268">
        <v>42099</v>
      </c>
    </row>
    <row r="370" spans="3:13" ht="13.8">
      <c r="C370" s="254"/>
      <c r="D370" s="254">
        <v>6</v>
      </c>
      <c r="E370" s="253">
        <v>2.9575941172962383</v>
      </c>
      <c r="F370" s="253">
        <v>18.622271865746644</v>
      </c>
      <c r="G370" s="253">
        <v>21.684976273289632</v>
      </c>
      <c r="H370" s="253">
        <v>18.733365929581545</v>
      </c>
      <c r="I370" s="90"/>
      <c r="J370" s="267">
        <f t="shared" si="18"/>
        <v>18.622271865746644</v>
      </c>
      <c r="K370" s="266"/>
      <c r="L370" s="266"/>
      <c r="M370" s="268">
        <v>42100</v>
      </c>
    </row>
    <row r="371" spans="3:13" ht="13.8">
      <c r="C371" s="254"/>
      <c r="D371" s="254">
        <v>7</v>
      </c>
      <c r="E371" s="253">
        <v>2.5381672554957784</v>
      </c>
      <c r="F371" s="253">
        <v>18.253153755664382</v>
      </c>
      <c r="G371" s="253">
        <v>22.602966981829972</v>
      </c>
      <c r="H371" s="253">
        <v>18.527642897377362</v>
      </c>
      <c r="I371" s="90"/>
      <c r="J371" s="267">
        <f t="shared" si="18"/>
        <v>18.253153755664382</v>
      </c>
      <c r="K371" s="266"/>
      <c r="L371" s="266"/>
      <c r="M371" s="268">
        <v>42101</v>
      </c>
    </row>
    <row r="372" spans="3:13" ht="13.8">
      <c r="C372" s="254"/>
      <c r="D372" s="254">
        <v>8</v>
      </c>
      <c r="E372" s="253">
        <v>2.8087169329381041</v>
      </c>
      <c r="F372" s="253">
        <v>18.40953155352231</v>
      </c>
      <c r="G372" s="253">
        <v>23.293519179872384</v>
      </c>
      <c r="H372" s="253">
        <v>18.665587311268606</v>
      </c>
      <c r="I372" s="90"/>
      <c r="J372" s="267">
        <f t="shared" si="18"/>
        <v>18.40953155352231</v>
      </c>
      <c r="K372" s="266"/>
      <c r="L372" s="266"/>
      <c r="M372" s="268">
        <v>42102</v>
      </c>
    </row>
    <row r="373" spans="3:13" ht="13.8">
      <c r="C373" s="254"/>
      <c r="D373" s="254">
        <v>9</v>
      </c>
      <c r="E373" s="253">
        <v>2.901626796818193</v>
      </c>
      <c r="F373" s="253">
        <v>18.629493863152621</v>
      </c>
      <c r="G373" s="253">
        <v>22.288369778445372</v>
      </c>
      <c r="H373" s="253">
        <v>16.600584758785153</v>
      </c>
      <c r="I373" s="90"/>
      <c r="J373" s="267">
        <f t="shared" si="18"/>
        <v>16.600584758785153</v>
      </c>
      <c r="K373" s="266"/>
      <c r="L373" s="266"/>
      <c r="M373" s="268">
        <v>42103</v>
      </c>
    </row>
    <row r="374" spans="3:13" ht="13.8">
      <c r="C374" s="254"/>
      <c r="D374" s="254">
        <v>10</v>
      </c>
      <c r="E374" s="253">
        <v>2.8620288160493401</v>
      </c>
      <c r="F374" s="253">
        <v>18.132648480342926</v>
      </c>
      <c r="G374" s="253">
        <v>23.483925157746363</v>
      </c>
      <c r="H374" s="253">
        <v>18.345832310993067</v>
      </c>
      <c r="I374" s="90"/>
      <c r="J374" s="267">
        <f t="shared" si="18"/>
        <v>18.132648480342926</v>
      </c>
      <c r="K374" s="266"/>
      <c r="L374" s="266"/>
      <c r="M374" s="268">
        <v>42104</v>
      </c>
    </row>
    <row r="375" spans="3:13" ht="13.8">
      <c r="C375" s="254"/>
      <c r="D375" s="254">
        <v>11</v>
      </c>
      <c r="E375" s="253">
        <v>2.679022846427372</v>
      </c>
      <c r="F375" s="253">
        <v>18.094065735477148</v>
      </c>
      <c r="G375" s="253">
        <v>23.875782862853224</v>
      </c>
      <c r="H375" s="253">
        <v>18.570044320707119</v>
      </c>
      <c r="I375" s="90"/>
      <c r="J375" s="267">
        <f t="shared" si="18"/>
        <v>18.094065735477148</v>
      </c>
      <c r="K375" s="266"/>
      <c r="L375" s="266"/>
      <c r="M375" s="268">
        <v>42105</v>
      </c>
    </row>
    <row r="376" spans="3:13" ht="13.8">
      <c r="C376" s="254"/>
      <c r="D376" s="254">
        <v>12</v>
      </c>
      <c r="E376" s="253">
        <v>2.2872524709405972</v>
      </c>
      <c r="F376" s="253">
        <v>18.126886652698403</v>
      </c>
      <c r="G376" s="253">
        <v>21.759740422239272</v>
      </c>
      <c r="H376" s="253">
        <v>21.249548492629138</v>
      </c>
      <c r="I376" s="90"/>
      <c r="J376" s="267">
        <f t="shared" si="18"/>
        <v>18.126886652698403</v>
      </c>
      <c r="K376" s="266"/>
      <c r="L376" s="266"/>
      <c r="M376" s="268">
        <v>42106</v>
      </c>
    </row>
    <row r="377" spans="3:13" ht="13.8">
      <c r="C377" s="254"/>
      <c r="D377" s="254">
        <v>13</v>
      </c>
      <c r="E377" s="253">
        <v>2.4518808724539145</v>
      </c>
      <c r="F377" s="253">
        <v>18.244318077306595</v>
      </c>
      <c r="G377" s="253">
        <v>22.337598025950211</v>
      </c>
      <c r="H377" s="253">
        <v>22.978254034260711</v>
      </c>
      <c r="I377" s="90"/>
      <c r="J377" s="267">
        <f t="shared" si="18"/>
        <v>18.244318077306595</v>
      </c>
      <c r="K377" s="266"/>
      <c r="L377" s="266"/>
      <c r="M377" s="268">
        <v>42107</v>
      </c>
    </row>
    <row r="378" spans="3:13" ht="13.8">
      <c r="C378" s="254"/>
      <c r="D378" s="254">
        <v>14</v>
      </c>
      <c r="E378" s="253">
        <v>2.5184129927431629</v>
      </c>
      <c r="F378" s="253">
        <v>18.10570928080282</v>
      </c>
      <c r="G378" s="253">
        <v>22.702095803553629</v>
      </c>
      <c r="H378" s="253">
        <v>23.941074212962057</v>
      </c>
      <c r="I378" s="90"/>
      <c r="J378" s="267">
        <f t="shared" si="18"/>
        <v>18.10570928080282</v>
      </c>
      <c r="K378" s="266"/>
      <c r="L378" s="269" t="s">
        <v>181</v>
      </c>
      <c r="M378" s="268">
        <v>42108</v>
      </c>
    </row>
    <row r="379" spans="3:13" ht="13.8">
      <c r="C379" s="254"/>
      <c r="D379" s="254">
        <v>15</v>
      </c>
      <c r="E379" s="253">
        <v>2.8490456585588357</v>
      </c>
      <c r="F379" s="253">
        <v>17.917978260191532</v>
      </c>
      <c r="G379" s="253">
        <v>23.377660813889431</v>
      </c>
      <c r="H379" s="253">
        <v>19.93904656790702</v>
      </c>
      <c r="I379" s="90"/>
      <c r="J379" s="267">
        <f t="shared" si="18"/>
        <v>17.917978260191532</v>
      </c>
      <c r="K379" s="266"/>
      <c r="L379" s="266"/>
      <c r="M379" s="268">
        <v>42109</v>
      </c>
    </row>
    <row r="380" spans="3:13" ht="13.8">
      <c r="C380" s="254"/>
      <c r="D380" s="254">
        <v>16</v>
      </c>
      <c r="E380" s="253">
        <v>2.8843826888289947</v>
      </c>
      <c r="F380" s="253">
        <v>17.977826953388206</v>
      </c>
      <c r="G380" s="253">
        <v>23.325959293246594</v>
      </c>
      <c r="H380" s="253">
        <v>19.137765867286848</v>
      </c>
      <c r="I380" s="90"/>
      <c r="J380" s="267">
        <f t="shared" si="18"/>
        <v>17.977826953388206</v>
      </c>
      <c r="K380" s="266"/>
      <c r="L380" s="266"/>
      <c r="M380" s="268">
        <v>42110</v>
      </c>
    </row>
    <row r="381" spans="3:13" ht="13.8">
      <c r="C381" s="254"/>
      <c r="D381" s="254">
        <v>17</v>
      </c>
      <c r="E381" s="253">
        <v>2.3043212161628803</v>
      </c>
      <c r="F381" s="253">
        <v>18.270634549927749</v>
      </c>
      <c r="G381" s="253">
        <v>23.88279868517472</v>
      </c>
      <c r="H381" s="253">
        <v>20.291402310895915</v>
      </c>
      <c r="I381" s="90"/>
      <c r="J381" s="267">
        <f t="shared" si="18"/>
        <v>18.270634549927749</v>
      </c>
      <c r="K381" s="266"/>
      <c r="L381" s="266"/>
      <c r="M381" s="268">
        <v>42111</v>
      </c>
    </row>
    <row r="382" spans="3:13" ht="13.8">
      <c r="C382" s="254"/>
      <c r="D382" s="254">
        <v>18</v>
      </c>
      <c r="E382" s="253">
        <v>2.2742628271359608</v>
      </c>
      <c r="F382" s="253">
        <v>18.577410439554182</v>
      </c>
      <c r="G382" s="253">
        <v>23.853096225659417</v>
      </c>
      <c r="H382" s="253">
        <v>19.639999234641827</v>
      </c>
      <c r="I382" s="90"/>
      <c r="J382" s="267">
        <f t="shared" si="18"/>
        <v>18.577410439554182</v>
      </c>
      <c r="K382" s="266"/>
      <c r="L382" s="266"/>
      <c r="M382" s="268">
        <v>42112</v>
      </c>
    </row>
    <row r="383" spans="3:13" ht="13.8">
      <c r="C383" s="254"/>
      <c r="D383" s="254">
        <v>19</v>
      </c>
      <c r="E383" s="253">
        <v>2.1543290090498353</v>
      </c>
      <c r="F383" s="253">
        <v>18.882363676964822</v>
      </c>
      <c r="G383" s="253">
        <v>21.752731887946698</v>
      </c>
      <c r="H383" s="253">
        <v>19.851209358535716</v>
      </c>
      <c r="I383" s="90"/>
      <c r="J383" s="267">
        <f t="shared" si="18"/>
        <v>18.882363676964822</v>
      </c>
      <c r="K383" s="266"/>
      <c r="L383" s="266"/>
      <c r="M383" s="268">
        <v>42113</v>
      </c>
    </row>
    <row r="384" spans="3:13" ht="13.8">
      <c r="C384" s="254"/>
      <c r="D384" s="254">
        <v>20</v>
      </c>
      <c r="E384" s="253">
        <v>2.6368224478329014</v>
      </c>
      <c r="F384" s="253">
        <v>18.893505168802687</v>
      </c>
      <c r="G384" s="253">
        <v>18.91400998584691</v>
      </c>
      <c r="H384" s="253">
        <v>20.901348471248106</v>
      </c>
      <c r="I384" s="90"/>
      <c r="J384" s="267">
        <f t="shared" si="18"/>
        <v>18.893505168802687</v>
      </c>
      <c r="K384" s="266"/>
      <c r="L384" s="266"/>
      <c r="M384" s="268">
        <v>42114</v>
      </c>
    </row>
    <row r="385" spans="3:13" ht="13.8">
      <c r="C385" s="254"/>
      <c r="D385" s="254">
        <v>21</v>
      </c>
      <c r="E385" s="253">
        <v>2.5780790807293092</v>
      </c>
      <c r="F385" s="253">
        <v>19.214092317024377</v>
      </c>
      <c r="G385" s="253">
        <v>17.096347196960327</v>
      </c>
      <c r="H385" s="253">
        <v>22.624685771361957</v>
      </c>
      <c r="I385" s="90"/>
      <c r="J385" s="267">
        <f t="shared" si="18"/>
        <v>19.214092317024377</v>
      </c>
      <c r="K385" s="266"/>
      <c r="L385" s="266"/>
      <c r="M385" s="268">
        <v>42115</v>
      </c>
    </row>
    <row r="386" spans="3:13" ht="13.8">
      <c r="C386" s="254"/>
      <c r="D386" s="254">
        <v>22</v>
      </c>
      <c r="E386" s="253">
        <v>2.1798857546550883</v>
      </c>
      <c r="F386" s="253">
        <v>18.888617678097098</v>
      </c>
      <c r="G386" s="253">
        <v>19.183109986591298</v>
      </c>
      <c r="H386" s="253">
        <v>21.371930733645979</v>
      </c>
      <c r="I386" s="90"/>
      <c r="J386" s="267">
        <f t="shared" si="18"/>
        <v>18.888617678097098</v>
      </c>
      <c r="K386" s="266"/>
      <c r="L386" s="266"/>
      <c r="M386" s="268">
        <v>42116</v>
      </c>
    </row>
    <row r="387" spans="3:13" ht="13.8">
      <c r="C387" s="254"/>
      <c r="D387" s="254">
        <v>23</v>
      </c>
      <c r="E387" s="253">
        <v>2.634566843697141</v>
      </c>
      <c r="F387" s="253">
        <v>19.887188246140013</v>
      </c>
      <c r="G387" s="253">
        <v>20.326961430139402</v>
      </c>
      <c r="H387" s="253">
        <v>22.27551317168292</v>
      </c>
      <c r="I387" s="90"/>
      <c r="J387" s="267">
        <f t="shared" si="18"/>
        <v>19.887188246140013</v>
      </c>
      <c r="K387" s="266"/>
      <c r="L387" s="266"/>
      <c r="M387" s="268">
        <v>42117</v>
      </c>
    </row>
    <row r="388" spans="3:13" ht="13.8">
      <c r="C388" s="254"/>
      <c r="D388" s="254">
        <v>24</v>
      </c>
      <c r="E388" s="253">
        <v>2.9233918575216959</v>
      </c>
      <c r="F388" s="253">
        <v>20.096640296903441</v>
      </c>
      <c r="G388" s="253">
        <v>20.251783797817588</v>
      </c>
      <c r="H388" s="253">
        <v>21.381867233634946</v>
      </c>
      <c r="I388" s="90"/>
      <c r="J388" s="267">
        <f t="shared" si="18"/>
        <v>20.096640296903441</v>
      </c>
      <c r="K388" s="266"/>
      <c r="L388" s="266"/>
      <c r="M388" s="268">
        <v>42118</v>
      </c>
    </row>
    <row r="389" spans="3:13" ht="13.8">
      <c r="C389" s="254"/>
      <c r="D389" s="254">
        <v>25</v>
      </c>
      <c r="E389" s="253">
        <v>3.127915602655674</v>
      </c>
      <c r="F389" s="253">
        <v>20.239457987439732</v>
      </c>
      <c r="G389" s="253">
        <v>19.646624957647486</v>
      </c>
      <c r="H389" s="253">
        <v>20.823077810596786</v>
      </c>
      <c r="I389" s="90"/>
      <c r="J389" s="267">
        <f t="shared" si="18"/>
        <v>20.239457987439732</v>
      </c>
      <c r="K389" s="266"/>
      <c r="L389" s="266"/>
      <c r="M389" s="268">
        <v>42119</v>
      </c>
    </row>
    <row r="390" spans="3:13" ht="13.8">
      <c r="C390" s="254"/>
      <c r="D390" s="254">
        <v>26</v>
      </c>
      <c r="E390" s="253">
        <v>3.2558218099203886</v>
      </c>
      <c r="F390" s="253">
        <v>20.112394433625724</v>
      </c>
      <c r="G390" s="253">
        <v>19.562931526786148</v>
      </c>
      <c r="H390" s="253">
        <v>19.562286554696694</v>
      </c>
      <c r="I390" s="90"/>
      <c r="J390" s="267">
        <f t="shared" si="18"/>
        <v>19.562286554696694</v>
      </c>
      <c r="K390" s="266"/>
      <c r="L390" s="266"/>
      <c r="M390" s="268">
        <v>42120</v>
      </c>
    </row>
    <row r="391" spans="3:13" ht="13.8">
      <c r="C391" s="254"/>
      <c r="D391" s="254">
        <v>27</v>
      </c>
      <c r="E391" s="253">
        <v>2.9877989932798101</v>
      </c>
      <c r="F391" s="253">
        <v>20.256637094511181</v>
      </c>
      <c r="G391" s="253">
        <v>20.757450287934979</v>
      </c>
      <c r="H391" s="253">
        <v>19.274614064115045</v>
      </c>
      <c r="I391" s="90"/>
      <c r="J391" s="267">
        <f t="shared" si="18"/>
        <v>19.274614064115045</v>
      </c>
      <c r="K391" s="266"/>
      <c r="L391" s="266"/>
      <c r="M391" s="268">
        <v>42121</v>
      </c>
    </row>
    <row r="392" spans="3:13" ht="13.8">
      <c r="C392" s="254"/>
      <c r="D392" s="254">
        <v>28</v>
      </c>
      <c r="E392" s="253">
        <v>3.3476639898576881</v>
      </c>
      <c r="F392" s="253">
        <v>19.965944996967483</v>
      </c>
      <c r="G392" s="253">
        <v>20.893165799969509</v>
      </c>
      <c r="H392" s="253">
        <v>20.059853393827222</v>
      </c>
      <c r="I392" s="90"/>
      <c r="J392" s="267">
        <f t="shared" si="18"/>
        <v>19.965944996967483</v>
      </c>
      <c r="K392" s="266"/>
      <c r="L392" s="266"/>
      <c r="M392" s="268">
        <v>42122</v>
      </c>
    </row>
    <row r="393" spans="3:13" ht="13.8">
      <c r="C393" s="254"/>
      <c r="D393" s="254">
        <v>29</v>
      </c>
      <c r="E393" s="253">
        <v>2.9162053205806426</v>
      </c>
      <c r="F393" s="253">
        <v>19.972169277847087</v>
      </c>
      <c r="G393" s="253">
        <v>21.614471012307256</v>
      </c>
      <c r="H393" s="253">
        <v>20.392950526440035</v>
      </c>
      <c r="I393" s="90"/>
      <c r="J393" s="267">
        <f t="shared" si="18"/>
        <v>19.972169277847087</v>
      </c>
      <c r="K393" s="266"/>
      <c r="L393" s="266"/>
      <c r="M393" s="268">
        <v>42123</v>
      </c>
    </row>
    <row r="394" spans="3:13" ht="13.8">
      <c r="C394" s="254"/>
      <c r="D394" s="254">
        <v>30</v>
      </c>
      <c r="E394" s="253">
        <v>2.9587533758152147</v>
      </c>
      <c r="F394" s="253">
        <v>19.899236088001842</v>
      </c>
      <c r="G394" s="253">
        <v>22.520056104255737</v>
      </c>
      <c r="H394" s="253">
        <v>22.443288763596438</v>
      </c>
      <c r="I394" s="90"/>
      <c r="J394" s="267">
        <f t="shared" si="18"/>
        <v>19.899236088001842</v>
      </c>
      <c r="K394" s="266">
        <v>35</v>
      </c>
      <c r="L394" s="266"/>
      <c r="M394" s="268">
        <v>42124</v>
      </c>
    </row>
    <row r="395" spans="3:13" ht="13.8">
      <c r="C395" s="254">
        <v>5</v>
      </c>
      <c r="D395" s="254">
        <v>1</v>
      </c>
      <c r="E395" s="253">
        <v>3.1881675891470636</v>
      </c>
      <c r="F395" s="253">
        <v>19.897140611750732</v>
      </c>
      <c r="G395" s="253">
        <v>22.930370134376474</v>
      </c>
      <c r="H395" s="253">
        <v>24.248021935581971</v>
      </c>
      <c r="I395" s="90"/>
      <c r="J395" s="267">
        <f t="shared" si="18"/>
        <v>19.897140611750732</v>
      </c>
      <c r="K395" s="266"/>
      <c r="L395" s="266"/>
      <c r="M395" s="268">
        <v>42125</v>
      </c>
    </row>
    <row r="396" spans="3:13" ht="13.8">
      <c r="C396" s="254"/>
      <c r="D396" s="254">
        <v>2</v>
      </c>
      <c r="E396" s="253">
        <v>3.2372469706596925</v>
      </c>
      <c r="F396" s="253">
        <v>20.04015906654071</v>
      </c>
      <c r="G396" s="253">
        <v>22.189330711650967</v>
      </c>
      <c r="H396" s="253">
        <v>26.194684644280184</v>
      </c>
      <c r="I396" s="90"/>
      <c r="J396" s="267">
        <f t="shared" si="18"/>
        <v>20.04015906654071</v>
      </c>
      <c r="K396" s="266"/>
      <c r="L396" s="266"/>
      <c r="M396" s="268">
        <v>42126</v>
      </c>
    </row>
    <row r="397" spans="3:13" ht="13.8">
      <c r="C397" s="254"/>
      <c r="D397" s="254">
        <v>3</v>
      </c>
      <c r="E397" s="253">
        <v>3.3841800032957132</v>
      </c>
      <c r="F397" s="253">
        <v>20.119976834006629</v>
      </c>
      <c r="G397" s="253">
        <v>20.854583925874362</v>
      </c>
      <c r="H397" s="253">
        <v>25.408338710470581</v>
      </c>
      <c r="I397" s="90"/>
      <c r="J397" s="267">
        <f t="shared" si="18"/>
        <v>20.119976834006629</v>
      </c>
      <c r="K397" s="266"/>
      <c r="L397" s="266"/>
      <c r="M397" s="268">
        <v>42127</v>
      </c>
    </row>
    <row r="398" spans="3:13" ht="13.8">
      <c r="C398" s="254"/>
      <c r="D398" s="254">
        <v>4</v>
      </c>
      <c r="E398" s="253">
        <v>2.9987740291039553</v>
      </c>
      <c r="F398" s="253">
        <v>20.766972851720322</v>
      </c>
      <c r="G398" s="253">
        <v>21.321446902860199</v>
      </c>
      <c r="H398" s="253">
        <v>24.525298642068481</v>
      </c>
      <c r="I398" s="90"/>
      <c r="J398" s="267">
        <f t="shared" si="18"/>
        <v>20.766972851720322</v>
      </c>
      <c r="K398" s="266"/>
      <c r="L398" s="266"/>
      <c r="M398" s="268">
        <v>42128</v>
      </c>
    </row>
    <row r="399" spans="3:13" ht="13.8">
      <c r="C399" s="254"/>
      <c r="D399" s="254">
        <v>5</v>
      </c>
      <c r="E399" s="253">
        <v>2.8499316312256382</v>
      </c>
      <c r="F399" s="253">
        <v>20.803319005455542</v>
      </c>
      <c r="G399" s="253">
        <v>23.789338559181065</v>
      </c>
      <c r="H399" s="253">
        <v>22.58717315810463</v>
      </c>
      <c r="I399" s="90"/>
      <c r="J399" s="267">
        <f t="shared" si="18"/>
        <v>20.803319005455542</v>
      </c>
      <c r="K399" s="266"/>
      <c r="L399" s="266"/>
      <c r="M399" s="268">
        <v>42129</v>
      </c>
    </row>
    <row r="400" spans="3:13" ht="13.8">
      <c r="C400" s="254"/>
      <c r="D400" s="254">
        <v>6</v>
      </c>
      <c r="E400" s="253">
        <v>3.4282837505261585</v>
      </c>
      <c r="F400" s="253">
        <v>21.071396383277957</v>
      </c>
      <c r="G400" s="253">
        <v>24.710709427090944</v>
      </c>
      <c r="H400" s="253">
        <v>22.774704128566757</v>
      </c>
      <c r="I400" s="90"/>
      <c r="J400" s="267">
        <f t="shared" si="18"/>
        <v>21.071396383277957</v>
      </c>
      <c r="K400" s="266"/>
      <c r="L400" s="266"/>
      <c r="M400" s="268">
        <v>42130</v>
      </c>
    </row>
    <row r="401" spans="3:13" ht="13.8">
      <c r="C401" s="254"/>
      <c r="D401" s="254">
        <v>7</v>
      </c>
      <c r="E401" s="253">
        <v>3.1776093499085838</v>
      </c>
      <c r="F401" s="253">
        <v>20.924843094461043</v>
      </c>
      <c r="G401" s="253">
        <v>23.861539150851055</v>
      </c>
      <c r="H401" s="253">
        <v>25.713850765388255</v>
      </c>
      <c r="I401" s="90"/>
      <c r="J401" s="267">
        <f t="shared" si="18"/>
        <v>20.924843094461043</v>
      </c>
      <c r="K401" s="266"/>
      <c r="L401" s="266"/>
      <c r="M401" s="268">
        <v>42131</v>
      </c>
    </row>
    <row r="402" spans="3:13" ht="13.8">
      <c r="C402" s="254"/>
      <c r="D402" s="254">
        <v>8</v>
      </c>
      <c r="E402" s="253">
        <v>2.9141248185601714</v>
      </c>
      <c r="F402" s="253">
        <v>20.94426319831009</v>
      </c>
      <c r="G402" s="253">
        <v>24.757756900479144</v>
      </c>
      <c r="H402" s="253">
        <v>25.148572834629583</v>
      </c>
      <c r="I402" s="90"/>
      <c r="J402" s="267">
        <f t="shared" si="18"/>
        <v>20.94426319831009</v>
      </c>
      <c r="K402" s="266"/>
      <c r="L402" s="266"/>
      <c r="M402" s="268">
        <v>42132</v>
      </c>
    </row>
    <row r="403" spans="3:13" ht="13.8">
      <c r="C403" s="254"/>
      <c r="D403" s="254">
        <v>9</v>
      </c>
      <c r="E403" s="253">
        <v>2.752449013356089</v>
      </c>
      <c r="F403" s="253">
        <v>21.532259590410039</v>
      </c>
      <c r="G403" s="253">
        <v>25.014056420449631</v>
      </c>
      <c r="H403" s="253">
        <v>26.131155830748241</v>
      </c>
      <c r="I403" s="90"/>
      <c r="J403" s="267">
        <f t="shared" si="18"/>
        <v>21.532259590410039</v>
      </c>
      <c r="K403" s="266"/>
      <c r="L403" s="266"/>
      <c r="M403" s="268">
        <v>42133</v>
      </c>
    </row>
    <row r="404" spans="3:13" ht="13.8">
      <c r="C404" s="254"/>
      <c r="D404" s="254">
        <v>10</v>
      </c>
      <c r="E404" s="253">
        <v>3.1166413193650935</v>
      </c>
      <c r="F404" s="253">
        <v>21.46617364386438</v>
      </c>
      <c r="G404" s="253">
        <v>25.932691610423248</v>
      </c>
      <c r="H404" s="253">
        <v>28.511714641290965</v>
      </c>
      <c r="I404" s="90"/>
      <c r="J404" s="267">
        <f t="shared" ref="J404:J467" si="19">IF(H404&gt;F404,F404,H404)</f>
        <v>21.46617364386438</v>
      </c>
      <c r="K404" s="266"/>
      <c r="L404" s="266"/>
      <c r="M404" s="268">
        <v>42134</v>
      </c>
    </row>
    <row r="405" spans="3:13" ht="13.8">
      <c r="C405" s="254"/>
      <c r="D405" s="254">
        <v>11</v>
      </c>
      <c r="E405" s="253">
        <v>3.3456945249831107</v>
      </c>
      <c r="F405" s="253">
        <v>21.406620461982051</v>
      </c>
      <c r="G405" s="253">
        <v>25.490922136025539</v>
      </c>
      <c r="H405" s="253">
        <v>27.500827221071116</v>
      </c>
      <c r="I405" s="90"/>
      <c r="J405" s="267">
        <f t="shared" si="19"/>
        <v>21.406620461982051</v>
      </c>
      <c r="K405" s="266"/>
      <c r="L405" s="266"/>
      <c r="M405" s="268">
        <v>42135</v>
      </c>
    </row>
    <row r="406" spans="3:13" ht="13.8">
      <c r="C406" s="254"/>
      <c r="D406" s="254">
        <v>12</v>
      </c>
      <c r="E406" s="253">
        <v>2.7155084857589227</v>
      </c>
      <c r="F406" s="253">
        <v>21.899274633561991</v>
      </c>
      <c r="G406" s="253">
        <v>24.168624185994382</v>
      </c>
      <c r="H406" s="253">
        <v>28.786471923455757</v>
      </c>
      <c r="I406" s="90"/>
      <c r="J406" s="267">
        <f t="shared" si="19"/>
        <v>21.899274633561991</v>
      </c>
      <c r="K406" s="266"/>
      <c r="L406" s="266"/>
      <c r="M406" s="268">
        <v>42136</v>
      </c>
    </row>
    <row r="407" spans="3:13" ht="13.8">
      <c r="C407" s="254"/>
      <c r="D407" s="254">
        <v>13</v>
      </c>
      <c r="E407" s="253">
        <v>2.74147228044614</v>
      </c>
      <c r="F407" s="253">
        <v>21.978974396033848</v>
      </c>
      <c r="G407" s="253">
        <v>22.047406071165554</v>
      </c>
      <c r="H407" s="253">
        <v>30.062848495878839</v>
      </c>
      <c r="I407" s="90"/>
      <c r="J407" s="267">
        <f t="shared" si="19"/>
        <v>21.978974396033848</v>
      </c>
      <c r="K407" s="266"/>
      <c r="L407" s="266"/>
      <c r="M407" s="268">
        <v>42137</v>
      </c>
    </row>
    <row r="408" spans="3:13" ht="13.8">
      <c r="C408" s="254"/>
      <c r="D408" s="254">
        <v>14</v>
      </c>
      <c r="E408" s="253">
        <v>2.4701555771474144</v>
      </c>
      <c r="F408" s="253">
        <v>21.942827284714649</v>
      </c>
      <c r="G408" s="253">
        <v>21.847953781398399</v>
      </c>
      <c r="H408" s="253">
        <v>28.776728602575915</v>
      </c>
      <c r="I408" s="90"/>
      <c r="J408" s="267">
        <f t="shared" si="19"/>
        <v>21.942827284714649</v>
      </c>
      <c r="K408" s="266"/>
      <c r="L408" s="269" t="s">
        <v>182</v>
      </c>
      <c r="M408" s="268">
        <v>42138</v>
      </c>
    </row>
    <row r="409" spans="3:13" ht="13.8">
      <c r="C409" s="254"/>
      <c r="D409" s="254">
        <v>15</v>
      </c>
      <c r="E409" s="253">
        <v>2.3729307384803171</v>
      </c>
      <c r="F409" s="253">
        <v>22.591170511918566</v>
      </c>
      <c r="G409" s="253">
        <v>23.295726237083489</v>
      </c>
      <c r="H409" s="253">
        <v>23.981882967645017</v>
      </c>
      <c r="I409" s="90"/>
      <c r="J409" s="267">
        <f t="shared" si="19"/>
        <v>22.591170511918566</v>
      </c>
      <c r="K409" s="266"/>
      <c r="L409" s="266"/>
      <c r="M409" s="268">
        <v>42139</v>
      </c>
    </row>
    <row r="410" spans="3:13" ht="13.8">
      <c r="C410" s="254"/>
      <c r="D410" s="254">
        <v>16</v>
      </c>
      <c r="E410" s="253">
        <v>2.903162743876829</v>
      </c>
      <c r="F410" s="253">
        <v>22.865734351238292</v>
      </c>
      <c r="G410" s="253">
        <v>23.469318007650486</v>
      </c>
      <c r="H410" s="253">
        <v>25.039317388851543</v>
      </c>
      <c r="I410" s="90"/>
      <c r="J410" s="267">
        <f t="shared" si="19"/>
        <v>22.865734351238292</v>
      </c>
      <c r="K410" s="266"/>
      <c r="L410" s="266"/>
      <c r="M410" s="268">
        <v>42140</v>
      </c>
    </row>
    <row r="411" spans="3:13" ht="13.8">
      <c r="C411" s="254"/>
      <c r="D411" s="254">
        <v>17</v>
      </c>
      <c r="E411" s="253">
        <v>3.1223210111726347</v>
      </c>
      <c r="F411" s="253">
        <v>22.835833430756011</v>
      </c>
      <c r="G411" s="253">
        <v>23.550667371657806</v>
      </c>
      <c r="H411" s="253">
        <v>25.653106284456697</v>
      </c>
      <c r="I411" s="90"/>
      <c r="J411" s="267">
        <f t="shared" si="19"/>
        <v>22.835833430756011</v>
      </c>
      <c r="K411" s="266"/>
      <c r="L411" s="266"/>
      <c r="M411" s="268">
        <v>42141</v>
      </c>
    </row>
    <row r="412" spans="3:13" ht="13.8">
      <c r="C412" s="254"/>
      <c r="D412" s="254">
        <v>18</v>
      </c>
      <c r="E412" s="253">
        <v>2.8874292204421361</v>
      </c>
      <c r="F412" s="253">
        <v>22.88597099810011</v>
      </c>
      <c r="G412" s="253">
        <v>23.381248293061237</v>
      </c>
      <c r="H412" s="253">
        <v>25.941192685935608</v>
      </c>
      <c r="I412" s="90"/>
      <c r="J412" s="267">
        <f t="shared" si="19"/>
        <v>22.88597099810011</v>
      </c>
      <c r="K412" s="266"/>
      <c r="L412" s="266"/>
      <c r="M412" s="268">
        <v>42142</v>
      </c>
    </row>
    <row r="413" spans="3:13" ht="13.8">
      <c r="C413" s="254"/>
      <c r="D413" s="254">
        <v>19</v>
      </c>
      <c r="E413" s="253">
        <v>2.7561045302747793</v>
      </c>
      <c r="F413" s="253">
        <v>22.512292581831922</v>
      </c>
      <c r="G413" s="253">
        <v>22.990157721094079</v>
      </c>
      <c r="H413" s="253">
        <v>21.324548399995223</v>
      </c>
      <c r="I413" s="90"/>
      <c r="J413" s="267">
        <f t="shared" si="19"/>
        <v>21.324548399995223</v>
      </c>
      <c r="K413" s="266"/>
      <c r="L413" s="266"/>
      <c r="M413" s="268">
        <v>42143</v>
      </c>
    </row>
    <row r="414" spans="3:13" ht="13.8">
      <c r="C414" s="254"/>
      <c r="D414" s="254">
        <v>20</v>
      </c>
      <c r="E414" s="253">
        <v>2.5153731679741771</v>
      </c>
      <c r="F414" s="253">
        <v>22.871008422708726</v>
      </c>
      <c r="G414" s="253">
        <v>21.830634003343089</v>
      </c>
      <c r="H414" s="253">
        <v>19.741964154285885</v>
      </c>
      <c r="I414" s="90"/>
      <c r="J414" s="267">
        <f t="shared" si="19"/>
        <v>19.741964154285885</v>
      </c>
      <c r="K414" s="266"/>
      <c r="L414" s="266"/>
      <c r="M414" s="268">
        <v>42144</v>
      </c>
    </row>
    <row r="415" spans="3:13" ht="13.8">
      <c r="C415" s="254"/>
      <c r="D415" s="254">
        <v>21</v>
      </c>
      <c r="E415" s="253">
        <v>2.0525075802059081</v>
      </c>
      <c r="F415" s="253">
        <v>22.964404569185898</v>
      </c>
      <c r="G415" s="253">
        <v>20.894636294050365</v>
      </c>
      <c r="H415" s="253">
        <v>21.059163915303287</v>
      </c>
      <c r="I415" s="90"/>
      <c r="J415" s="267">
        <f t="shared" si="19"/>
        <v>21.059163915303287</v>
      </c>
      <c r="K415" s="266"/>
      <c r="L415" s="266"/>
      <c r="M415" s="268">
        <v>42145</v>
      </c>
    </row>
    <row r="416" spans="3:13" ht="13.8">
      <c r="C416" s="254"/>
      <c r="D416" s="254">
        <v>22</v>
      </c>
      <c r="E416" s="253">
        <v>1.6966087516668646</v>
      </c>
      <c r="F416" s="253">
        <v>23.451168563716319</v>
      </c>
      <c r="G416" s="253">
        <v>20.277089496492277</v>
      </c>
      <c r="H416" s="253">
        <v>21.706931594861999</v>
      </c>
      <c r="I416" s="90"/>
      <c r="J416" s="267">
        <f t="shared" si="19"/>
        <v>21.706931594861999</v>
      </c>
      <c r="K416" s="266"/>
      <c r="L416" s="266"/>
      <c r="M416" s="268">
        <v>42146</v>
      </c>
    </row>
    <row r="417" spans="3:13" ht="13.8">
      <c r="C417" s="254"/>
      <c r="D417" s="254">
        <v>23</v>
      </c>
      <c r="E417" s="253">
        <v>2.0279683316012744</v>
      </c>
      <c r="F417" s="253">
        <v>23.60108129545592</v>
      </c>
      <c r="G417" s="253">
        <v>20.424780176870989</v>
      </c>
      <c r="H417" s="253">
        <v>22.48744122066482</v>
      </c>
      <c r="I417" s="90"/>
      <c r="J417" s="267">
        <f t="shared" si="19"/>
        <v>22.48744122066482</v>
      </c>
      <c r="K417" s="266"/>
      <c r="L417" s="266"/>
      <c r="M417" s="268">
        <v>42147</v>
      </c>
    </row>
    <row r="418" spans="3:13" ht="13.8">
      <c r="C418" s="254"/>
      <c r="D418" s="254">
        <v>24</v>
      </c>
      <c r="E418" s="253">
        <v>2.0446790001904795</v>
      </c>
      <c r="F418" s="253">
        <v>23.597496304675339</v>
      </c>
      <c r="G418" s="253">
        <v>20.516776033339756</v>
      </c>
      <c r="H418" s="253">
        <v>22.521785453148347</v>
      </c>
      <c r="I418" s="90"/>
      <c r="J418" s="267">
        <f t="shared" si="19"/>
        <v>22.521785453148347</v>
      </c>
      <c r="K418" s="266"/>
      <c r="L418" s="266"/>
      <c r="M418" s="268">
        <v>42148</v>
      </c>
    </row>
    <row r="419" spans="3:13" ht="13.8">
      <c r="C419" s="254"/>
      <c r="D419" s="254">
        <v>25</v>
      </c>
      <c r="E419" s="253">
        <v>2.7233199189641968</v>
      </c>
      <c r="F419" s="253">
        <v>23.728080866914187</v>
      </c>
      <c r="G419" s="253">
        <v>20.51799577160547</v>
      </c>
      <c r="H419" s="253">
        <v>24.040693321864204</v>
      </c>
      <c r="I419" s="90"/>
      <c r="J419" s="267">
        <f t="shared" si="19"/>
        <v>23.728080866914187</v>
      </c>
      <c r="K419" s="266"/>
      <c r="L419" s="266"/>
      <c r="M419" s="268">
        <v>42149</v>
      </c>
    </row>
    <row r="420" spans="3:13" ht="13.8">
      <c r="C420" s="254"/>
      <c r="D420" s="254">
        <v>26</v>
      </c>
      <c r="E420" s="253">
        <v>2.3677176120028109</v>
      </c>
      <c r="F420" s="253">
        <v>23.960732199457706</v>
      </c>
      <c r="G420" s="253">
        <v>20.522560369132467</v>
      </c>
      <c r="H420" s="253">
        <v>24.917708852294599</v>
      </c>
      <c r="I420" s="90"/>
      <c r="J420" s="267">
        <f t="shared" si="19"/>
        <v>23.960732199457706</v>
      </c>
      <c r="K420" s="266"/>
      <c r="L420" s="266"/>
      <c r="M420" s="268">
        <v>42150</v>
      </c>
    </row>
    <row r="421" spans="3:13" ht="13.8">
      <c r="C421" s="254"/>
      <c r="D421" s="254">
        <v>27</v>
      </c>
      <c r="E421" s="253">
        <v>2.4949670283376935</v>
      </c>
      <c r="F421" s="253">
        <v>24.064189647817862</v>
      </c>
      <c r="G421" s="253">
        <v>20.845076650201811</v>
      </c>
      <c r="H421" s="253">
        <v>25.248444387068258</v>
      </c>
      <c r="I421" s="90"/>
      <c r="J421" s="267">
        <f t="shared" si="19"/>
        <v>24.064189647817862</v>
      </c>
      <c r="K421" s="266"/>
      <c r="L421" s="266"/>
      <c r="M421" s="268">
        <v>42151</v>
      </c>
    </row>
    <row r="422" spans="3:13" ht="13.8">
      <c r="C422" s="254"/>
      <c r="D422" s="254">
        <v>28</v>
      </c>
      <c r="E422" s="253">
        <v>2.858530608599299</v>
      </c>
      <c r="F422" s="253">
        <v>24.604662372712006</v>
      </c>
      <c r="G422" s="253">
        <v>21.277870792163732</v>
      </c>
      <c r="H422" s="253">
        <v>26.781740801237365</v>
      </c>
      <c r="I422" s="90"/>
      <c r="J422" s="267">
        <f t="shared" si="19"/>
        <v>24.604662372712006</v>
      </c>
      <c r="K422" s="266"/>
      <c r="L422" s="266"/>
      <c r="M422" s="268">
        <v>42152</v>
      </c>
    </row>
    <row r="423" spans="3:13" ht="13.8">
      <c r="C423" s="254"/>
      <c r="D423" s="254">
        <v>29</v>
      </c>
      <c r="E423" s="253">
        <v>2.6945170103051415</v>
      </c>
      <c r="F423" s="253">
        <v>24.925205298843149</v>
      </c>
      <c r="G423" s="253">
        <v>21.150424680652751</v>
      </c>
      <c r="H423" s="253">
        <v>25.07789761592543</v>
      </c>
      <c r="I423" s="90"/>
      <c r="J423" s="267">
        <f t="shared" si="19"/>
        <v>24.925205298843149</v>
      </c>
      <c r="K423" s="266"/>
      <c r="L423" s="266"/>
      <c r="M423" s="268">
        <v>42153</v>
      </c>
    </row>
    <row r="424" spans="3:13" ht="13.8">
      <c r="C424" s="254"/>
      <c r="D424" s="254">
        <v>30</v>
      </c>
      <c r="E424" s="253">
        <v>2.7837777203225804</v>
      </c>
      <c r="F424" s="253">
        <v>24.662821326880593</v>
      </c>
      <c r="G424" s="253">
        <v>22.15511086494087</v>
      </c>
      <c r="H424" s="253">
        <v>25.674382812252155</v>
      </c>
      <c r="I424" s="90"/>
      <c r="J424" s="267">
        <f t="shared" si="19"/>
        <v>24.662821326880593</v>
      </c>
      <c r="K424" s="266"/>
      <c r="L424" s="266"/>
      <c r="M424" s="268">
        <v>42154</v>
      </c>
    </row>
    <row r="425" spans="3:13" ht="13.8">
      <c r="C425" s="254"/>
      <c r="D425" s="254">
        <v>31</v>
      </c>
      <c r="E425" s="253">
        <v>2.9316394951409821</v>
      </c>
      <c r="F425" s="253">
        <v>24.667348186829994</v>
      </c>
      <c r="G425" s="253">
        <v>22.02673285160547</v>
      </c>
      <c r="H425" s="253">
        <v>26.518014435458827</v>
      </c>
      <c r="I425" s="90"/>
      <c r="J425" s="267">
        <f t="shared" si="19"/>
        <v>24.667348186829994</v>
      </c>
      <c r="K425" s="266">
        <v>35</v>
      </c>
      <c r="L425" s="266"/>
      <c r="M425" s="268">
        <v>42155</v>
      </c>
    </row>
    <row r="426" spans="3:13" ht="13.8">
      <c r="C426" s="254">
        <v>6</v>
      </c>
      <c r="D426" s="254">
        <v>1</v>
      </c>
      <c r="E426" s="253">
        <v>2.6473615678511297</v>
      </c>
      <c r="F426" s="253">
        <v>24.731540115073916</v>
      </c>
      <c r="G426" s="253">
        <v>22.840028182579996</v>
      </c>
      <c r="H426" s="253">
        <v>26.690648691875872</v>
      </c>
      <c r="I426" s="90"/>
      <c r="J426" s="267">
        <f t="shared" si="19"/>
        <v>24.731540115073916</v>
      </c>
      <c r="K426" s="266"/>
      <c r="L426" s="266"/>
      <c r="M426" s="268">
        <v>42156</v>
      </c>
    </row>
    <row r="427" spans="3:13" ht="13.8">
      <c r="C427" s="254"/>
      <c r="D427" s="254">
        <v>2</v>
      </c>
      <c r="E427" s="253">
        <v>2.5175465558544063</v>
      </c>
      <c r="F427" s="253">
        <v>24.561152279036637</v>
      </c>
      <c r="G427" s="253">
        <v>23.877230866879096</v>
      </c>
      <c r="H427" s="253">
        <v>28.285408481819115</v>
      </c>
      <c r="I427" s="90"/>
      <c r="J427" s="267">
        <f t="shared" si="19"/>
        <v>24.561152279036637</v>
      </c>
      <c r="K427" s="266"/>
      <c r="L427" s="266"/>
      <c r="M427" s="268">
        <v>42157</v>
      </c>
    </row>
    <row r="428" spans="3:13" ht="13.8">
      <c r="C428" s="254"/>
      <c r="D428" s="254">
        <v>3</v>
      </c>
      <c r="E428" s="253">
        <v>1.9882023171287766</v>
      </c>
      <c r="F428" s="253">
        <v>24.850949164046391</v>
      </c>
      <c r="G428" s="253">
        <v>24.547604710496074</v>
      </c>
      <c r="H428" s="253">
        <v>28.553923373612822</v>
      </c>
      <c r="I428" s="90"/>
      <c r="J428" s="267">
        <f t="shared" si="19"/>
        <v>24.850949164046391</v>
      </c>
      <c r="K428" s="266"/>
      <c r="L428" s="266"/>
      <c r="M428" s="268">
        <v>42158</v>
      </c>
    </row>
    <row r="429" spans="3:13" ht="13.8">
      <c r="C429" s="254"/>
      <c r="D429" s="254">
        <v>4</v>
      </c>
      <c r="E429" s="253">
        <v>2.1875793251500601</v>
      </c>
      <c r="F429" s="253">
        <v>24.705904648833037</v>
      </c>
      <c r="G429" s="253">
        <v>25.101816042439342</v>
      </c>
      <c r="H429" s="253">
        <v>29.941491065577161</v>
      </c>
      <c r="I429" s="90"/>
      <c r="J429" s="267">
        <f t="shared" si="19"/>
        <v>24.705904648833037</v>
      </c>
      <c r="K429" s="266"/>
      <c r="L429" s="266"/>
      <c r="M429" s="268">
        <v>42159</v>
      </c>
    </row>
    <row r="430" spans="3:13" ht="13.8">
      <c r="C430" s="254"/>
      <c r="D430" s="254">
        <v>5</v>
      </c>
      <c r="E430" s="253">
        <v>2.3925598016837952</v>
      </c>
      <c r="F430" s="253">
        <v>24.876071113595735</v>
      </c>
      <c r="G430" s="253">
        <v>24.550264614722806</v>
      </c>
      <c r="H430" s="253">
        <v>29.100319138665355</v>
      </c>
      <c r="I430" s="90"/>
      <c r="J430" s="267">
        <f t="shared" si="19"/>
        <v>24.876071113595735</v>
      </c>
      <c r="K430" s="266"/>
      <c r="L430" s="266"/>
      <c r="M430" s="268">
        <v>42160</v>
      </c>
    </row>
    <row r="431" spans="3:13" ht="13.8">
      <c r="C431" s="254"/>
      <c r="D431" s="254">
        <v>6</v>
      </c>
      <c r="E431" s="253">
        <v>2.6321659620837057</v>
      </c>
      <c r="F431" s="253">
        <v>24.95626866387866</v>
      </c>
      <c r="G431" s="253">
        <v>25.762125221831969</v>
      </c>
      <c r="H431" s="253">
        <v>28.481911266123777</v>
      </c>
      <c r="I431" s="90"/>
      <c r="J431" s="267">
        <f t="shared" si="19"/>
        <v>24.95626866387866</v>
      </c>
      <c r="K431" s="266"/>
      <c r="L431" s="266"/>
      <c r="M431" s="268">
        <v>42161</v>
      </c>
    </row>
    <row r="432" spans="3:13" ht="13.8">
      <c r="C432" s="254"/>
      <c r="D432" s="254">
        <v>7</v>
      </c>
      <c r="E432" s="253">
        <v>2.8275356614246121</v>
      </c>
      <c r="F432" s="253">
        <v>25.097395015632657</v>
      </c>
      <c r="G432" s="253">
        <v>26.470791799843646</v>
      </c>
      <c r="H432" s="253">
        <v>29.809274859783205</v>
      </c>
      <c r="I432" s="90"/>
      <c r="J432" s="267">
        <f t="shared" si="19"/>
        <v>25.097395015632657</v>
      </c>
      <c r="K432" s="266"/>
      <c r="L432" s="266"/>
      <c r="M432" s="268">
        <v>42162</v>
      </c>
    </row>
    <row r="433" spans="3:13" ht="13.8">
      <c r="C433" s="254"/>
      <c r="D433" s="254">
        <v>8</v>
      </c>
      <c r="E433" s="253">
        <v>2.7069516031202272</v>
      </c>
      <c r="F433" s="253">
        <v>24.836498402058073</v>
      </c>
      <c r="G433" s="253">
        <v>26.594000200717893</v>
      </c>
      <c r="H433" s="253">
        <v>30.332556663370241</v>
      </c>
      <c r="I433" s="90"/>
      <c r="J433" s="267">
        <f t="shared" si="19"/>
        <v>24.836498402058073</v>
      </c>
      <c r="K433" s="266"/>
      <c r="L433" s="266"/>
      <c r="M433" s="268">
        <v>42163</v>
      </c>
    </row>
    <row r="434" spans="3:13" ht="13.8">
      <c r="C434" s="254"/>
      <c r="D434" s="254">
        <v>9</v>
      </c>
      <c r="E434" s="253">
        <v>2.8915980488701543</v>
      </c>
      <c r="F434" s="253">
        <v>24.7499019966947</v>
      </c>
      <c r="G434" s="253">
        <v>27.404428118989529</v>
      </c>
      <c r="H434" s="253">
        <v>28.133749114604619</v>
      </c>
      <c r="I434" s="90"/>
      <c r="J434" s="267">
        <f t="shared" si="19"/>
        <v>24.7499019966947</v>
      </c>
      <c r="K434" s="266"/>
      <c r="L434" s="266"/>
      <c r="M434" s="268">
        <v>42164</v>
      </c>
    </row>
    <row r="435" spans="3:13" ht="13.8">
      <c r="C435" s="254"/>
      <c r="D435" s="254">
        <v>10</v>
      </c>
      <c r="E435" s="253">
        <v>2.6713739783285324</v>
      </c>
      <c r="F435" s="253">
        <v>24.791229464658674</v>
      </c>
      <c r="G435" s="253">
        <v>26.833427445360599</v>
      </c>
      <c r="H435" s="253">
        <v>25.326608523231421</v>
      </c>
      <c r="I435" s="90"/>
      <c r="J435" s="267">
        <f t="shared" si="19"/>
        <v>24.791229464658674</v>
      </c>
      <c r="K435" s="266"/>
      <c r="L435" s="266"/>
      <c r="M435" s="268">
        <v>42165</v>
      </c>
    </row>
    <row r="436" spans="3:13" ht="13.8">
      <c r="C436" s="254"/>
      <c r="D436" s="254">
        <v>11</v>
      </c>
      <c r="E436" s="253">
        <v>2.7204775383306048</v>
      </c>
      <c r="F436" s="253">
        <v>25.519554392480895</v>
      </c>
      <c r="G436" s="253">
        <v>27.260746038135757</v>
      </c>
      <c r="H436" s="253">
        <v>23.812899439373531</v>
      </c>
      <c r="I436" s="90"/>
      <c r="J436" s="267">
        <f t="shared" si="19"/>
        <v>23.812899439373531</v>
      </c>
      <c r="K436" s="266"/>
      <c r="L436" s="266"/>
      <c r="M436" s="268">
        <v>42166</v>
      </c>
    </row>
    <row r="437" spans="3:13" ht="13.8">
      <c r="C437" s="254"/>
      <c r="D437" s="254">
        <v>12</v>
      </c>
      <c r="E437" s="253">
        <v>2.676345466250512</v>
      </c>
      <c r="F437" s="253">
        <v>26.002876774723319</v>
      </c>
      <c r="G437" s="253">
        <v>29.053214484440115</v>
      </c>
      <c r="H437" s="253">
        <v>24.294221728537668</v>
      </c>
      <c r="I437" s="90"/>
      <c r="J437" s="267">
        <f t="shared" si="19"/>
        <v>24.294221728537668</v>
      </c>
      <c r="K437" s="266"/>
      <c r="L437" s="266"/>
      <c r="M437" s="268">
        <v>42167</v>
      </c>
    </row>
    <row r="438" spans="3:13" ht="13.8">
      <c r="C438" s="254"/>
      <c r="D438" s="254">
        <v>13</v>
      </c>
      <c r="E438" s="253">
        <v>2.7155528300048406</v>
      </c>
      <c r="F438" s="253">
        <v>26.335114862643216</v>
      </c>
      <c r="G438" s="253">
        <v>30.869005821338597</v>
      </c>
      <c r="H438" s="253">
        <v>23.017742912774786</v>
      </c>
      <c r="I438" s="90"/>
      <c r="J438" s="267">
        <f t="shared" si="19"/>
        <v>23.017742912774786</v>
      </c>
      <c r="K438" s="266"/>
      <c r="L438" s="266"/>
      <c r="M438" s="268">
        <v>42168</v>
      </c>
    </row>
    <row r="439" spans="3:13" ht="13.8">
      <c r="C439" s="254"/>
      <c r="D439" s="254">
        <v>14</v>
      </c>
      <c r="E439" s="253">
        <v>2.2423290788904908</v>
      </c>
      <c r="F439" s="253">
        <v>26.607480722792861</v>
      </c>
      <c r="G439" s="253">
        <v>28.700277029654679</v>
      </c>
      <c r="H439" s="253">
        <v>23.564238345041595</v>
      </c>
      <c r="I439" s="90"/>
      <c r="J439" s="267">
        <f t="shared" si="19"/>
        <v>23.564238345041595</v>
      </c>
      <c r="K439" s="266"/>
      <c r="L439" s="269" t="s">
        <v>183</v>
      </c>
      <c r="M439" s="268">
        <v>42169</v>
      </c>
    </row>
    <row r="440" spans="3:13" ht="13.8">
      <c r="C440" s="254"/>
      <c r="D440" s="254">
        <v>15</v>
      </c>
      <c r="E440" s="253">
        <v>2.5957906143283322</v>
      </c>
      <c r="F440" s="253">
        <v>26.94523586304404</v>
      </c>
      <c r="G440" s="253">
        <v>26.040739118452141</v>
      </c>
      <c r="H440" s="253">
        <v>23.349710863761612</v>
      </c>
      <c r="I440" s="90"/>
      <c r="J440" s="267">
        <f t="shared" si="19"/>
        <v>23.349710863761612</v>
      </c>
      <c r="K440" s="266"/>
      <c r="L440" s="266"/>
      <c r="M440" s="268">
        <v>42170</v>
      </c>
    </row>
    <row r="441" spans="3:13" ht="13.8">
      <c r="C441" s="254"/>
      <c r="D441" s="254">
        <v>16</v>
      </c>
      <c r="E441" s="253">
        <v>2.734658942791814</v>
      </c>
      <c r="F441" s="253">
        <v>26.989572319452353</v>
      </c>
      <c r="G441" s="253">
        <v>26.110776909665862</v>
      </c>
      <c r="H441" s="253">
        <v>24.542636874668421</v>
      </c>
      <c r="I441" s="90"/>
      <c r="J441" s="267">
        <f t="shared" si="19"/>
        <v>24.542636874668421</v>
      </c>
      <c r="K441" s="266"/>
      <c r="L441" s="266"/>
      <c r="M441" s="268">
        <v>42171</v>
      </c>
    </row>
    <row r="442" spans="3:13" ht="13.8">
      <c r="C442" s="254"/>
      <c r="D442" s="254">
        <v>17</v>
      </c>
      <c r="E442" s="253">
        <v>2.8259288115456425</v>
      </c>
      <c r="F442" s="253">
        <v>26.942136338422451</v>
      </c>
      <c r="G442" s="253">
        <v>25.830088489257605</v>
      </c>
      <c r="H442" s="253">
        <v>26.219192682754681</v>
      </c>
      <c r="I442" s="90"/>
      <c r="J442" s="267">
        <f t="shared" si="19"/>
        <v>26.219192682754681</v>
      </c>
      <c r="K442" s="266"/>
      <c r="L442" s="266"/>
      <c r="M442" s="268">
        <v>42172</v>
      </c>
    </row>
    <row r="443" spans="3:13" ht="13.8">
      <c r="C443" s="254"/>
      <c r="D443" s="254">
        <v>18</v>
      </c>
      <c r="E443" s="253">
        <v>2.5705129281010604</v>
      </c>
      <c r="F443" s="253">
        <v>27.189038673117793</v>
      </c>
      <c r="G443" s="253">
        <v>26.637557285639343</v>
      </c>
      <c r="H443" s="253">
        <v>27.810119125279641</v>
      </c>
      <c r="I443" s="90"/>
      <c r="J443" s="267">
        <f t="shared" si="19"/>
        <v>27.189038673117793</v>
      </c>
      <c r="K443" s="266"/>
      <c r="L443" s="266"/>
      <c r="M443" s="268">
        <v>42173</v>
      </c>
    </row>
    <row r="444" spans="3:13" ht="13.8">
      <c r="C444" s="254"/>
      <c r="D444" s="254">
        <v>19</v>
      </c>
      <c r="E444" s="253">
        <v>2.4130578646330445</v>
      </c>
      <c r="F444" s="253">
        <v>27.137031286919854</v>
      </c>
      <c r="G444" s="253">
        <v>27.287332877597873</v>
      </c>
      <c r="H444" s="253">
        <v>28.459272331371668</v>
      </c>
      <c r="I444" s="90"/>
      <c r="J444" s="267">
        <f t="shared" si="19"/>
        <v>27.137031286919854</v>
      </c>
      <c r="K444" s="266"/>
      <c r="L444" s="266"/>
      <c r="M444" s="268">
        <v>42174</v>
      </c>
    </row>
    <row r="445" spans="3:13" ht="13.8">
      <c r="C445" s="254"/>
      <c r="D445" s="254">
        <v>20</v>
      </c>
      <c r="E445" s="253">
        <v>2.8754141013083196</v>
      </c>
      <c r="F445" s="253">
        <v>27.482049245716347</v>
      </c>
      <c r="G445" s="253">
        <v>27.876604741291793</v>
      </c>
      <c r="H445" s="253">
        <v>29.569180036613393</v>
      </c>
      <c r="I445" s="90"/>
      <c r="J445" s="267">
        <f t="shared" si="19"/>
        <v>27.482049245716347</v>
      </c>
      <c r="K445" s="266"/>
      <c r="L445" s="266"/>
      <c r="M445" s="268">
        <v>42175</v>
      </c>
    </row>
    <row r="446" spans="3:13" ht="13.8">
      <c r="C446" s="254"/>
      <c r="D446" s="254">
        <v>21</v>
      </c>
      <c r="E446" s="253">
        <v>2.9866353300643897</v>
      </c>
      <c r="F446" s="253">
        <v>27.689567775104575</v>
      </c>
      <c r="G446" s="253">
        <v>28.409605462873738</v>
      </c>
      <c r="H446" s="253">
        <v>30.012780988537543</v>
      </c>
      <c r="I446" s="90"/>
      <c r="J446" s="267">
        <f t="shared" si="19"/>
        <v>27.689567775104575</v>
      </c>
      <c r="K446" s="266"/>
      <c r="L446" s="266"/>
      <c r="M446" s="268">
        <v>42176</v>
      </c>
    </row>
    <row r="447" spans="3:13" ht="13.8">
      <c r="C447" s="254"/>
      <c r="D447" s="254">
        <v>22</v>
      </c>
      <c r="E447" s="253">
        <v>2.9302609190378353</v>
      </c>
      <c r="F447" s="253">
        <v>27.88958162627112</v>
      </c>
      <c r="G447" s="253">
        <v>28.021537106231754</v>
      </c>
      <c r="H447" s="253">
        <v>29.867097575493187</v>
      </c>
      <c r="I447" s="90"/>
      <c r="J447" s="267">
        <f t="shared" si="19"/>
        <v>27.88958162627112</v>
      </c>
      <c r="K447" s="266"/>
      <c r="L447" s="266"/>
      <c r="M447" s="268">
        <v>42177</v>
      </c>
    </row>
    <row r="448" spans="3:13" ht="13.8">
      <c r="C448" s="254"/>
      <c r="D448" s="254">
        <v>23</v>
      </c>
      <c r="E448" s="253">
        <v>2.5012858988682267</v>
      </c>
      <c r="F448" s="253">
        <v>27.876043638165807</v>
      </c>
      <c r="G448" s="253">
        <v>27.34432723957795</v>
      </c>
      <c r="H448" s="253">
        <v>28.739484484958439</v>
      </c>
      <c r="I448" s="90"/>
      <c r="J448" s="267">
        <f t="shared" si="19"/>
        <v>27.876043638165807</v>
      </c>
      <c r="K448" s="266"/>
      <c r="L448" s="266"/>
      <c r="M448" s="268">
        <v>42178</v>
      </c>
    </row>
    <row r="449" spans="3:13" ht="13.8">
      <c r="C449" s="254"/>
      <c r="D449" s="254">
        <v>24</v>
      </c>
      <c r="E449" s="253">
        <v>2.0339375858637108</v>
      </c>
      <c r="F449" s="253">
        <v>27.879886007226773</v>
      </c>
      <c r="G449" s="253">
        <v>25.160353052699826</v>
      </c>
      <c r="H449" s="253">
        <v>28.536879805196254</v>
      </c>
      <c r="I449" s="90"/>
      <c r="J449" s="267">
        <f t="shared" si="19"/>
        <v>27.879886007226773</v>
      </c>
      <c r="K449" s="266"/>
      <c r="L449" s="266"/>
      <c r="M449" s="268">
        <v>42179</v>
      </c>
    </row>
    <row r="450" spans="3:13" ht="13.8">
      <c r="C450" s="254"/>
      <c r="D450" s="254">
        <v>25</v>
      </c>
      <c r="E450" s="253">
        <v>2.258244829736137</v>
      </c>
      <c r="F450" s="253">
        <v>27.867379299064886</v>
      </c>
      <c r="G450" s="253">
        <v>25.266322883331092</v>
      </c>
      <c r="H450" s="253">
        <v>30.044147980120712</v>
      </c>
      <c r="I450" s="90"/>
      <c r="J450" s="267">
        <f t="shared" si="19"/>
        <v>27.867379299064886</v>
      </c>
      <c r="K450" s="266"/>
      <c r="L450" s="266"/>
      <c r="M450" s="268">
        <v>42180</v>
      </c>
    </row>
    <row r="451" spans="3:13" ht="13.8">
      <c r="C451" s="254"/>
      <c r="D451" s="254">
        <v>26</v>
      </c>
      <c r="E451" s="253">
        <v>2.3105515059774593</v>
      </c>
      <c r="F451" s="253">
        <v>28.190391351354503</v>
      </c>
      <c r="G451" s="253">
        <v>26.187072208304993</v>
      </c>
      <c r="H451" s="253">
        <v>31.398352985120368</v>
      </c>
      <c r="I451" s="90"/>
      <c r="J451" s="267">
        <f t="shared" si="19"/>
        <v>28.190391351354503</v>
      </c>
      <c r="K451" s="266"/>
      <c r="L451" s="266"/>
      <c r="M451" s="268">
        <v>42181</v>
      </c>
    </row>
    <row r="452" spans="3:13" ht="13.8">
      <c r="C452" s="254"/>
      <c r="D452" s="254">
        <v>27</v>
      </c>
      <c r="E452" s="253">
        <v>2.4735742399007985</v>
      </c>
      <c r="F452" s="253">
        <v>28.165511607603165</v>
      </c>
      <c r="G452" s="253">
        <v>26.865638689512657</v>
      </c>
      <c r="H452" s="253">
        <v>32.251088564126185</v>
      </c>
      <c r="I452" s="90"/>
      <c r="J452" s="267">
        <f t="shared" si="19"/>
        <v>28.165511607603165</v>
      </c>
      <c r="K452" s="266"/>
      <c r="L452" s="266"/>
      <c r="M452" s="268">
        <v>42182</v>
      </c>
    </row>
    <row r="453" spans="3:13" ht="13.8">
      <c r="C453" s="254"/>
      <c r="D453" s="254">
        <v>28</v>
      </c>
      <c r="E453" s="253">
        <v>2.4613960330012836</v>
      </c>
      <c r="F453" s="253">
        <v>28.109436523991782</v>
      </c>
      <c r="G453" s="253">
        <v>27.810049993514088</v>
      </c>
      <c r="H453" s="253">
        <v>32.692382659911274</v>
      </c>
      <c r="I453" s="90"/>
      <c r="J453" s="267">
        <f t="shared" si="19"/>
        <v>28.109436523991782</v>
      </c>
      <c r="K453" s="266"/>
      <c r="L453" s="266"/>
      <c r="M453" s="268">
        <v>42183</v>
      </c>
    </row>
    <row r="454" spans="3:13" ht="13.8">
      <c r="C454" s="254"/>
      <c r="D454" s="254">
        <v>29</v>
      </c>
      <c r="E454" s="253">
        <v>2.1614433108483584</v>
      </c>
      <c r="F454" s="253">
        <v>28.366686530039313</v>
      </c>
      <c r="G454" s="253">
        <v>27.49965551469376</v>
      </c>
      <c r="H454" s="253">
        <v>33.992100297124907</v>
      </c>
      <c r="I454" s="90"/>
      <c r="J454" s="267">
        <f t="shared" si="19"/>
        <v>28.366686530039313</v>
      </c>
      <c r="K454" s="266"/>
      <c r="L454" s="266"/>
      <c r="M454" s="268">
        <v>42184</v>
      </c>
    </row>
    <row r="455" spans="3:13" ht="13.8">
      <c r="C455" s="254"/>
      <c r="D455" s="254">
        <v>30</v>
      </c>
      <c r="E455" s="253">
        <v>2.3125483730138758</v>
      </c>
      <c r="F455" s="253">
        <v>28.587666347188161</v>
      </c>
      <c r="G455" s="253">
        <v>26.453131693828379</v>
      </c>
      <c r="H455" s="253">
        <v>33.471014040464375</v>
      </c>
      <c r="I455" s="90"/>
      <c r="J455" s="267">
        <f t="shared" si="19"/>
        <v>28.587666347188161</v>
      </c>
      <c r="K455" s="266">
        <v>35</v>
      </c>
      <c r="L455" s="266"/>
      <c r="M455" s="268">
        <v>42185</v>
      </c>
    </row>
    <row r="456" spans="3:13" ht="13.8">
      <c r="C456" s="254">
        <v>7</v>
      </c>
      <c r="D456" s="254">
        <v>1</v>
      </c>
      <c r="E456" s="253">
        <v>2.571052186226392</v>
      </c>
      <c r="F456" s="253">
        <v>28.296791528582744</v>
      </c>
      <c r="G456" s="253">
        <v>26.98941705257122</v>
      </c>
      <c r="H456" s="253">
        <v>30.988941142345098</v>
      </c>
      <c r="I456" s="90"/>
      <c r="J456" s="267">
        <f t="shared" si="19"/>
        <v>28.296791528582744</v>
      </c>
      <c r="K456" s="266"/>
      <c r="L456" s="266"/>
      <c r="M456" s="268">
        <v>42186</v>
      </c>
    </row>
    <row r="457" spans="3:13" ht="13.8">
      <c r="C457" s="254"/>
      <c r="D457" s="254">
        <v>2</v>
      </c>
      <c r="E457" s="253">
        <v>2.5498616945865638</v>
      </c>
      <c r="F457" s="253">
        <v>28.021204106479846</v>
      </c>
      <c r="G457" s="253">
        <v>25.283619842782223</v>
      </c>
      <c r="H457" s="253">
        <v>29.847494711269754</v>
      </c>
      <c r="I457" s="90"/>
      <c r="J457" s="267">
        <f t="shared" si="19"/>
        <v>28.021204106479846</v>
      </c>
      <c r="K457" s="266"/>
      <c r="L457" s="266"/>
      <c r="M457" s="268">
        <v>42187</v>
      </c>
    </row>
    <row r="458" spans="3:13" ht="13.8">
      <c r="C458" s="254"/>
      <c r="D458" s="254">
        <v>3</v>
      </c>
      <c r="E458" s="253">
        <v>2.1993258459463578</v>
      </c>
      <c r="F458" s="253">
        <v>28.041016745081919</v>
      </c>
      <c r="G458" s="253">
        <v>25.270009269062765</v>
      </c>
      <c r="H458" s="253">
        <v>32.873177297271639</v>
      </c>
      <c r="I458" s="90"/>
      <c r="J458" s="267">
        <f t="shared" si="19"/>
        <v>28.041016745081919</v>
      </c>
      <c r="K458" s="266"/>
      <c r="L458" s="266"/>
      <c r="M458" s="268">
        <v>42188</v>
      </c>
    </row>
    <row r="459" spans="3:13" ht="13.8">
      <c r="C459" s="254"/>
      <c r="D459" s="254">
        <v>4</v>
      </c>
      <c r="E459" s="253">
        <v>1.8225230712665792</v>
      </c>
      <c r="F459" s="253">
        <v>27.977293695400327</v>
      </c>
      <c r="G459" s="253">
        <v>28.483262031882305</v>
      </c>
      <c r="H459" s="253">
        <v>32.621846018749103</v>
      </c>
      <c r="I459" s="90"/>
      <c r="J459" s="267">
        <f t="shared" si="19"/>
        <v>27.977293695400327</v>
      </c>
      <c r="K459" s="266"/>
      <c r="L459" s="266"/>
      <c r="M459" s="268">
        <v>42189</v>
      </c>
    </row>
    <row r="460" spans="3:13" ht="13.8">
      <c r="C460" s="254"/>
      <c r="D460" s="254">
        <v>5</v>
      </c>
      <c r="E460" s="253">
        <v>1.8427204092920169</v>
      </c>
      <c r="F460" s="253">
        <v>27.920190172845537</v>
      </c>
      <c r="G460" s="253">
        <v>29.616966879828261</v>
      </c>
      <c r="H460" s="253">
        <v>32.845619391403346</v>
      </c>
      <c r="I460" s="90"/>
      <c r="J460" s="267">
        <f t="shared" si="19"/>
        <v>27.920190172845537</v>
      </c>
      <c r="K460" s="266"/>
      <c r="L460" s="266"/>
      <c r="M460" s="268">
        <v>42190</v>
      </c>
    </row>
    <row r="461" spans="3:13" ht="13.8">
      <c r="C461" s="254"/>
      <c r="D461" s="254">
        <v>6</v>
      </c>
      <c r="E461" s="253">
        <v>1.9623716930600967</v>
      </c>
      <c r="F461" s="253">
        <v>27.808125010060817</v>
      </c>
      <c r="G461" s="253">
        <v>26.519947072617285</v>
      </c>
      <c r="H461" s="253">
        <v>34.585362066424921</v>
      </c>
      <c r="I461" s="90"/>
      <c r="J461" s="267">
        <f t="shared" si="19"/>
        <v>27.808125010060817</v>
      </c>
      <c r="K461" s="266"/>
      <c r="L461" s="266"/>
      <c r="M461" s="268">
        <v>42191</v>
      </c>
    </row>
    <row r="462" spans="3:13" ht="13.8">
      <c r="C462" s="254"/>
      <c r="D462" s="254">
        <v>7</v>
      </c>
      <c r="E462" s="253">
        <v>1.8613295386814881</v>
      </c>
      <c r="F462" s="253">
        <v>28.324980449704849</v>
      </c>
      <c r="G462" s="253">
        <v>25.782537061785064</v>
      </c>
      <c r="H462" s="253">
        <v>33.769082273015314</v>
      </c>
      <c r="I462" s="90"/>
      <c r="J462" s="267">
        <f t="shared" si="19"/>
        <v>28.324980449704849</v>
      </c>
      <c r="K462" s="266"/>
      <c r="L462" s="266"/>
      <c r="M462" s="268">
        <v>42192</v>
      </c>
    </row>
    <row r="463" spans="3:13" ht="13.8">
      <c r="C463" s="254"/>
      <c r="D463" s="254">
        <v>8</v>
      </c>
      <c r="E463" s="253">
        <v>2.0511084758622076</v>
      </c>
      <c r="F463" s="253">
        <v>28.621524122857654</v>
      </c>
      <c r="G463" s="253">
        <v>27.480285520653219</v>
      </c>
      <c r="H463" s="253">
        <v>31.606701651265073</v>
      </c>
      <c r="I463" s="90"/>
      <c r="J463" s="267">
        <f t="shared" si="19"/>
        <v>28.621524122857654</v>
      </c>
      <c r="K463" s="266"/>
      <c r="L463" s="266"/>
      <c r="M463" s="268">
        <v>42193</v>
      </c>
    </row>
    <row r="464" spans="3:13" ht="13.8">
      <c r="C464" s="254"/>
      <c r="D464" s="254">
        <v>9</v>
      </c>
      <c r="E464" s="253">
        <v>2.0983488028718478</v>
      </c>
      <c r="F464" s="253">
        <v>28.675354065201159</v>
      </c>
      <c r="G464" s="253">
        <v>26.733031079569898</v>
      </c>
      <c r="H464" s="253">
        <v>31.843293091599072</v>
      </c>
      <c r="I464" s="90"/>
      <c r="J464" s="267">
        <f t="shared" si="19"/>
        <v>28.675354065201159</v>
      </c>
      <c r="K464" s="266"/>
      <c r="L464" s="266"/>
      <c r="M464" s="268">
        <v>42194</v>
      </c>
    </row>
    <row r="465" spans="3:13" ht="13.8">
      <c r="C465" s="254"/>
      <c r="D465" s="254">
        <v>10</v>
      </c>
      <c r="E465" s="253">
        <v>2.5778169903697545</v>
      </c>
      <c r="F465" s="253">
        <v>28.770977315157428</v>
      </c>
      <c r="G465" s="253">
        <v>26.955189388830142</v>
      </c>
      <c r="H465" s="253">
        <v>32.197523782629162</v>
      </c>
      <c r="I465" s="90"/>
      <c r="J465" s="267">
        <f t="shared" si="19"/>
        <v>28.770977315157428</v>
      </c>
      <c r="K465" s="266"/>
      <c r="L465" s="266"/>
      <c r="M465" s="268">
        <v>42195</v>
      </c>
    </row>
    <row r="466" spans="3:13" ht="13.8">
      <c r="C466" s="254"/>
      <c r="D466" s="254">
        <v>11</v>
      </c>
      <c r="E466" s="253">
        <v>2.2969194843917302</v>
      </c>
      <c r="F466" s="253">
        <v>28.929009025822388</v>
      </c>
      <c r="G466" s="253">
        <v>27.387841967314216</v>
      </c>
      <c r="H466" s="253">
        <v>30.838832404099826</v>
      </c>
      <c r="I466" s="90"/>
      <c r="J466" s="267">
        <f t="shared" si="19"/>
        <v>28.929009025822388</v>
      </c>
      <c r="K466" s="266"/>
      <c r="L466" s="266"/>
      <c r="M466" s="268">
        <v>42196</v>
      </c>
    </row>
    <row r="467" spans="3:13" ht="13.8">
      <c r="C467" s="254"/>
      <c r="D467" s="254">
        <v>12</v>
      </c>
      <c r="E467" s="253">
        <v>2.058110512774566</v>
      </c>
      <c r="F467" s="253">
        <v>29.218680763103283</v>
      </c>
      <c r="G467" s="253">
        <v>27.306100014359608</v>
      </c>
      <c r="H467" s="253">
        <v>31.48351016961335</v>
      </c>
      <c r="I467" s="90"/>
      <c r="J467" s="267">
        <f t="shared" si="19"/>
        <v>29.218680763103283</v>
      </c>
      <c r="K467" s="266"/>
      <c r="L467" s="266"/>
      <c r="M467" s="268">
        <v>42197</v>
      </c>
    </row>
    <row r="468" spans="3:13" ht="13.8">
      <c r="C468" s="254"/>
      <c r="D468" s="254">
        <v>13</v>
      </c>
      <c r="E468" s="253">
        <v>1.8064998117233586</v>
      </c>
      <c r="F468" s="253">
        <v>29.309015214281523</v>
      </c>
      <c r="G468" s="253">
        <v>28.664882913826517</v>
      </c>
      <c r="H468" s="253">
        <v>32.049930850824659</v>
      </c>
      <c r="I468" s="90"/>
      <c r="J468" s="267">
        <f t="shared" ref="J468:J531" si="20">IF(H468&gt;F468,F468,H468)</f>
        <v>29.309015214281523</v>
      </c>
      <c r="K468" s="266"/>
      <c r="L468" s="266"/>
      <c r="M468" s="268">
        <v>42198</v>
      </c>
    </row>
    <row r="469" spans="3:13" ht="13.8">
      <c r="C469" s="254"/>
      <c r="D469" s="254">
        <v>14</v>
      </c>
      <c r="E469" s="253">
        <v>1.8458190206549183</v>
      </c>
      <c r="F469" s="253">
        <v>29.086628554377882</v>
      </c>
      <c r="G469" s="253">
        <v>29.638993704204381</v>
      </c>
      <c r="H469" s="253">
        <v>32.628798396276963</v>
      </c>
      <c r="I469" s="90"/>
      <c r="J469" s="267">
        <f t="shared" si="20"/>
        <v>29.086628554377882</v>
      </c>
      <c r="K469" s="266"/>
      <c r="L469" s="269" t="s">
        <v>184</v>
      </c>
      <c r="M469" s="268">
        <v>42199</v>
      </c>
    </row>
    <row r="470" spans="3:13" ht="13.8">
      <c r="C470" s="254"/>
      <c r="D470" s="254">
        <v>15</v>
      </c>
      <c r="E470" s="253">
        <v>1.9108164657859885</v>
      </c>
      <c r="F470" s="253">
        <v>29.55042385444639</v>
      </c>
      <c r="G470" s="253">
        <v>30.685234312295865</v>
      </c>
      <c r="H470" s="253">
        <v>33.222110040450289</v>
      </c>
      <c r="I470" s="90"/>
      <c r="J470" s="267">
        <f t="shared" si="20"/>
        <v>29.55042385444639</v>
      </c>
      <c r="K470" s="266"/>
      <c r="L470" s="266"/>
      <c r="M470" s="268">
        <v>42200</v>
      </c>
    </row>
    <row r="471" spans="3:13" ht="13.8">
      <c r="C471" s="254"/>
      <c r="D471" s="254">
        <v>16</v>
      </c>
      <c r="E471" s="253">
        <v>1.9410971834644948</v>
      </c>
      <c r="F471" s="253">
        <v>29.778143219340301</v>
      </c>
      <c r="G471" s="253">
        <v>32.147790969495489</v>
      </c>
      <c r="H471" s="253">
        <v>33.373179841587842</v>
      </c>
      <c r="I471" s="90"/>
      <c r="J471" s="267">
        <f t="shared" si="20"/>
        <v>29.778143219340301</v>
      </c>
      <c r="K471" s="266"/>
      <c r="L471" s="266"/>
      <c r="M471" s="268">
        <v>42201</v>
      </c>
    </row>
    <row r="472" spans="3:13" ht="13.8">
      <c r="C472" s="254"/>
      <c r="D472" s="254">
        <v>17</v>
      </c>
      <c r="E472" s="253">
        <v>1.7857029531688</v>
      </c>
      <c r="F472" s="253">
        <v>29.993032978613812</v>
      </c>
      <c r="G472" s="253">
        <v>33.046528863527641</v>
      </c>
      <c r="H472" s="253">
        <v>32.822518916232205</v>
      </c>
      <c r="I472" s="90"/>
      <c r="J472" s="267">
        <f t="shared" si="20"/>
        <v>29.993032978613812</v>
      </c>
      <c r="K472" s="266"/>
      <c r="L472" s="266"/>
      <c r="M472" s="268">
        <v>42202</v>
      </c>
    </row>
    <row r="473" spans="3:13" ht="13.8">
      <c r="C473" s="254"/>
      <c r="D473" s="254">
        <v>18</v>
      </c>
      <c r="E473" s="253">
        <v>2.1849850673480349</v>
      </c>
      <c r="F473" s="253">
        <v>30.317383245098991</v>
      </c>
      <c r="G473" s="253">
        <v>30.490388592320876</v>
      </c>
      <c r="H473" s="253">
        <v>31.653152878026116</v>
      </c>
      <c r="I473" s="90"/>
      <c r="J473" s="267">
        <f t="shared" si="20"/>
        <v>30.317383245098991</v>
      </c>
      <c r="K473" s="266"/>
      <c r="L473" s="266"/>
      <c r="M473" s="268">
        <v>42203</v>
      </c>
    </row>
    <row r="474" spans="3:13" ht="13.8">
      <c r="C474" s="254"/>
      <c r="D474" s="254">
        <v>19</v>
      </c>
      <c r="E474" s="253">
        <v>2.4078009251934658</v>
      </c>
      <c r="F474" s="253">
        <v>30.397184647338662</v>
      </c>
      <c r="G474" s="253">
        <v>27.202302577316374</v>
      </c>
      <c r="H474" s="253">
        <v>32.218841625580339</v>
      </c>
      <c r="I474" s="90"/>
      <c r="J474" s="267">
        <f t="shared" si="20"/>
        <v>30.397184647338662</v>
      </c>
      <c r="K474" s="266"/>
      <c r="L474" s="266"/>
      <c r="M474" s="268">
        <v>42204</v>
      </c>
    </row>
    <row r="475" spans="3:13" ht="13.8">
      <c r="C475" s="254"/>
      <c r="D475" s="254">
        <v>20</v>
      </c>
      <c r="E475" s="253">
        <v>2.1252601280583909</v>
      </c>
      <c r="F475" s="253">
        <v>30.195752346579773</v>
      </c>
      <c r="G475" s="253">
        <v>28.259824030858574</v>
      </c>
      <c r="H475" s="253">
        <v>33.052762211363678</v>
      </c>
      <c r="I475" s="90"/>
      <c r="J475" s="267">
        <f t="shared" si="20"/>
        <v>30.195752346579773</v>
      </c>
      <c r="K475" s="266"/>
      <c r="L475" s="266"/>
      <c r="M475" s="268">
        <v>42205</v>
      </c>
    </row>
    <row r="476" spans="3:13" ht="13.8">
      <c r="C476" s="254"/>
      <c r="D476" s="254">
        <v>21</v>
      </c>
      <c r="E476" s="253">
        <v>2.0959760483929744</v>
      </c>
      <c r="F476" s="253">
        <v>30.232322485724129</v>
      </c>
      <c r="G476" s="253">
        <v>29.052127374670558</v>
      </c>
      <c r="H476" s="253">
        <v>32.592093317127201</v>
      </c>
      <c r="I476" s="90"/>
      <c r="J476" s="267">
        <f t="shared" si="20"/>
        <v>30.232322485724129</v>
      </c>
      <c r="K476" s="266"/>
      <c r="L476" s="266"/>
      <c r="M476" s="268">
        <v>42206</v>
      </c>
    </row>
    <row r="477" spans="3:13" ht="13.8">
      <c r="C477" s="254"/>
      <c r="D477" s="254">
        <v>22</v>
      </c>
      <c r="E477" s="253">
        <v>1.7003495653383225</v>
      </c>
      <c r="F477" s="253">
        <v>29.967501956171223</v>
      </c>
      <c r="G477" s="253">
        <v>30.505479167224358</v>
      </c>
      <c r="H477" s="253">
        <v>31.618240571393493</v>
      </c>
      <c r="I477" s="90"/>
      <c r="J477" s="267">
        <f t="shared" si="20"/>
        <v>29.967501956171223</v>
      </c>
      <c r="K477" s="266"/>
      <c r="L477" s="266"/>
      <c r="M477" s="268">
        <v>42207</v>
      </c>
    </row>
    <row r="478" spans="3:13" ht="13.8">
      <c r="C478" s="254"/>
      <c r="D478" s="254">
        <v>23</v>
      </c>
      <c r="E478" s="253">
        <v>1.7781287074597736</v>
      </c>
      <c r="F478" s="253">
        <v>30.050105484103842</v>
      </c>
      <c r="G478" s="253">
        <v>31.255682797789333</v>
      </c>
      <c r="H478" s="253">
        <v>32.430403615422165</v>
      </c>
      <c r="I478" s="90"/>
      <c r="J478" s="267">
        <f t="shared" si="20"/>
        <v>30.050105484103842</v>
      </c>
      <c r="K478" s="266"/>
      <c r="L478" s="266"/>
      <c r="M478" s="268">
        <v>42208</v>
      </c>
    </row>
    <row r="479" spans="3:13" ht="13.8">
      <c r="C479" s="254"/>
      <c r="D479" s="254">
        <v>24</v>
      </c>
      <c r="E479" s="253">
        <v>2.0168028061048267</v>
      </c>
      <c r="F479" s="253">
        <v>30.257481212845661</v>
      </c>
      <c r="G479" s="253">
        <v>30.42296590274988</v>
      </c>
      <c r="H479" s="253">
        <v>31.862355728158878</v>
      </c>
      <c r="I479" s="90"/>
      <c r="J479" s="267">
        <f t="shared" si="20"/>
        <v>30.257481212845661</v>
      </c>
      <c r="K479" s="266"/>
      <c r="L479" s="266"/>
      <c r="M479" s="268">
        <v>42209</v>
      </c>
    </row>
    <row r="480" spans="3:13" ht="13.8">
      <c r="C480" s="254"/>
      <c r="D480" s="254">
        <v>25</v>
      </c>
      <c r="E480" s="253">
        <v>1.4842265136166368</v>
      </c>
      <c r="F480" s="253">
        <v>30.031902953817113</v>
      </c>
      <c r="G480" s="253">
        <v>30.07534521660164</v>
      </c>
      <c r="H480" s="253">
        <v>29.78200880770137</v>
      </c>
      <c r="I480" s="90"/>
      <c r="J480" s="267">
        <f t="shared" si="20"/>
        <v>29.78200880770137</v>
      </c>
      <c r="K480" s="266"/>
      <c r="L480" s="266"/>
      <c r="M480" s="268">
        <v>42210</v>
      </c>
    </row>
    <row r="481" spans="3:13" ht="13.8">
      <c r="C481" s="254"/>
      <c r="D481" s="254">
        <v>26</v>
      </c>
      <c r="E481" s="253">
        <v>1.4538334899925502</v>
      </c>
      <c r="F481" s="253">
        <v>30.191368360295037</v>
      </c>
      <c r="G481" s="253">
        <v>30.806178269856588</v>
      </c>
      <c r="H481" s="253">
        <v>32.304571179770925</v>
      </c>
      <c r="I481" s="90"/>
      <c r="J481" s="267">
        <f t="shared" si="20"/>
        <v>30.191368360295037</v>
      </c>
      <c r="K481" s="266"/>
      <c r="L481" s="266"/>
      <c r="M481" s="268">
        <v>42211</v>
      </c>
    </row>
    <row r="482" spans="3:13" ht="13.8">
      <c r="C482" s="254"/>
      <c r="D482" s="254">
        <v>27</v>
      </c>
      <c r="E482" s="253">
        <v>1.4249645159217188</v>
      </c>
      <c r="F482" s="253">
        <v>29.965845206495338</v>
      </c>
      <c r="G482" s="253">
        <v>30.810271189156325</v>
      </c>
      <c r="H482" s="253">
        <v>31.528266027021246</v>
      </c>
      <c r="I482" s="90"/>
      <c r="J482" s="267">
        <f t="shared" si="20"/>
        <v>29.965845206495338</v>
      </c>
      <c r="K482" s="266"/>
      <c r="L482" s="266"/>
      <c r="M482" s="268">
        <v>42212</v>
      </c>
    </row>
    <row r="483" spans="3:13" ht="13.8">
      <c r="C483" s="254"/>
      <c r="D483" s="254">
        <v>28</v>
      </c>
      <c r="E483" s="253">
        <v>1.6640466501870228</v>
      </c>
      <c r="F483" s="253">
        <v>30.186132753159789</v>
      </c>
      <c r="G483" s="253">
        <v>29.773054587370169</v>
      </c>
      <c r="H483" s="253">
        <v>32.152734153819068</v>
      </c>
      <c r="I483" s="90"/>
      <c r="J483" s="267">
        <f t="shared" si="20"/>
        <v>30.186132753159789</v>
      </c>
      <c r="K483" s="266"/>
      <c r="L483" s="266"/>
      <c r="M483" s="268">
        <v>42213</v>
      </c>
    </row>
    <row r="484" spans="3:13" ht="13.8">
      <c r="C484" s="254"/>
      <c r="D484" s="254">
        <v>29</v>
      </c>
      <c r="E484" s="253">
        <v>1.3886558233382309</v>
      </c>
      <c r="F484" s="253">
        <v>30.388814335293322</v>
      </c>
      <c r="G484" s="253">
        <v>27.417230902342219</v>
      </c>
      <c r="H484" s="253">
        <v>31.236662919757357</v>
      </c>
      <c r="I484" s="90"/>
      <c r="J484" s="267">
        <f t="shared" si="20"/>
        <v>30.388814335293322</v>
      </c>
      <c r="K484" s="266"/>
      <c r="L484" s="266"/>
      <c r="M484" s="268">
        <v>42214</v>
      </c>
    </row>
    <row r="485" spans="3:13" ht="13.8">
      <c r="C485" s="254"/>
      <c r="D485" s="254">
        <v>30</v>
      </c>
      <c r="E485" s="253">
        <v>1.429713806170243</v>
      </c>
      <c r="F485" s="253">
        <v>30.209701256147284</v>
      </c>
      <c r="G485" s="253">
        <v>29.311254015054711</v>
      </c>
      <c r="H485" s="253">
        <v>28.689436430309335</v>
      </c>
      <c r="I485" s="90"/>
      <c r="J485" s="267">
        <f t="shared" si="20"/>
        <v>28.689436430309335</v>
      </c>
      <c r="K485" s="266"/>
      <c r="L485" s="266"/>
      <c r="M485" s="268">
        <v>42215</v>
      </c>
    </row>
    <row r="486" spans="3:13" ht="13.8">
      <c r="C486" s="254"/>
      <c r="D486" s="254">
        <v>31</v>
      </c>
      <c r="E486" s="253">
        <v>2.0376104609959875</v>
      </c>
      <c r="F486" s="253">
        <v>30.548595789141913</v>
      </c>
      <c r="G486" s="253">
        <v>30.088706986029294</v>
      </c>
      <c r="H486" s="253">
        <v>27.293182963200305</v>
      </c>
      <c r="I486" s="90"/>
      <c r="J486" s="267">
        <f t="shared" si="20"/>
        <v>27.293182963200305</v>
      </c>
      <c r="K486" s="266">
        <v>35</v>
      </c>
      <c r="L486" s="266"/>
      <c r="M486" s="268">
        <v>42216</v>
      </c>
    </row>
    <row r="487" spans="3:13" ht="13.8">
      <c r="C487" s="254">
        <v>8</v>
      </c>
      <c r="D487" s="254">
        <v>1</v>
      </c>
      <c r="E487" s="253">
        <v>2.2120578779793867</v>
      </c>
      <c r="F487" s="253">
        <v>30.402492765567999</v>
      </c>
      <c r="G487" s="253">
        <v>27.735988510546207</v>
      </c>
      <c r="H487" s="253">
        <v>28.390606634574219</v>
      </c>
      <c r="I487" s="90"/>
      <c r="J487" s="267">
        <f t="shared" si="20"/>
        <v>28.390606634574219</v>
      </c>
      <c r="K487" s="266"/>
      <c r="L487" s="266"/>
      <c r="M487" s="268">
        <v>42217</v>
      </c>
    </row>
    <row r="488" spans="3:13" ht="13.8">
      <c r="C488" s="254"/>
      <c r="D488" s="254">
        <v>2</v>
      </c>
      <c r="E488" s="253">
        <v>2.1103979350317332</v>
      </c>
      <c r="F488" s="253">
        <v>29.954376845337364</v>
      </c>
      <c r="G488" s="253">
        <v>27.849158816561665</v>
      </c>
      <c r="H488" s="253">
        <v>31.995752998953122</v>
      </c>
      <c r="I488" s="90"/>
      <c r="J488" s="267">
        <f t="shared" si="20"/>
        <v>29.954376845337364</v>
      </c>
      <c r="K488" s="266"/>
      <c r="L488" s="266"/>
      <c r="M488" s="268">
        <v>42218</v>
      </c>
    </row>
    <row r="489" spans="3:13" ht="13.8">
      <c r="C489" s="254"/>
      <c r="D489" s="254">
        <v>3</v>
      </c>
      <c r="E489" s="253">
        <v>1.8837020269849774</v>
      </c>
      <c r="F489" s="253">
        <v>30.100290864757607</v>
      </c>
      <c r="G489" s="253">
        <v>28.205215256610661</v>
      </c>
      <c r="H489" s="253">
        <v>31.235055332106988</v>
      </c>
      <c r="I489" s="90"/>
      <c r="J489" s="267">
        <f t="shared" si="20"/>
        <v>30.100290864757607</v>
      </c>
      <c r="K489" s="266"/>
      <c r="L489" s="266"/>
      <c r="M489" s="268">
        <v>42219</v>
      </c>
    </row>
    <row r="490" spans="3:13" ht="13.8">
      <c r="C490" s="254"/>
      <c r="D490" s="254">
        <v>4</v>
      </c>
      <c r="E490" s="253">
        <v>2.0570113536094881</v>
      </c>
      <c r="F490" s="253">
        <v>30.403190894790459</v>
      </c>
      <c r="G490" s="253">
        <v>29.227133733370081</v>
      </c>
      <c r="H490" s="253">
        <v>30.411685793456556</v>
      </c>
      <c r="I490" s="90"/>
      <c r="J490" s="267">
        <f t="shared" si="20"/>
        <v>30.403190894790459</v>
      </c>
      <c r="K490" s="266"/>
      <c r="L490" s="266"/>
      <c r="M490" s="268">
        <v>42220</v>
      </c>
    </row>
    <row r="491" spans="3:13" ht="13.8">
      <c r="C491" s="254"/>
      <c r="D491" s="254">
        <v>5</v>
      </c>
      <c r="E491" s="253">
        <v>2.0466737300522357</v>
      </c>
      <c r="F491" s="253">
        <v>30.298695734727307</v>
      </c>
      <c r="G491" s="253">
        <v>30.321421258354306</v>
      </c>
      <c r="H491" s="253">
        <v>32.188293845566058</v>
      </c>
      <c r="I491" s="90"/>
      <c r="J491" s="267">
        <f t="shared" si="20"/>
        <v>30.298695734727307</v>
      </c>
      <c r="K491" s="266"/>
      <c r="L491" s="266"/>
      <c r="M491" s="268">
        <v>42221</v>
      </c>
    </row>
    <row r="492" spans="3:13" ht="13.8">
      <c r="C492" s="254"/>
      <c r="D492" s="254">
        <v>6</v>
      </c>
      <c r="E492" s="253">
        <v>1.9773739155683383</v>
      </c>
      <c r="F492" s="253">
        <v>30.208928374127211</v>
      </c>
      <c r="G492" s="253">
        <v>30.698210292608785</v>
      </c>
      <c r="H492" s="253">
        <v>32.318832381317463</v>
      </c>
      <c r="I492" s="90"/>
      <c r="J492" s="267">
        <f t="shared" si="20"/>
        <v>30.208928374127211</v>
      </c>
      <c r="K492" s="266"/>
      <c r="L492" s="266"/>
      <c r="M492" s="268">
        <v>42222</v>
      </c>
    </row>
    <row r="493" spans="3:13" ht="13.8">
      <c r="C493" s="254"/>
      <c r="D493" s="254">
        <v>7</v>
      </c>
      <c r="E493" s="253">
        <v>2.0996950952789355</v>
      </c>
      <c r="F493" s="253">
        <v>29.900884417453366</v>
      </c>
      <c r="G493" s="253">
        <v>31.055734797325556</v>
      </c>
      <c r="H493" s="253">
        <v>31.367179809477612</v>
      </c>
      <c r="I493" s="90"/>
      <c r="J493" s="267">
        <f t="shared" si="20"/>
        <v>29.900884417453366</v>
      </c>
      <c r="K493" s="266"/>
      <c r="L493" s="266"/>
      <c r="M493" s="268">
        <v>42223</v>
      </c>
    </row>
    <row r="494" spans="3:13" ht="13.8">
      <c r="C494" s="254"/>
      <c r="D494" s="254">
        <v>8</v>
      </c>
      <c r="E494" s="253">
        <v>2.0457525765980082</v>
      </c>
      <c r="F494" s="253">
        <v>29.390665936587244</v>
      </c>
      <c r="G494" s="253">
        <v>30.916457068229178</v>
      </c>
      <c r="H494" s="253">
        <v>28.825861786631812</v>
      </c>
      <c r="I494" s="90"/>
      <c r="J494" s="267">
        <f t="shared" si="20"/>
        <v>28.825861786631812</v>
      </c>
      <c r="K494" s="266"/>
      <c r="L494" s="266"/>
      <c r="M494" s="268">
        <v>42224</v>
      </c>
    </row>
    <row r="495" spans="3:13" ht="13.8">
      <c r="C495" s="254"/>
      <c r="D495" s="254">
        <v>9</v>
      </c>
      <c r="E495" s="253">
        <v>2.2124019199604139</v>
      </c>
      <c r="F495" s="253">
        <v>29.618360457839184</v>
      </c>
      <c r="G495" s="253">
        <v>30.226198476010854</v>
      </c>
      <c r="H495" s="253">
        <v>29.696916117690716</v>
      </c>
      <c r="I495" s="90"/>
      <c r="J495" s="267">
        <f t="shared" si="20"/>
        <v>29.618360457839184</v>
      </c>
      <c r="K495" s="266"/>
      <c r="L495" s="266"/>
      <c r="M495" s="268">
        <v>42225</v>
      </c>
    </row>
    <row r="496" spans="3:13" ht="13.8">
      <c r="C496" s="254"/>
      <c r="D496" s="254">
        <v>10</v>
      </c>
      <c r="E496" s="253">
        <v>2.3465198928083537</v>
      </c>
      <c r="F496" s="253">
        <v>29.710768135921356</v>
      </c>
      <c r="G496" s="253">
        <v>30.872241898633558</v>
      </c>
      <c r="H496" s="253">
        <v>32.006443622397867</v>
      </c>
      <c r="I496" s="90"/>
      <c r="J496" s="267">
        <f t="shared" si="20"/>
        <v>29.710768135921356</v>
      </c>
      <c r="K496" s="266"/>
      <c r="L496" s="266"/>
      <c r="M496" s="268">
        <v>42226</v>
      </c>
    </row>
    <row r="497" spans="3:13" ht="13.8">
      <c r="C497" s="254"/>
      <c r="D497" s="254">
        <v>11</v>
      </c>
      <c r="E497" s="253">
        <v>1.9009925757647581</v>
      </c>
      <c r="F497" s="253">
        <v>30.195707110014112</v>
      </c>
      <c r="G497" s="253">
        <v>29.693221717696797</v>
      </c>
      <c r="H497" s="253">
        <v>30.78416357055896</v>
      </c>
      <c r="I497" s="90"/>
      <c r="J497" s="267">
        <f t="shared" si="20"/>
        <v>30.195707110014112</v>
      </c>
      <c r="K497" s="266"/>
      <c r="L497" s="266"/>
      <c r="M497" s="268">
        <v>42227</v>
      </c>
    </row>
    <row r="498" spans="3:13" ht="13.8">
      <c r="C498" s="254"/>
      <c r="D498" s="254">
        <v>12</v>
      </c>
      <c r="E498" s="253">
        <v>1.611284462011094</v>
      </c>
      <c r="F498" s="253">
        <v>30.100400526108384</v>
      </c>
      <c r="G498" s="253">
        <v>29.426867956630602</v>
      </c>
      <c r="H498" s="253">
        <v>31.22780211293875</v>
      </c>
      <c r="I498" s="90"/>
      <c r="J498" s="267">
        <f t="shared" si="20"/>
        <v>30.100400526108384</v>
      </c>
      <c r="K498" s="266"/>
      <c r="L498" s="266"/>
      <c r="M498" s="268">
        <v>42228</v>
      </c>
    </row>
    <row r="499" spans="3:13" ht="13.8">
      <c r="C499" s="254"/>
      <c r="D499" s="254">
        <v>13</v>
      </c>
      <c r="E499" s="253">
        <v>1.9745293858392101</v>
      </c>
      <c r="F499" s="253">
        <v>29.847240697724597</v>
      </c>
      <c r="G499" s="253">
        <v>28.638238751153278</v>
      </c>
      <c r="H499" s="253">
        <v>28.781027489361282</v>
      </c>
      <c r="I499" s="90"/>
      <c r="J499" s="267">
        <f t="shared" si="20"/>
        <v>28.781027489361282</v>
      </c>
      <c r="K499" s="266"/>
      <c r="L499" s="266"/>
      <c r="M499" s="268">
        <v>42229</v>
      </c>
    </row>
    <row r="500" spans="3:13" ht="13.8">
      <c r="C500" s="254"/>
      <c r="D500" s="254">
        <v>14</v>
      </c>
      <c r="E500" s="253">
        <v>1.9226858756989291</v>
      </c>
      <c r="F500" s="253">
        <v>29.902944984855012</v>
      </c>
      <c r="G500" s="253">
        <v>27.503389389246195</v>
      </c>
      <c r="H500" s="253">
        <v>26.781666890549879</v>
      </c>
      <c r="I500" s="90"/>
      <c r="J500" s="267">
        <f t="shared" si="20"/>
        <v>26.781666890549879</v>
      </c>
      <c r="K500" s="266"/>
      <c r="L500" s="269" t="s">
        <v>185</v>
      </c>
      <c r="M500" s="268">
        <v>42230</v>
      </c>
    </row>
    <row r="501" spans="3:13" ht="13.8">
      <c r="C501" s="254"/>
      <c r="D501" s="254">
        <v>15</v>
      </c>
      <c r="E501" s="253">
        <v>1.6261251117213931</v>
      </c>
      <c r="F501" s="253">
        <v>29.992498416988767</v>
      </c>
      <c r="G501" s="253">
        <v>28.106525143770192</v>
      </c>
      <c r="H501" s="253">
        <v>26.427573343922681</v>
      </c>
      <c r="I501" s="90"/>
      <c r="J501" s="267">
        <f t="shared" si="20"/>
        <v>26.427573343922681</v>
      </c>
      <c r="K501" s="266"/>
      <c r="L501" s="266"/>
      <c r="M501" s="268">
        <v>42231</v>
      </c>
    </row>
    <row r="502" spans="3:13" ht="13.8">
      <c r="C502" s="254"/>
      <c r="D502" s="254">
        <v>16</v>
      </c>
      <c r="E502" s="253">
        <v>1.7950469594808862</v>
      </c>
      <c r="F502" s="253">
        <v>29.816058659935926</v>
      </c>
      <c r="G502" s="253">
        <v>27.405522176459808</v>
      </c>
      <c r="H502" s="253">
        <v>27.545344632335347</v>
      </c>
      <c r="I502" s="90"/>
      <c r="J502" s="267">
        <f t="shared" si="20"/>
        <v>27.545344632335347</v>
      </c>
      <c r="K502" s="266"/>
      <c r="L502" s="266"/>
      <c r="M502" s="268">
        <v>42232</v>
      </c>
    </row>
    <row r="503" spans="3:13" ht="13.8">
      <c r="C503" s="254"/>
      <c r="D503" s="254">
        <v>17</v>
      </c>
      <c r="E503" s="253">
        <v>1.7371164379866266</v>
      </c>
      <c r="F503" s="253">
        <v>29.871181598166178</v>
      </c>
      <c r="G503" s="253">
        <v>29.480861156516177</v>
      </c>
      <c r="H503" s="253">
        <v>28.302541907711863</v>
      </c>
      <c r="I503" s="90"/>
      <c r="J503" s="267">
        <f t="shared" si="20"/>
        <v>28.302541907711863</v>
      </c>
      <c r="K503" s="266"/>
      <c r="L503" s="266"/>
      <c r="M503" s="268">
        <v>42233</v>
      </c>
    </row>
    <row r="504" spans="3:13" ht="13.8">
      <c r="C504" s="254"/>
      <c r="D504" s="254">
        <v>18</v>
      </c>
      <c r="E504" s="253">
        <v>1.5051479104943442</v>
      </c>
      <c r="F504" s="253">
        <v>30.005948959925139</v>
      </c>
      <c r="G504" s="253">
        <v>28.902866756445853</v>
      </c>
      <c r="H504" s="253">
        <v>27.778778400891902</v>
      </c>
      <c r="I504" s="90"/>
      <c r="J504" s="267">
        <f t="shared" si="20"/>
        <v>27.778778400891902</v>
      </c>
      <c r="K504" s="266"/>
      <c r="L504" s="266"/>
      <c r="M504" s="268">
        <v>42234</v>
      </c>
    </row>
    <row r="505" spans="3:13" ht="13.8">
      <c r="C505" s="254"/>
      <c r="D505" s="254">
        <v>19</v>
      </c>
      <c r="E505" s="253">
        <v>2.0702249748191814</v>
      </c>
      <c r="F505" s="253">
        <v>30.016578951452907</v>
      </c>
      <c r="G505" s="253">
        <v>28.239162856139259</v>
      </c>
      <c r="H505" s="253">
        <v>28.81596005702982</v>
      </c>
      <c r="I505" s="90"/>
      <c r="J505" s="267">
        <f t="shared" si="20"/>
        <v>28.81596005702982</v>
      </c>
      <c r="K505" s="266"/>
      <c r="L505" s="266"/>
      <c r="M505" s="268">
        <v>42235</v>
      </c>
    </row>
    <row r="506" spans="3:13" ht="13.8">
      <c r="C506" s="254"/>
      <c r="D506" s="254">
        <v>20</v>
      </c>
      <c r="E506" s="253">
        <v>2.2255803223727395</v>
      </c>
      <c r="F506" s="253">
        <v>30.04794774697989</v>
      </c>
      <c r="G506" s="253">
        <v>27.648938702902193</v>
      </c>
      <c r="H506" s="253">
        <v>31.409503525418963</v>
      </c>
      <c r="I506" s="90"/>
      <c r="J506" s="267">
        <f t="shared" si="20"/>
        <v>30.04794774697989</v>
      </c>
      <c r="K506" s="266"/>
      <c r="L506" s="266"/>
      <c r="M506" s="268">
        <v>42236</v>
      </c>
    </row>
    <row r="507" spans="3:13" ht="13.8">
      <c r="C507" s="254"/>
      <c r="D507" s="254">
        <v>21</v>
      </c>
      <c r="E507" s="253">
        <v>2.1726464413640003</v>
      </c>
      <c r="F507" s="253">
        <v>29.938738880636212</v>
      </c>
      <c r="G507" s="253">
        <v>27.853742638423494</v>
      </c>
      <c r="H507" s="253">
        <v>30.990649994768646</v>
      </c>
      <c r="I507" s="90"/>
      <c r="J507" s="267">
        <f t="shared" si="20"/>
        <v>29.938738880636212</v>
      </c>
      <c r="K507" s="266"/>
      <c r="L507" s="266"/>
      <c r="M507" s="268">
        <v>42237</v>
      </c>
    </row>
    <row r="508" spans="3:13" ht="13.8">
      <c r="C508" s="254"/>
      <c r="D508" s="254">
        <v>22</v>
      </c>
      <c r="E508" s="253">
        <v>1.959257236627852</v>
      </c>
      <c r="F508" s="253">
        <v>29.802662279520597</v>
      </c>
      <c r="G508" s="253">
        <v>26.359866475124022</v>
      </c>
      <c r="H508" s="253">
        <v>28.936375363668713</v>
      </c>
      <c r="I508" s="90"/>
      <c r="J508" s="267">
        <f t="shared" si="20"/>
        <v>28.936375363668713</v>
      </c>
      <c r="K508" s="266"/>
      <c r="L508" s="266"/>
      <c r="M508" s="268">
        <v>42238</v>
      </c>
    </row>
    <row r="509" spans="3:13" ht="13.8">
      <c r="C509" s="254"/>
      <c r="D509" s="254">
        <v>23</v>
      </c>
      <c r="E509" s="253">
        <v>1.8737757355734814</v>
      </c>
      <c r="F509" s="253">
        <v>29.733295108675581</v>
      </c>
      <c r="G509" s="253">
        <v>27.786156567141795</v>
      </c>
      <c r="H509" s="253">
        <v>27.602643977604867</v>
      </c>
      <c r="I509" s="90"/>
      <c r="J509" s="267">
        <f t="shared" si="20"/>
        <v>27.602643977604867</v>
      </c>
      <c r="K509" s="266"/>
      <c r="L509" s="266"/>
      <c r="M509" s="268">
        <v>42239</v>
      </c>
    </row>
    <row r="510" spans="3:13" ht="13.8">
      <c r="C510" s="254"/>
      <c r="D510" s="254">
        <v>24</v>
      </c>
      <c r="E510" s="253">
        <v>2.1196822421108652</v>
      </c>
      <c r="F510" s="253">
        <v>29.391190344598112</v>
      </c>
      <c r="G510" s="253">
        <v>29.528483838569255</v>
      </c>
      <c r="H510" s="253">
        <v>27.118835262210716</v>
      </c>
      <c r="I510" s="90"/>
      <c r="J510" s="267">
        <f t="shared" si="20"/>
        <v>27.118835262210716</v>
      </c>
      <c r="K510" s="266"/>
      <c r="L510" s="266"/>
      <c r="M510" s="268">
        <v>42240</v>
      </c>
    </row>
    <row r="511" spans="3:13" ht="13.8">
      <c r="C511" s="254"/>
      <c r="D511" s="254">
        <v>25</v>
      </c>
      <c r="E511" s="253">
        <v>2.1544663284161869</v>
      </c>
      <c r="F511" s="253">
        <v>29.115561623180483</v>
      </c>
      <c r="G511" s="253">
        <v>31.223499479477734</v>
      </c>
      <c r="H511" s="253">
        <v>28.700047155605812</v>
      </c>
      <c r="I511" s="90"/>
      <c r="J511" s="267">
        <f t="shared" si="20"/>
        <v>28.700047155605812</v>
      </c>
      <c r="K511" s="266"/>
      <c r="L511" s="266"/>
      <c r="M511" s="268">
        <v>42241</v>
      </c>
    </row>
    <row r="512" spans="3:13" ht="13.8">
      <c r="C512" s="254"/>
      <c r="D512" s="254">
        <v>26</v>
      </c>
      <c r="E512" s="253">
        <v>2.1122994027874094</v>
      </c>
      <c r="F512" s="253">
        <v>29.081074943482168</v>
      </c>
      <c r="G512" s="253">
        <v>31.823260889237833</v>
      </c>
      <c r="H512" s="253">
        <v>30.060176436442507</v>
      </c>
      <c r="I512" s="90"/>
      <c r="J512" s="267">
        <f t="shared" si="20"/>
        <v>29.081074943482168</v>
      </c>
      <c r="K512" s="266"/>
      <c r="L512" s="266"/>
      <c r="M512" s="268">
        <v>42242</v>
      </c>
    </row>
    <row r="513" spans="3:13" ht="13.8">
      <c r="C513" s="254"/>
      <c r="D513" s="254">
        <v>27</v>
      </c>
      <c r="E513" s="253">
        <v>2.6091841807438452</v>
      </c>
      <c r="F513" s="253">
        <v>29.196727828865505</v>
      </c>
      <c r="G513" s="253">
        <v>32.203669296335605</v>
      </c>
      <c r="H513" s="253">
        <v>31.052300024011746</v>
      </c>
      <c r="I513" s="90"/>
      <c r="J513" s="267">
        <f t="shared" si="20"/>
        <v>29.196727828865505</v>
      </c>
      <c r="K513" s="266"/>
      <c r="L513" s="266"/>
      <c r="M513" s="268">
        <v>42243</v>
      </c>
    </row>
    <row r="514" spans="3:13" ht="13.8">
      <c r="C514" s="254"/>
      <c r="D514" s="254">
        <v>28</v>
      </c>
      <c r="E514" s="253">
        <v>2.3259811085297923</v>
      </c>
      <c r="F514" s="253">
        <v>28.682387651452686</v>
      </c>
      <c r="G514" s="253">
        <v>30.573644237476014</v>
      </c>
      <c r="H514" s="253">
        <v>31.460767666491087</v>
      </c>
      <c r="I514" s="90"/>
      <c r="J514" s="267">
        <f t="shared" si="20"/>
        <v>28.682387651452686</v>
      </c>
      <c r="K514" s="266"/>
      <c r="L514" s="266"/>
      <c r="M514" s="268">
        <v>42244</v>
      </c>
    </row>
    <row r="515" spans="3:13" ht="13.8">
      <c r="C515" s="254"/>
      <c r="D515" s="254">
        <v>29</v>
      </c>
      <c r="E515" s="253">
        <v>2.0333271552017176</v>
      </c>
      <c r="F515" s="253">
        <v>28.413587662503804</v>
      </c>
      <c r="G515" s="253">
        <v>29.368764435275427</v>
      </c>
      <c r="H515" s="253">
        <v>32.21777343532721</v>
      </c>
      <c r="I515" s="90"/>
      <c r="J515" s="267">
        <f t="shared" si="20"/>
        <v>28.413587662503804</v>
      </c>
      <c r="K515" s="266"/>
      <c r="L515" s="266"/>
      <c r="M515" s="268">
        <v>42245</v>
      </c>
    </row>
    <row r="516" spans="3:13" ht="13.8">
      <c r="C516" s="254"/>
      <c r="D516" s="254">
        <v>30</v>
      </c>
      <c r="E516" s="253">
        <v>1.6453459596160971</v>
      </c>
      <c r="F516" s="253">
        <v>28.251433713826582</v>
      </c>
      <c r="G516" s="253">
        <v>29.199643209243238</v>
      </c>
      <c r="H516" s="253">
        <v>32.318631399251814</v>
      </c>
      <c r="I516" s="90"/>
      <c r="J516" s="267">
        <f t="shared" si="20"/>
        <v>28.251433713826582</v>
      </c>
      <c r="K516" s="266"/>
      <c r="L516" s="266"/>
      <c r="M516" s="268">
        <v>42246</v>
      </c>
    </row>
    <row r="517" spans="3:13" ht="13.8">
      <c r="C517" s="254"/>
      <c r="D517" s="254">
        <v>31</v>
      </c>
      <c r="E517" s="253">
        <v>1.9128399469760551</v>
      </c>
      <c r="F517" s="253">
        <v>27.834081457504791</v>
      </c>
      <c r="G517" s="253">
        <v>30.351109927216861</v>
      </c>
      <c r="H517" s="253">
        <v>28.833244119852722</v>
      </c>
      <c r="I517" s="90"/>
      <c r="J517" s="267">
        <f t="shared" si="20"/>
        <v>27.834081457504791</v>
      </c>
      <c r="K517" s="266">
        <v>35</v>
      </c>
      <c r="L517" s="266"/>
      <c r="M517" s="268">
        <v>42247</v>
      </c>
    </row>
    <row r="518" spans="3:13" ht="13.8">
      <c r="C518" s="254">
        <v>9</v>
      </c>
      <c r="D518" s="254">
        <v>1</v>
      </c>
      <c r="E518" s="253">
        <v>1.6230393576127446</v>
      </c>
      <c r="F518" s="253">
        <v>27.629148148412085</v>
      </c>
      <c r="G518" s="253">
        <v>31.29326693485859</v>
      </c>
      <c r="H518" s="253">
        <v>27.695539931278105</v>
      </c>
      <c r="I518" s="90"/>
      <c r="J518" s="267">
        <f t="shared" si="20"/>
        <v>27.629148148412085</v>
      </c>
      <c r="K518" s="266"/>
      <c r="L518" s="266"/>
      <c r="M518" s="268">
        <v>42248</v>
      </c>
    </row>
    <row r="519" spans="3:13" ht="13.8">
      <c r="C519" s="254"/>
      <c r="D519" s="254">
        <v>2</v>
      </c>
      <c r="E519" s="253">
        <v>1.5000624787135524</v>
      </c>
      <c r="F519" s="253">
        <v>27.928144779770342</v>
      </c>
      <c r="G519" s="253">
        <v>31.855961436115123</v>
      </c>
      <c r="H519" s="253">
        <v>26.195198133626501</v>
      </c>
      <c r="I519" s="90"/>
      <c r="J519" s="267">
        <f t="shared" si="20"/>
        <v>26.195198133626501</v>
      </c>
      <c r="K519" s="266"/>
      <c r="L519" s="266"/>
      <c r="M519" s="268">
        <v>42249</v>
      </c>
    </row>
    <row r="520" spans="3:13" ht="13.8">
      <c r="C520" s="254"/>
      <c r="D520" s="254">
        <v>3</v>
      </c>
      <c r="E520" s="253">
        <v>1.9077492916778762</v>
      </c>
      <c r="F520" s="253">
        <v>28.074878616171944</v>
      </c>
      <c r="G520" s="253">
        <v>30.001768889108963</v>
      </c>
      <c r="H520" s="253">
        <v>24.786661174113156</v>
      </c>
      <c r="I520" s="90"/>
      <c r="J520" s="267">
        <f t="shared" si="20"/>
        <v>24.786661174113156</v>
      </c>
      <c r="K520" s="266"/>
      <c r="L520" s="266"/>
      <c r="M520" s="268">
        <v>42250</v>
      </c>
    </row>
    <row r="521" spans="3:13" ht="13.8">
      <c r="C521" s="254"/>
      <c r="D521" s="254">
        <v>4</v>
      </c>
      <c r="E521" s="253">
        <v>1.9393283497925544</v>
      </c>
      <c r="F521" s="253">
        <v>27.769982185726565</v>
      </c>
      <c r="G521" s="253">
        <v>28.844236169820903</v>
      </c>
      <c r="H521" s="253">
        <v>23.991277097784192</v>
      </c>
      <c r="I521" s="90"/>
      <c r="J521" s="267">
        <f t="shared" si="20"/>
        <v>23.991277097784192</v>
      </c>
      <c r="K521" s="266"/>
      <c r="L521" s="266"/>
      <c r="M521" s="268">
        <v>42251</v>
      </c>
    </row>
    <row r="522" spans="3:13" ht="13.8">
      <c r="C522" s="254"/>
      <c r="D522" s="254">
        <v>5</v>
      </c>
      <c r="E522" s="253">
        <v>2.0363352407385178</v>
      </c>
      <c r="F522" s="253">
        <v>27.589863925356948</v>
      </c>
      <c r="G522" s="253">
        <v>29.531205896016854</v>
      </c>
      <c r="H522" s="253">
        <v>24.62400270198728</v>
      </c>
      <c r="I522" s="90"/>
      <c r="J522" s="267">
        <f t="shared" si="20"/>
        <v>24.62400270198728</v>
      </c>
      <c r="K522" s="266"/>
      <c r="L522" s="266"/>
      <c r="M522" s="268">
        <v>42252</v>
      </c>
    </row>
    <row r="523" spans="3:13" ht="13.8">
      <c r="C523" s="254"/>
      <c r="D523" s="254">
        <v>6</v>
      </c>
      <c r="E523" s="253">
        <v>1.7878644724917381</v>
      </c>
      <c r="F523" s="253">
        <v>27.606741797397309</v>
      </c>
      <c r="G523" s="253">
        <v>29.384983077118633</v>
      </c>
      <c r="H523" s="253">
        <v>25.053997669666</v>
      </c>
      <c r="I523" s="90"/>
      <c r="J523" s="267">
        <f t="shared" si="20"/>
        <v>25.053997669666</v>
      </c>
      <c r="K523" s="266"/>
      <c r="L523" s="266"/>
      <c r="M523" s="268">
        <v>42253</v>
      </c>
    </row>
    <row r="524" spans="3:13" ht="13.8">
      <c r="C524" s="254"/>
      <c r="D524" s="254">
        <v>7</v>
      </c>
      <c r="E524" s="253">
        <v>1.8837069336776617</v>
      </c>
      <c r="F524" s="253">
        <v>27.29589553438867</v>
      </c>
      <c r="G524" s="253">
        <v>28.498897347455511</v>
      </c>
      <c r="H524" s="253">
        <v>25.196867576659823</v>
      </c>
      <c r="I524" s="90"/>
      <c r="J524" s="267">
        <f t="shared" si="20"/>
        <v>25.196867576659823</v>
      </c>
      <c r="K524" s="266"/>
      <c r="L524" s="266"/>
      <c r="M524" s="268">
        <v>42254</v>
      </c>
    </row>
    <row r="525" spans="3:13" ht="13.8">
      <c r="C525" s="254"/>
      <c r="D525" s="254">
        <v>8</v>
      </c>
      <c r="E525" s="253">
        <v>2.2263515298262506</v>
      </c>
      <c r="F525" s="253">
        <v>27.482253507767478</v>
      </c>
      <c r="G525" s="253">
        <v>28.903354028560361</v>
      </c>
      <c r="H525" s="253">
        <v>26.276050331466067</v>
      </c>
      <c r="I525" s="90"/>
      <c r="J525" s="267">
        <f t="shared" si="20"/>
        <v>26.276050331466067</v>
      </c>
      <c r="K525" s="266"/>
      <c r="L525" s="266"/>
      <c r="M525" s="268">
        <v>42255</v>
      </c>
    </row>
    <row r="526" spans="3:13" ht="13.8">
      <c r="C526" s="254"/>
      <c r="D526" s="254">
        <v>9</v>
      </c>
      <c r="E526" s="253">
        <v>2.4262273041575999</v>
      </c>
      <c r="F526" s="253">
        <v>27.442053724998019</v>
      </c>
      <c r="G526" s="253">
        <v>29.460119970391613</v>
      </c>
      <c r="H526" s="253">
        <v>26.544951328078032</v>
      </c>
      <c r="I526" s="90"/>
      <c r="J526" s="267">
        <f t="shared" si="20"/>
        <v>26.544951328078032</v>
      </c>
      <c r="K526" s="266"/>
      <c r="L526" s="266"/>
      <c r="M526" s="268">
        <v>42256</v>
      </c>
    </row>
    <row r="527" spans="3:13" ht="13.8">
      <c r="C527" s="254"/>
      <c r="D527" s="254">
        <v>10</v>
      </c>
      <c r="E527" s="253">
        <v>2.1943192026520695</v>
      </c>
      <c r="F527" s="253">
        <v>27.561006266959076</v>
      </c>
      <c r="G527" s="253">
        <v>29.683948260097569</v>
      </c>
      <c r="H527" s="253">
        <v>25.935413487489345</v>
      </c>
      <c r="I527" s="90"/>
      <c r="J527" s="267">
        <f t="shared" si="20"/>
        <v>25.935413487489345</v>
      </c>
      <c r="K527" s="266"/>
      <c r="L527" s="266"/>
      <c r="M527" s="268">
        <v>42257</v>
      </c>
    </row>
    <row r="528" spans="3:13" ht="13.8">
      <c r="C528" s="254"/>
      <c r="D528" s="254">
        <v>11</v>
      </c>
      <c r="E528" s="253">
        <v>2.1139681793621756</v>
      </c>
      <c r="F528" s="253">
        <v>27.035899700215694</v>
      </c>
      <c r="G528" s="253">
        <v>29.54602725997934</v>
      </c>
      <c r="H528" s="253">
        <v>27.272032737771056</v>
      </c>
      <c r="I528" s="90"/>
      <c r="J528" s="267">
        <f t="shared" si="20"/>
        <v>27.035899700215694</v>
      </c>
      <c r="K528" s="266"/>
      <c r="L528" s="266"/>
      <c r="M528" s="268">
        <v>42258</v>
      </c>
    </row>
    <row r="529" spans="3:13" ht="13.8">
      <c r="C529" s="254"/>
      <c r="D529" s="254">
        <v>12</v>
      </c>
      <c r="E529" s="253">
        <v>1.7511397319180753</v>
      </c>
      <c r="F529" s="253">
        <v>26.546329987013063</v>
      </c>
      <c r="G529" s="253">
        <v>29.37278830560723</v>
      </c>
      <c r="H529" s="253">
        <v>25.880717902090723</v>
      </c>
      <c r="I529" s="90"/>
      <c r="J529" s="267">
        <f t="shared" si="20"/>
        <v>25.880717902090723</v>
      </c>
      <c r="K529" s="266"/>
      <c r="L529" s="266"/>
      <c r="M529" s="268">
        <v>42259</v>
      </c>
    </row>
    <row r="530" spans="3:13" ht="13.8">
      <c r="C530" s="254"/>
      <c r="D530" s="254">
        <v>13</v>
      </c>
      <c r="E530" s="253">
        <v>1.9517514083649015</v>
      </c>
      <c r="F530" s="253">
        <v>26.153080282292244</v>
      </c>
      <c r="G530" s="253">
        <v>28.985848757349206</v>
      </c>
      <c r="H530" s="253">
        <v>25.602696618814836</v>
      </c>
      <c r="I530" s="90"/>
      <c r="J530" s="267">
        <f t="shared" si="20"/>
        <v>25.602696618814836</v>
      </c>
      <c r="K530" s="266"/>
      <c r="L530" s="266"/>
      <c r="M530" s="268">
        <v>42260</v>
      </c>
    </row>
    <row r="531" spans="3:13" ht="13.8">
      <c r="C531" s="254"/>
      <c r="D531" s="254">
        <v>14</v>
      </c>
      <c r="E531" s="253">
        <v>2.1516400975230248</v>
      </c>
      <c r="F531" s="253">
        <v>26.136450118276869</v>
      </c>
      <c r="G531" s="253">
        <v>28.221081286918608</v>
      </c>
      <c r="H531" s="253">
        <v>24.971695002686168</v>
      </c>
      <c r="I531" s="90"/>
      <c r="J531" s="267">
        <f t="shared" si="20"/>
        <v>24.971695002686168</v>
      </c>
      <c r="K531" s="266"/>
      <c r="L531" s="269" t="s">
        <v>186</v>
      </c>
      <c r="M531" s="268">
        <v>42261</v>
      </c>
    </row>
    <row r="532" spans="3:13" ht="13.8">
      <c r="C532" s="254"/>
      <c r="D532" s="254">
        <v>15</v>
      </c>
      <c r="E532" s="253">
        <v>2.3584837871458832</v>
      </c>
      <c r="F532" s="253">
        <v>26.546524343338966</v>
      </c>
      <c r="G532" s="253">
        <v>27.608845916864706</v>
      </c>
      <c r="H532" s="253">
        <v>23.896007155894665</v>
      </c>
      <c r="I532" s="90"/>
      <c r="J532" s="267">
        <f t="shared" ref="J532:J595" si="21">IF(H532&gt;F532,F532,H532)</f>
        <v>23.896007155894665</v>
      </c>
      <c r="K532" s="266"/>
      <c r="L532" s="266"/>
      <c r="M532" s="268">
        <v>42262</v>
      </c>
    </row>
    <row r="533" spans="3:13" ht="13.8">
      <c r="C533" s="254"/>
      <c r="D533" s="254">
        <v>16</v>
      </c>
      <c r="E533" s="253">
        <v>2.1576994185340257</v>
      </c>
      <c r="F533" s="253">
        <v>26.616485198785604</v>
      </c>
      <c r="G533" s="253">
        <v>27.718753325916467</v>
      </c>
      <c r="H533" s="253">
        <v>25.522299507754987</v>
      </c>
      <c r="I533" s="90"/>
      <c r="J533" s="267">
        <f t="shared" si="21"/>
        <v>25.522299507754987</v>
      </c>
      <c r="K533" s="266"/>
      <c r="L533" s="266"/>
      <c r="M533" s="268">
        <v>42263</v>
      </c>
    </row>
    <row r="534" spans="3:13" ht="13.8">
      <c r="C534" s="254"/>
      <c r="D534" s="254">
        <v>17</v>
      </c>
      <c r="E534" s="253">
        <v>2.4700999243790878</v>
      </c>
      <c r="F534" s="253">
        <v>25.548596242657812</v>
      </c>
      <c r="G534" s="253">
        <v>27.396484512856546</v>
      </c>
      <c r="H534" s="253">
        <v>23.74263479653079</v>
      </c>
      <c r="I534" s="90"/>
      <c r="J534" s="267">
        <f t="shared" si="21"/>
        <v>23.74263479653079</v>
      </c>
      <c r="K534" s="266"/>
      <c r="L534" s="266"/>
      <c r="M534" s="268">
        <v>42264</v>
      </c>
    </row>
    <row r="535" spans="3:13" ht="13.8">
      <c r="C535" s="254"/>
      <c r="D535" s="254">
        <v>18</v>
      </c>
      <c r="E535" s="253">
        <v>2.4264802957849883</v>
      </c>
      <c r="F535" s="253">
        <v>25.196995357791891</v>
      </c>
      <c r="G535" s="253">
        <v>26.729311965963067</v>
      </c>
      <c r="H535" s="253">
        <v>24.035946919133565</v>
      </c>
      <c r="I535" s="90"/>
      <c r="J535" s="267">
        <f t="shared" si="21"/>
        <v>24.035946919133565</v>
      </c>
      <c r="K535" s="266"/>
      <c r="L535" s="266"/>
      <c r="M535" s="268">
        <v>42265</v>
      </c>
    </row>
    <row r="536" spans="3:13" ht="13.8">
      <c r="C536" s="254"/>
      <c r="D536" s="254">
        <v>19</v>
      </c>
      <c r="E536" s="253">
        <v>2.2461359350824539</v>
      </c>
      <c r="F536" s="253">
        <v>25.32828183343187</v>
      </c>
      <c r="G536" s="253">
        <v>26.243106839165701</v>
      </c>
      <c r="H536" s="253">
        <v>25.306719153486775</v>
      </c>
      <c r="I536" s="90"/>
      <c r="J536" s="267">
        <f t="shared" si="21"/>
        <v>25.306719153486775</v>
      </c>
      <c r="K536" s="266"/>
      <c r="L536" s="266"/>
      <c r="M536" s="268">
        <v>42266</v>
      </c>
    </row>
    <row r="537" spans="3:13" ht="13.8">
      <c r="C537" s="254"/>
      <c r="D537" s="254">
        <v>20</v>
      </c>
      <c r="E537" s="253">
        <v>2.1962988987156877</v>
      </c>
      <c r="F537" s="253">
        <v>25.761539477543074</v>
      </c>
      <c r="G537" s="253">
        <v>27.383984340352423</v>
      </c>
      <c r="H537" s="253">
        <v>26.83108036333816</v>
      </c>
      <c r="I537" s="90"/>
      <c r="J537" s="267">
        <f t="shared" si="21"/>
        <v>25.761539477543074</v>
      </c>
      <c r="K537" s="266"/>
      <c r="L537" s="266"/>
      <c r="M537" s="268">
        <v>42267</v>
      </c>
    </row>
    <row r="538" spans="3:13" ht="13.8">
      <c r="C538" s="254"/>
      <c r="D538" s="254">
        <v>21</v>
      </c>
      <c r="E538" s="253">
        <v>2.2413159804097798</v>
      </c>
      <c r="F538" s="253">
        <v>25.396634394133333</v>
      </c>
      <c r="G538" s="253">
        <v>27.264506809761599</v>
      </c>
      <c r="H538" s="253">
        <v>27.190336440789217</v>
      </c>
      <c r="I538" s="90"/>
      <c r="J538" s="267">
        <f t="shared" si="21"/>
        <v>25.396634394133333</v>
      </c>
      <c r="K538" s="266"/>
      <c r="L538" s="266"/>
      <c r="M538" s="268">
        <v>42268</v>
      </c>
    </row>
    <row r="539" spans="3:13" ht="13.8">
      <c r="C539" s="254"/>
      <c r="D539" s="254">
        <v>22</v>
      </c>
      <c r="E539" s="253">
        <v>2.5810826393475783</v>
      </c>
      <c r="F539" s="253">
        <v>24.875330549672995</v>
      </c>
      <c r="G539" s="253">
        <v>23.635141168913801</v>
      </c>
      <c r="H539" s="253">
        <v>25.942888205308396</v>
      </c>
      <c r="I539" s="90"/>
      <c r="J539" s="267">
        <f t="shared" si="21"/>
        <v>24.875330549672995</v>
      </c>
      <c r="K539" s="266"/>
      <c r="L539" s="266"/>
      <c r="M539" s="268">
        <v>42269</v>
      </c>
    </row>
    <row r="540" spans="3:13" ht="13.8">
      <c r="C540" s="254"/>
      <c r="D540" s="254">
        <v>23</v>
      </c>
      <c r="E540" s="253">
        <v>2.7771570248540809</v>
      </c>
      <c r="F540" s="253">
        <v>24.37079508722195</v>
      </c>
      <c r="G540" s="253">
        <v>23.754785503637873</v>
      </c>
      <c r="H540" s="253">
        <v>24.846927849098964</v>
      </c>
      <c r="I540" s="90"/>
      <c r="J540" s="267">
        <f t="shared" si="21"/>
        <v>24.37079508722195</v>
      </c>
      <c r="K540" s="266"/>
      <c r="L540" s="266"/>
      <c r="M540" s="268">
        <v>42270</v>
      </c>
    </row>
    <row r="541" spans="3:13" ht="13.8">
      <c r="C541" s="254"/>
      <c r="D541" s="254">
        <v>24</v>
      </c>
      <c r="E541" s="253">
        <v>2.2610539392225086</v>
      </c>
      <c r="F541" s="253">
        <v>24.62522358053814</v>
      </c>
      <c r="G541" s="253">
        <v>23.529411583888745</v>
      </c>
      <c r="H541" s="253">
        <v>25.101758250371883</v>
      </c>
      <c r="I541" s="90"/>
      <c r="J541" s="267">
        <f t="shared" si="21"/>
        <v>24.62522358053814</v>
      </c>
      <c r="K541" s="266"/>
      <c r="L541" s="266"/>
      <c r="M541" s="268">
        <v>42271</v>
      </c>
    </row>
    <row r="542" spans="3:13" ht="13.8">
      <c r="C542" s="254"/>
      <c r="D542" s="254">
        <v>25</v>
      </c>
      <c r="E542" s="253">
        <v>1.9920618662096989</v>
      </c>
      <c r="F542" s="253">
        <v>24.036494864234523</v>
      </c>
      <c r="G542" s="253">
        <v>23.773919140395154</v>
      </c>
      <c r="H542" s="253">
        <v>26.310604010519778</v>
      </c>
      <c r="I542" s="90"/>
      <c r="J542" s="267">
        <f t="shared" si="21"/>
        <v>24.036494864234523</v>
      </c>
      <c r="K542" s="266"/>
      <c r="L542" s="266"/>
      <c r="M542" s="268">
        <v>42272</v>
      </c>
    </row>
    <row r="543" spans="3:13" ht="13.8">
      <c r="C543" s="254"/>
      <c r="D543" s="254">
        <v>26</v>
      </c>
      <c r="E543" s="253">
        <v>2.1568670896989799</v>
      </c>
      <c r="F543" s="253">
        <v>24.048948215344737</v>
      </c>
      <c r="G543" s="253">
        <v>24.658438697066337</v>
      </c>
      <c r="H543" s="253">
        <v>26.092114938871507</v>
      </c>
      <c r="I543" s="90"/>
      <c r="J543" s="267">
        <f t="shared" si="21"/>
        <v>24.048948215344737</v>
      </c>
      <c r="K543" s="266"/>
      <c r="L543" s="266"/>
      <c r="M543" s="268">
        <v>42273</v>
      </c>
    </row>
    <row r="544" spans="3:13" ht="13.8">
      <c r="C544" s="254"/>
      <c r="D544" s="254">
        <v>27</v>
      </c>
      <c r="E544" s="253">
        <v>2.5686123272135268</v>
      </c>
      <c r="F544" s="253">
        <v>24.058551939246009</v>
      </c>
      <c r="G544" s="253">
        <v>24.875054081627365</v>
      </c>
      <c r="H544" s="253">
        <v>25.598748219859875</v>
      </c>
      <c r="I544" s="90"/>
      <c r="J544" s="267">
        <f t="shared" si="21"/>
        <v>24.058551939246009</v>
      </c>
      <c r="K544" s="266"/>
      <c r="L544" s="266"/>
      <c r="M544" s="268">
        <v>42274</v>
      </c>
    </row>
    <row r="545" spans="3:13" ht="13.8">
      <c r="C545" s="254"/>
      <c r="D545" s="254">
        <v>28</v>
      </c>
      <c r="E545" s="253">
        <v>2.370379445756742</v>
      </c>
      <c r="F545" s="253">
        <v>24.029556171014971</v>
      </c>
      <c r="G545" s="253">
        <v>22.911572025016824</v>
      </c>
      <c r="H545" s="253">
        <v>24.800422726593943</v>
      </c>
      <c r="I545" s="90"/>
      <c r="J545" s="267">
        <f t="shared" si="21"/>
        <v>24.029556171014971</v>
      </c>
      <c r="K545" s="266"/>
      <c r="L545" s="266"/>
      <c r="M545" s="268">
        <v>42275</v>
      </c>
    </row>
    <row r="546" spans="3:13" ht="13.8">
      <c r="C546" s="254"/>
      <c r="D546" s="254">
        <v>29</v>
      </c>
      <c r="E546" s="253">
        <v>2.4654574128990299</v>
      </c>
      <c r="F546" s="253">
        <v>24.079523221009072</v>
      </c>
      <c r="G546" s="253">
        <v>24.610399139507347</v>
      </c>
      <c r="H546" s="253">
        <v>23.506795957103481</v>
      </c>
      <c r="I546" s="90"/>
      <c r="J546" s="267">
        <f t="shared" si="21"/>
        <v>23.506795957103481</v>
      </c>
      <c r="K546" s="266"/>
      <c r="L546" s="266"/>
      <c r="M546" s="268">
        <v>42276</v>
      </c>
    </row>
    <row r="547" spans="3:13" ht="13.8">
      <c r="C547" s="254"/>
      <c r="D547" s="254">
        <v>30</v>
      </c>
      <c r="E547" s="253">
        <v>2.0325516284019933</v>
      </c>
      <c r="F547" s="253">
        <v>23.977175480289784</v>
      </c>
      <c r="G547" s="253">
        <v>25.089351551598085</v>
      </c>
      <c r="H547" s="253">
        <v>23.377563065856741</v>
      </c>
      <c r="I547" s="90"/>
      <c r="J547" s="267">
        <f t="shared" si="21"/>
        <v>23.377563065856741</v>
      </c>
      <c r="K547" s="266">
        <v>35</v>
      </c>
      <c r="L547" s="266"/>
      <c r="M547" s="268">
        <v>42277</v>
      </c>
    </row>
    <row r="548" spans="3:13" ht="13.8">
      <c r="C548" s="254">
        <v>10</v>
      </c>
      <c r="D548" s="254">
        <v>1</v>
      </c>
      <c r="E548" s="253">
        <v>2.1248811717117952</v>
      </c>
      <c r="F548" s="253">
        <v>24.175286200956062</v>
      </c>
      <c r="G548" s="253">
        <v>25.516514566442165</v>
      </c>
      <c r="H548" s="253">
        <v>24.193112041299848</v>
      </c>
      <c r="I548" s="90"/>
      <c r="J548" s="267">
        <f t="shared" si="21"/>
        <v>24.175286200956062</v>
      </c>
      <c r="K548" s="266"/>
      <c r="L548" s="266"/>
      <c r="M548" s="268">
        <v>42278</v>
      </c>
    </row>
    <row r="549" spans="3:13" ht="13.8">
      <c r="C549" s="254"/>
      <c r="D549" s="254">
        <v>2</v>
      </c>
      <c r="E549" s="253">
        <v>2.3223058818019235</v>
      </c>
      <c r="F549" s="253">
        <v>24.195168970790856</v>
      </c>
      <c r="G549" s="253">
        <v>26.251913093495535</v>
      </c>
      <c r="H549" s="253">
        <v>23.651413458130197</v>
      </c>
      <c r="I549" s="90"/>
      <c r="J549" s="267">
        <f t="shared" si="21"/>
        <v>23.651413458130197</v>
      </c>
      <c r="K549" s="266"/>
      <c r="L549" s="266"/>
      <c r="M549" s="268">
        <v>42279</v>
      </c>
    </row>
    <row r="550" spans="3:13" ht="13.8">
      <c r="C550" s="254"/>
      <c r="D550" s="254">
        <v>3</v>
      </c>
      <c r="E550" s="253">
        <v>2.1418656554459954</v>
      </c>
      <c r="F550" s="253">
        <v>23.939112444725161</v>
      </c>
      <c r="G550" s="253">
        <v>26.489354597303834</v>
      </c>
      <c r="H550" s="253">
        <v>22.936970593739971</v>
      </c>
      <c r="I550" s="90"/>
      <c r="J550" s="267">
        <f t="shared" si="21"/>
        <v>22.936970593739971</v>
      </c>
      <c r="K550" s="266"/>
      <c r="L550" s="266"/>
      <c r="M550" s="268">
        <v>42280</v>
      </c>
    </row>
    <row r="551" spans="3:13" ht="13.8">
      <c r="C551" s="254"/>
      <c r="D551" s="254">
        <v>4</v>
      </c>
      <c r="E551" s="253">
        <v>2.5164341820885485</v>
      </c>
      <c r="F551" s="253">
        <v>23.407063171849121</v>
      </c>
      <c r="G551" s="253">
        <v>25.40966595946626</v>
      </c>
      <c r="H551" s="253">
        <v>24.088414995251384</v>
      </c>
      <c r="I551" s="90"/>
      <c r="J551" s="267">
        <f t="shared" si="21"/>
        <v>23.407063171849121</v>
      </c>
      <c r="K551" s="266"/>
      <c r="L551" s="266"/>
      <c r="M551" s="268">
        <v>42281</v>
      </c>
    </row>
    <row r="552" spans="3:13" ht="13.8">
      <c r="C552" s="254"/>
      <c r="D552" s="254">
        <v>5</v>
      </c>
      <c r="E552" s="253">
        <v>2.6160399611167806</v>
      </c>
      <c r="F552" s="253">
        <v>23.016395472179283</v>
      </c>
      <c r="G552" s="253">
        <v>23.765348273055704</v>
      </c>
      <c r="H552" s="253">
        <v>26.009970164571996</v>
      </c>
      <c r="I552" s="90"/>
      <c r="J552" s="267">
        <f t="shared" si="21"/>
        <v>23.016395472179283</v>
      </c>
      <c r="K552" s="266"/>
      <c r="L552" s="266"/>
      <c r="M552" s="268">
        <v>42282</v>
      </c>
    </row>
    <row r="553" spans="3:13" ht="13.8">
      <c r="C553" s="254"/>
      <c r="D553" s="254">
        <v>6</v>
      </c>
      <c r="E553" s="253">
        <v>2.5947290441212614</v>
      </c>
      <c r="F553" s="253">
        <v>22.808284534970699</v>
      </c>
      <c r="G553" s="253">
        <v>24.244483621844569</v>
      </c>
      <c r="H553" s="253">
        <v>24.510146431436411</v>
      </c>
      <c r="I553" s="90"/>
      <c r="J553" s="267">
        <f t="shared" si="21"/>
        <v>22.808284534970699</v>
      </c>
      <c r="K553" s="266"/>
      <c r="L553" s="266"/>
      <c r="M553" s="268">
        <v>42283</v>
      </c>
    </row>
    <row r="554" spans="3:13" ht="13.8">
      <c r="C554" s="254"/>
      <c r="D554" s="254">
        <v>7</v>
      </c>
      <c r="E554" s="253">
        <v>2.4445340813031273</v>
      </c>
      <c r="F554" s="253">
        <v>22.81278212068683</v>
      </c>
      <c r="G554" s="253">
        <v>24.887008724270572</v>
      </c>
      <c r="H554" s="253">
        <v>21.945053794727883</v>
      </c>
      <c r="I554" s="90"/>
      <c r="J554" s="267">
        <f t="shared" si="21"/>
        <v>21.945053794727883</v>
      </c>
      <c r="K554" s="266"/>
      <c r="L554" s="266"/>
      <c r="M554" s="268">
        <v>42284</v>
      </c>
    </row>
    <row r="555" spans="3:13" ht="13.8">
      <c r="C555" s="254"/>
      <c r="D555" s="254">
        <v>8</v>
      </c>
      <c r="E555" s="253">
        <v>2.7157236477873958</v>
      </c>
      <c r="F555" s="253">
        <v>22.674144185473647</v>
      </c>
      <c r="G555" s="253">
        <v>25.302262202153663</v>
      </c>
      <c r="H555" s="253">
        <v>21.77261915837855</v>
      </c>
      <c r="I555" s="90"/>
      <c r="J555" s="267">
        <f t="shared" si="21"/>
        <v>21.77261915837855</v>
      </c>
      <c r="K555" s="266"/>
      <c r="L555" s="266"/>
      <c r="M555" s="268">
        <v>42285</v>
      </c>
    </row>
    <row r="556" spans="3:13" ht="13.8">
      <c r="C556" s="254"/>
      <c r="D556" s="254">
        <v>9</v>
      </c>
      <c r="E556" s="253">
        <v>2.7016098145527208</v>
      </c>
      <c r="F556" s="253">
        <v>22.225194897423993</v>
      </c>
      <c r="G556" s="253">
        <v>23.793453401252037</v>
      </c>
      <c r="H556" s="253">
        <v>22.674558316122628</v>
      </c>
      <c r="I556" s="90"/>
      <c r="J556" s="267">
        <f t="shared" si="21"/>
        <v>22.225194897423993</v>
      </c>
      <c r="K556" s="266"/>
      <c r="L556" s="266"/>
      <c r="M556" s="268">
        <v>42286</v>
      </c>
    </row>
    <row r="557" spans="3:13" ht="13.8">
      <c r="C557" s="254"/>
      <c r="D557" s="254">
        <v>10</v>
      </c>
      <c r="E557" s="253">
        <v>2.70521336022711</v>
      </c>
      <c r="F557" s="253">
        <v>22.385970286103792</v>
      </c>
      <c r="G557" s="253">
        <v>23.236157170077952</v>
      </c>
      <c r="H557" s="253">
        <v>23.309125394424893</v>
      </c>
      <c r="I557" s="90"/>
      <c r="J557" s="267">
        <f t="shared" si="21"/>
        <v>22.385970286103792</v>
      </c>
      <c r="K557" s="266"/>
      <c r="L557" s="266"/>
      <c r="M557" s="268">
        <v>42287</v>
      </c>
    </row>
    <row r="558" spans="3:13" ht="13.8">
      <c r="C558" s="254"/>
      <c r="D558" s="254">
        <v>11</v>
      </c>
      <c r="E558" s="253">
        <v>2.6184014247961627</v>
      </c>
      <c r="F558" s="253">
        <v>22.451550780469066</v>
      </c>
      <c r="G558" s="253">
        <v>23.225794386579622</v>
      </c>
      <c r="H558" s="253">
        <v>22.423426261340779</v>
      </c>
      <c r="I558" s="90"/>
      <c r="J558" s="267">
        <f t="shared" si="21"/>
        <v>22.423426261340779</v>
      </c>
      <c r="K558" s="266"/>
      <c r="L558" s="266"/>
      <c r="M558" s="268">
        <v>42288</v>
      </c>
    </row>
    <row r="559" spans="3:13" ht="13.8">
      <c r="C559" s="254"/>
      <c r="D559" s="254">
        <v>12</v>
      </c>
      <c r="E559" s="253">
        <v>2.637792471870223</v>
      </c>
      <c r="F559" s="253">
        <v>21.963955194379849</v>
      </c>
      <c r="G559" s="253">
        <v>22.205093841696343</v>
      </c>
      <c r="H559" s="253">
        <v>22.276324919666408</v>
      </c>
      <c r="I559" s="90"/>
      <c r="J559" s="267">
        <f t="shared" si="21"/>
        <v>21.963955194379849</v>
      </c>
      <c r="K559" s="266"/>
      <c r="L559" s="266"/>
      <c r="M559" s="268">
        <v>42289</v>
      </c>
    </row>
    <row r="560" spans="3:13" ht="13.8">
      <c r="C560" s="254"/>
      <c r="D560" s="254">
        <v>13</v>
      </c>
      <c r="E560" s="253">
        <v>2.5241704865888988</v>
      </c>
      <c r="F560" s="253">
        <v>21.541647426783289</v>
      </c>
      <c r="G560" s="253">
        <v>20.669596738735681</v>
      </c>
      <c r="H560" s="253">
        <v>19.807638251281467</v>
      </c>
      <c r="I560" s="90"/>
      <c r="J560" s="267">
        <f t="shared" si="21"/>
        <v>19.807638251281467</v>
      </c>
      <c r="K560" s="266"/>
      <c r="L560" s="266"/>
      <c r="M560" s="268">
        <v>42290</v>
      </c>
    </row>
    <row r="561" spans="3:13" ht="13.8">
      <c r="C561" s="254"/>
      <c r="D561" s="254">
        <v>14</v>
      </c>
      <c r="E561" s="253">
        <v>2.3695924850066667</v>
      </c>
      <c r="F561" s="253">
        <v>21.488718056149533</v>
      </c>
      <c r="G561" s="253">
        <v>20.452363818403068</v>
      </c>
      <c r="H561" s="253">
        <v>19.817158196330425</v>
      </c>
      <c r="I561" s="90"/>
      <c r="J561" s="267">
        <f t="shared" si="21"/>
        <v>19.817158196330425</v>
      </c>
      <c r="K561" s="266"/>
      <c r="L561" s="269" t="s">
        <v>187</v>
      </c>
      <c r="M561" s="268">
        <v>42291</v>
      </c>
    </row>
    <row r="562" spans="3:13" ht="13.8">
      <c r="C562" s="254"/>
      <c r="D562" s="254">
        <v>15</v>
      </c>
      <c r="E562" s="253">
        <v>2.2461936907586013</v>
      </c>
      <c r="F562" s="253">
        <v>21.168858451142128</v>
      </c>
      <c r="G562" s="253">
        <v>21.723829834434071</v>
      </c>
      <c r="H562" s="253">
        <v>20.214277291477188</v>
      </c>
      <c r="I562" s="90"/>
      <c r="J562" s="267">
        <f t="shared" si="21"/>
        <v>20.214277291477188</v>
      </c>
      <c r="K562" s="266"/>
      <c r="L562" s="266"/>
      <c r="M562" s="268">
        <v>42292</v>
      </c>
    </row>
    <row r="563" spans="3:13" ht="13.8">
      <c r="C563" s="254"/>
      <c r="D563" s="254">
        <v>16</v>
      </c>
      <c r="E563" s="253">
        <v>2.2209908730631258</v>
      </c>
      <c r="F563" s="253">
        <v>21.388940109160263</v>
      </c>
      <c r="G563" s="253">
        <v>24.631958163041553</v>
      </c>
      <c r="H563" s="253">
        <v>20.55760816825655</v>
      </c>
      <c r="I563" s="90"/>
      <c r="J563" s="267">
        <f t="shared" si="21"/>
        <v>20.55760816825655</v>
      </c>
      <c r="K563" s="266"/>
      <c r="L563" s="266"/>
      <c r="M563" s="268">
        <v>42293</v>
      </c>
    </row>
    <row r="564" spans="3:13" ht="13.8">
      <c r="C564" s="254"/>
      <c r="D564" s="254">
        <v>17</v>
      </c>
      <c r="E564" s="253">
        <v>2.1208849483342367</v>
      </c>
      <c r="F564" s="253">
        <v>21.094400161351995</v>
      </c>
      <c r="G564" s="253">
        <v>25.555055444875155</v>
      </c>
      <c r="H564" s="253">
        <v>22.213971527128749</v>
      </c>
      <c r="I564" s="90"/>
      <c r="J564" s="267">
        <f t="shared" si="21"/>
        <v>21.094400161351995</v>
      </c>
      <c r="K564" s="266"/>
      <c r="L564" s="266"/>
      <c r="M564" s="268">
        <v>42294</v>
      </c>
    </row>
    <row r="565" spans="3:13" ht="13.8">
      <c r="C565" s="254"/>
      <c r="D565" s="254">
        <v>18</v>
      </c>
      <c r="E565" s="253">
        <v>2.168745248355048</v>
      </c>
      <c r="F565" s="253">
        <v>20.979134086275572</v>
      </c>
      <c r="G565" s="253">
        <v>26.734535944061541</v>
      </c>
      <c r="H565" s="253">
        <v>21.266454725142061</v>
      </c>
      <c r="I565" s="90"/>
      <c r="J565" s="267">
        <f t="shared" si="21"/>
        <v>20.979134086275572</v>
      </c>
      <c r="K565" s="266"/>
      <c r="L565" s="266"/>
      <c r="M565" s="268">
        <v>42295</v>
      </c>
    </row>
    <row r="566" spans="3:13" ht="13.8">
      <c r="C566" s="254"/>
      <c r="D566" s="254">
        <v>19</v>
      </c>
      <c r="E566" s="253">
        <v>2.1875597961494648</v>
      </c>
      <c r="F566" s="253">
        <v>20.790086018782393</v>
      </c>
      <c r="G566" s="253">
        <v>26.59654682404183</v>
      </c>
      <c r="H566" s="253">
        <v>19.967737947510997</v>
      </c>
      <c r="I566" s="90"/>
      <c r="J566" s="267">
        <f t="shared" si="21"/>
        <v>19.967737947510997</v>
      </c>
      <c r="K566" s="266"/>
      <c r="L566" s="266"/>
      <c r="M566" s="268">
        <v>42296</v>
      </c>
    </row>
    <row r="567" spans="3:13" ht="13.8">
      <c r="C567" s="254"/>
      <c r="D567" s="254">
        <v>20</v>
      </c>
      <c r="E567" s="253">
        <v>2.2160587074060731</v>
      </c>
      <c r="F567" s="253">
        <v>20.59671660520754</v>
      </c>
      <c r="G567" s="253">
        <v>26.965643381329812</v>
      </c>
      <c r="H567" s="253">
        <v>19.435399882124948</v>
      </c>
      <c r="I567" s="90"/>
      <c r="J567" s="267">
        <f t="shared" si="21"/>
        <v>19.435399882124948</v>
      </c>
      <c r="K567" s="266"/>
      <c r="L567" s="266"/>
      <c r="M567" s="268">
        <v>42297</v>
      </c>
    </row>
    <row r="568" spans="3:13" ht="13.8">
      <c r="C568" s="254"/>
      <c r="D568" s="254">
        <v>21</v>
      </c>
      <c r="E568" s="253">
        <v>2.5464947074279256</v>
      </c>
      <c r="F568" s="253">
        <v>20.370749119123133</v>
      </c>
      <c r="G568" s="253">
        <v>27.930718564166124</v>
      </c>
      <c r="H568" s="253">
        <v>18.909718985026316</v>
      </c>
      <c r="I568" s="90"/>
      <c r="J568" s="267">
        <f t="shared" si="21"/>
        <v>18.909718985026316</v>
      </c>
      <c r="K568" s="266"/>
      <c r="L568" s="266"/>
      <c r="M568" s="268">
        <v>42298</v>
      </c>
    </row>
    <row r="569" spans="3:13" ht="13.8">
      <c r="C569" s="254"/>
      <c r="D569" s="254">
        <v>22</v>
      </c>
      <c r="E569" s="253">
        <v>2.8317142658971801</v>
      </c>
      <c r="F569" s="253">
        <v>20.424493927492534</v>
      </c>
      <c r="G569" s="253">
        <v>24.912827107561952</v>
      </c>
      <c r="H569" s="253">
        <v>20.456353494327491</v>
      </c>
      <c r="I569" s="90"/>
      <c r="J569" s="267">
        <f t="shared" si="21"/>
        <v>20.424493927492534</v>
      </c>
      <c r="K569" s="266"/>
      <c r="L569" s="266"/>
      <c r="M569" s="268">
        <v>42299</v>
      </c>
    </row>
    <row r="570" spans="3:13" ht="13.8">
      <c r="C570" s="254"/>
      <c r="D570" s="254">
        <v>23</v>
      </c>
      <c r="E570" s="253">
        <v>2.7143033088599711</v>
      </c>
      <c r="F570" s="253">
        <v>20.478333388148986</v>
      </c>
      <c r="G570" s="253">
        <v>25.279564744290884</v>
      </c>
      <c r="H570" s="253">
        <v>21.54153263757167</v>
      </c>
      <c r="I570" s="90"/>
      <c r="J570" s="267">
        <f t="shared" si="21"/>
        <v>20.478333388148986</v>
      </c>
      <c r="K570" s="266"/>
      <c r="L570" s="266"/>
      <c r="M570" s="268">
        <v>42300</v>
      </c>
    </row>
    <row r="571" spans="3:13" ht="13.8">
      <c r="C571" s="254"/>
      <c r="D571" s="254">
        <v>24</v>
      </c>
      <c r="E571" s="253">
        <v>2.6502554856663849</v>
      </c>
      <c r="F571" s="253">
        <v>20.336398179549782</v>
      </c>
      <c r="G571" s="253">
        <v>26.388694520090283</v>
      </c>
      <c r="H571" s="253">
        <v>20.09578276603407</v>
      </c>
      <c r="I571" s="90"/>
      <c r="J571" s="267">
        <f t="shared" si="21"/>
        <v>20.09578276603407</v>
      </c>
      <c r="K571" s="266"/>
      <c r="L571" s="266"/>
      <c r="M571" s="268">
        <v>42301</v>
      </c>
    </row>
    <row r="572" spans="3:13" ht="13.8">
      <c r="C572" s="254"/>
      <c r="D572" s="254">
        <v>25</v>
      </c>
      <c r="E572" s="253">
        <v>2.9266728334818986</v>
      </c>
      <c r="F572" s="253">
        <v>20.187104582482995</v>
      </c>
      <c r="G572" s="253">
        <v>26.283364918893536</v>
      </c>
      <c r="H572" s="253">
        <v>21.037579130640815</v>
      </c>
      <c r="I572" s="90"/>
      <c r="J572" s="267">
        <f t="shared" si="21"/>
        <v>20.187104582482995</v>
      </c>
      <c r="K572" s="266"/>
      <c r="L572" s="266"/>
      <c r="M572" s="268">
        <v>42302</v>
      </c>
    </row>
    <row r="573" spans="3:13" ht="13.8">
      <c r="C573" s="254"/>
      <c r="D573" s="254">
        <v>26</v>
      </c>
      <c r="E573" s="253">
        <v>2.7242374057363548</v>
      </c>
      <c r="F573" s="253">
        <v>20.096162772296623</v>
      </c>
      <c r="G573" s="253">
        <v>25.74937339473507</v>
      </c>
      <c r="H573" s="253">
        <v>20.312448940229331</v>
      </c>
      <c r="I573" s="90"/>
      <c r="J573" s="267">
        <f t="shared" si="21"/>
        <v>20.096162772296623</v>
      </c>
      <c r="K573" s="266"/>
      <c r="L573" s="266"/>
      <c r="M573" s="268">
        <v>42303</v>
      </c>
    </row>
    <row r="574" spans="3:13" ht="13.8">
      <c r="C574" s="254"/>
      <c r="D574" s="254">
        <v>27</v>
      </c>
      <c r="E574" s="253">
        <v>2.7770185647885959</v>
      </c>
      <c r="F574" s="253">
        <v>20.289056297008607</v>
      </c>
      <c r="G574" s="253">
        <v>23.964533982168494</v>
      </c>
      <c r="H574" s="253">
        <v>19.269362808269975</v>
      </c>
      <c r="I574" s="90"/>
      <c r="J574" s="267">
        <f t="shared" si="21"/>
        <v>19.269362808269975</v>
      </c>
      <c r="K574" s="266"/>
      <c r="L574" s="266"/>
      <c r="M574" s="268">
        <v>42304</v>
      </c>
    </row>
    <row r="575" spans="3:13" ht="13.8">
      <c r="C575" s="254"/>
      <c r="D575" s="254">
        <v>28</v>
      </c>
      <c r="E575" s="253">
        <v>3.0607298676697163</v>
      </c>
      <c r="F575" s="253">
        <v>20.416952173135073</v>
      </c>
      <c r="G575" s="253">
        <v>23.537957266312574</v>
      </c>
      <c r="H575" s="253">
        <v>19.106801948432953</v>
      </c>
      <c r="I575" s="90"/>
      <c r="J575" s="267">
        <f t="shared" si="21"/>
        <v>19.106801948432953</v>
      </c>
      <c r="K575" s="266"/>
      <c r="L575" s="266"/>
      <c r="M575" s="268">
        <v>42305</v>
      </c>
    </row>
    <row r="576" spans="3:13" ht="13.8">
      <c r="C576" s="254"/>
      <c r="D576" s="254">
        <v>29</v>
      </c>
      <c r="E576" s="253">
        <v>3.154522385239328</v>
      </c>
      <c r="F576" s="253">
        <v>20.218806133491068</v>
      </c>
      <c r="G576" s="253">
        <v>24.008596131552789</v>
      </c>
      <c r="H576" s="253">
        <v>20.890824689435664</v>
      </c>
      <c r="I576" s="90"/>
      <c r="J576" s="267">
        <f t="shared" si="21"/>
        <v>20.218806133491068</v>
      </c>
      <c r="K576" s="266"/>
      <c r="L576" s="266"/>
      <c r="M576" s="268">
        <v>42306</v>
      </c>
    </row>
    <row r="577" spans="3:13" ht="13.8">
      <c r="C577" s="254"/>
      <c r="D577" s="254">
        <v>30</v>
      </c>
      <c r="E577" s="253">
        <v>3.003496334193311</v>
      </c>
      <c r="F577" s="253">
        <v>19.573897668606108</v>
      </c>
      <c r="G577" s="253">
        <v>24.613845426238953</v>
      </c>
      <c r="H577" s="253">
        <v>22.322283067276974</v>
      </c>
      <c r="I577" s="90"/>
      <c r="J577" s="267">
        <f t="shared" si="21"/>
        <v>19.573897668606108</v>
      </c>
      <c r="K577" s="266"/>
      <c r="L577" s="266"/>
      <c r="M577" s="268">
        <v>42307</v>
      </c>
    </row>
    <row r="578" spans="3:13" ht="13.8">
      <c r="C578" s="254"/>
      <c r="D578" s="254">
        <v>31</v>
      </c>
      <c r="E578" s="253">
        <v>3.0609879290217874</v>
      </c>
      <c r="F578" s="253">
        <v>19.541889354744065</v>
      </c>
      <c r="G578" s="253">
        <v>23.865137091433166</v>
      </c>
      <c r="H578" s="253">
        <v>21.189256250897863</v>
      </c>
      <c r="I578" s="90"/>
      <c r="J578" s="267">
        <f t="shared" si="21"/>
        <v>19.541889354744065</v>
      </c>
      <c r="K578" s="266">
        <v>35</v>
      </c>
      <c r="L578" s="266"/>
      <c r="M578" s="268">
        <v>42308</v>
      </c>
    </row>
    <row r="579" spans="3:13" ht="13.8">
      <c r="C579" s="254">
        <v>11</v>
      </c>
      <c r="D579" s="254">
        <v>1</v>
      </c>
      <c r="E579" s="253">
        <v>2.4892928922688675</v>
      </c>
      <c r="F579" s="253">
        <v>19.119604281811789</v>
      </c>
      <c r="G579" s="253">
        <v>22.014871170085751</v>
      </c>
      <c r="H579" s="253">
        <v>20.467236655106699</v>
      </c>
      <c r="I579" s="90"/>
      <c r="J579" s="267">
        <f t="shared" si="21"/>
        <v>19.119604281811789</v>
      </c>
      <c r="K579" s="266"/>
      <c r="L579" s="266"/>
      <c r="M579" s="268">
        <v>42309</v>
      </c>
    </row>
    <row r="580" spans="3:13" ht="13.8">
      <c r="C580" s="254"/>
      <c r="D580" s="254">
        <v>2</v>
      </c>
      <c r="E580" s="253">
        <v>1.9300013913152492</v>
      </c>
      <c r="F580" s="253">
        <v>18.883836077481384</v>
      </c>
      <c r="G580" s="253">
        <v>21.004878212880662</v>
      </c>
      <c r="H580" s="253">
        <v>17.928695369954923</v>
      </c>
      <c r="I580" s="90"/>
      <c r="J580" s="267">
        <f t="shared" si="21"/>
        <v>17.928695369954923</v>
      </c>
      <c r="K580" s="266"/>
      <c r="L580" s="266"/>
      <c r="M580" s="268">
        <v>42310</v>
      </c>
    </row>
    <row r="581" spans="3:13" ht="13.8">
      <c r="C581" s="254"/>
      <c r="D581" s="254">
        <v>3</v>
      </c>
      <c r="E581" s="253">
        <v>2.2785752261255068</v>
      </c>
      <c r="F581" s="253">
        <v>18.932428419446481</v>
      </c>
      <c r="G581" s="253">
        <v>19.643149159751932</v>
      </c>
      <c r="H581" s="253">
        <v>18.395902397683795</v>
      </c>
      <c r="I581" s="90"/>
      <c r="J581" s="267">
        <f t="shared" si="21"/>
        <v>18.395902397683795</v>
      </c>
      <c r="K581" s="266"/>
      <c r="L581" s="266"/>
      <c r="M581" s="268">
        <v>42311</v>
      </c>
    </row>
    <row r="582" spans="3:13" ht="13.8">
      <c r="C582" s="254"/>
      <c r="D582" s="254">
        <v>4</v>
      </c>
      <c r="E582" s="253">
        <v>1.9695748980743755</v>
      </c>
      <c r="F582" s="253">
        <v>18.143661333485873</v>
      </c>
      <c r="G582" s="253">
        <v>16.161525507435453</v>
      </c>
      <c r="H582" s="253">
        <v>20.374547437548195</v>
      </c>
      <c r="I582" s="90"/>
      <c r="J582" s="267">
        <f t="shared" si="21"/>
        <v>18.143661333485873</v>
      </c>
      <c r="K582" s="266"/>
      <c r="L582" s="266"/>
      <c r="M582" s="268">
        <v>42312</v>
      </c>
    </row>
    <row r="583" spans="3:13" ht="13.8">
      <c r="C583" s="254"/>
      <c r="D583" s="254">
        <v>5</v>
      </c>
      <c r="E583" s="253">
        <v>2.0325093037586646</v>
      </c>
      <c r="F583" s="253">
        <v>17.369550689594874</v>
      </c>
      <c r="G583" s="253">
        <v>15.542395936106397</v>
      </c>
      <c r="H583" s="253">
        <v>20.750101059087189</v>
      </c>
      <c r="I583" s="90"/>
      <c r="J583" s="267">
        <f t="shared" si="21"/>
        <v>17.369550689594874</v>
      </c>
      <c r="K583" s="266"/>
      <c r="L583" s="266"/>
      <c r="M583" s="268">
        <v>42313</v>
      </c>
    </row>
    <row r="584" spans="3:13" ht="13.8">
      <c r="C584" s="254"/>
      <c r="D584" s="254">
        <v>6</v>
      </c>
      <c r="E584" s="253">
        <v>2.1638259394877584</v>
      </c>
      <c r="F584" s="253">
        <v>17.677444028768161</v>
      </c>
      <c r="G584" s="253">
        <v>17.210661278437385</v>
      </c>
      <c r="H584" s="253">
        <v>22.008654190203778</v>
      </c>
      <c r="I584" s="90"/>
      <c r="J584" s="267">
        <f t="shared" si="21"/>
        <v>17.677444028768161</v>
      </c>
      <c r="K584" s="266"/>
      <c r="L584" s="266"/>
      <c r="M584" s="268">
        <v>42314</v>
      </c>
    </row>
    <row r="585" spans="3:13" ht="13.8">
      <c r="C585" s="254"/>
      <c r="D585" s="254">
        <v>7</v>
      </c>
      <c r="E585" s="253">
        <v>2.0828916979317875</v>
      </c>
      <c r="F585" s="253">
        <v>17.684508449549195</v>
      </c>
      <c r="G585" s="253">
        <v>19.221329667377734</v>
      </c>
      <c r="H585" s="253">
        <v>22.506696610346676</v>
      </c>
      <c r="I585" s="90"/>
      <c r="J585" s="267">
        <f t="shared" si="21"/>
        <v>17.684508449549195</v>
      </c>
      <c r="K585" s="266"/>
      <c r="L585" s="266"/>
      <c r="M585" s="268">
        <v>42315</v>
      </c>
    </row>
    <row r="586" spans="3:13" ht="13.8">
      <c r="C586" s="254"/>
      <c r="D586" s="254">
        <v>8</v>
      </c>
      <c r="E586" s="253">
        <v>2.0155034475227911</v>
      </c>
      <c r="F586" s="253">
        <v>17.912970213178607</v>
      </c>
      <c r="G586" s="253">
        <v>17.087944687316451</v>
      </c>
      <c r="H586" s="253">
        <v>20.796731714301707</v>
      </c>
      <c r="I586" s="90"/>
      <c r="J586" s="267">
        <f t="shared" si="21"/>
        <v>17.912970213178607</v>
      </c>
      <c r="K586" s="266"/>
      <c r="L586" s="266"/>
      <c r="M586" s="268">
        <v>42316</v>
      </c>
    </row>
    <row r="587" spans="3:13" ht="13.8">
      <c r="C587" s="254"/>
      <c r="D587" s="254">
        <v>9</v>
      </c>
      <c r="E587" s="253">
        <v>1.9229881024980855</v>
      </c>
      <c r="F587" s="253">
        <v>17.42039011742488</v>
      </c>
      <c r="G587" s="253">
        <v>15.430429033025167</v>
      </c>
      <c r="H587" s="253">
        <v>21.827891257499157</v>
      </c>
      <c r="I587" s="90"/>
      <c r="J587" s="267">
        <f t="shared" si="21"/>
        <v>17.42039011742488</v>
      </c>
      <c r="K587" s="266"/>
      <c r="L587" s="266"/>
      <c r="M587" s="268">
        <v>42317</v>
      </c>
    </row>
    <row r="588" spans="3:13" ht="13.8">
      <c r="C588" s="254"/>
      <c r="D588" s="254">
        <v>10</v>
      </c>
      <c r="E588" s="253">
        <v>2.5320300460542295</v>
      </c>
      <c r="F588" s="253">
        <v>17.394379807199691</v>
      </c>
      <c r="G588" s="253">
        <v>15.659180193062022</v>
      </c>
      <c r="H588" s="253">
        <v>20.940708183482034</v>
      </c>
      <c r="I588" s="90"/>
      <c r="J588" s="267">
        <f t="shared" si="21"/>
        <v>17.394379807199691</v>
      </c>
      <c r="K588" s="266"/>
      <c r="L588" s="266"/>
      <c r="M588" s="268">
        <v>42318</v>
      </c>
    </row>
    <row r="589" spans="3:13" ht="13.8">
      <c r="C589" s="254"/>
      <c r="D589" s="254">
        <v>11</v>
      </c>
      <c r="E589" s="253">
        <v>2.508182184836186</v>
      </c>
      <c r="F589" s="253">
        <v>17.098452421208151</v>
      </c>
      <c r="G589" s="253">
        <v>15.001342901095432</v>
      </c>
      <c r="H589" s="253">
        <v>20.026861119366735</v>
      </c>
      <c r="I589" s="90"/>
      <c r="J589" s="267">
        <f t="shared" si="21"/>
        <v>17.098452421208151</v>
      </c>
      <c r="K589" s="266"/>
      <c r="L589" s="266"/>
      <c r="M589" s="268">
        <v>42319</v>
      </c>
    </row>
    <row r="590" spans="3:13" ht="13.8">
      <c r="C590" s="254"/>
      <c r="D590" s="254">
        <v>12</v>
      </c>
      <c r="E590" s="253">
        <v>2.4288137200837951</v>
      </c>
      <c r="F590" s="253">
        <v>17.109310781222451</v>
      </c>
      <c r="G590" s="253">
        <v>18.268402586712003</v>
      </c>
      <c r="H590" s="253">
        <v>19.202912354604521</v>
      </c>
      <c r="I590" s="90"/>
      <c r="J590" s="267">
        <f t="shared" si="21"/>
        <v>17.109310781222451</v>
      </c>
      <c r="K590" s="266"/>
      <c r="L590" s="266"/>
      <c r="M590" s="268">
        <v>42320</v>
      </c>
    </row>
    <row r="591" spans="3:13" ht="13.8">
      <c r="C591" s="254"/>
      <c r="D591" s="254">
        <v>13</v>
      </c>
      <c r="E591" s="253">
        <v>2.3347428555696852</v>
      </c>
      <c r="F591" s="253">
        <v>17.052077013345382</v>
      </c>
      <c r="G591" s="253">
        <v>19.582528832490048</v>
      </c>
      <c r="H591" s="253">
        <v>19.011908707837271</v>
      </c>
      <c r="I591" s="90"/>
      <c r="J591" s="267">
        <f t="shared" si="21"/>
        <v>17.052077013345382</v>
      </c>
      <c r="K591" s="266"/>
      <c r="L591" s="266"/>
      <c r="M591" s="268">
        <v>42321</v>
      </c>
    </row>
    <row r="592" spans="3:13" ht="13.8">
      <c r="C592" s="254"/>
      <c r="D592" s="254">
        <v>14</v>
      </c>
      <c r="E592" s="253">
        <v>2.2867282219513911</v>
      </c>
      <c r="F592" s="253">
        <v>16.519732987268252</v>
      </c>
      <c r="G592" s="253">
        <v>17.980736450641071</v>
      </c>
      <c r="H592" s="253">
        <v>19.42382200997282</v>
      </c>
      <c r="I592" s="90"/>
      <c r="J592" s="267">
        <f t="shared" si="21"/>
        <v>16.519732987268252</v>
      </c>
      <c r="K592" s="266"/>
      <c r="L592" s="269" t="s">
        <v>188</v>
      </c>
      <c r="M592" s="268">
        <v>42322</v>
      </c>
    </row>
    <row r="593" spans="3:13" ht="13.8">
      <c r="C593" s="254"/>
      <c r="D593" s="254">
        <v>15</v>
      </c>
      <c r="E593" s="253">
        <v>2.7244265139455681</v>
      </c>
      <c r="F593" s="253">
        <v>16.04531587829894</v>
      </c>
      <c r="G593" s="253">
        <v>16.35772866417863</v>
      </c>
      <c r="H593" s="253">
        <v>19.472001852635309</v>
      </c>
      <c r="I593" s="90"/>
      <c r="J593" s="267">
        <f t="shared" si="21"/>
        <v>16.04531587829894</v>
      </c>
      <c r="K593" s="266"/>
      <c r="L593" s="266"/>
      <c r="M593" s="268">
        <v>42323</v>
      </c>
    </row>
    <row r="594" spans="3:13" ht="13.8">
      <c r="C594" s="254"/>
      <c r="D594" s="254">
        <v>16</v>
      </c>
      <c r="E594" s="253">
        <v>2.7679883484188625</v>
      </c>
      <c r="F594" s="253">
        <v>15.67447918216514</v>
      </c>
      <c r="G594" s="253">
        <v>16.028878867867249</v>
      </c>
      <c r="H594" s="253">
        <v>18.544180882784438</v>
      </c>
      <c r="I594" s="90"/>
      <c r="J594" s="267">
        <f t="shared" si="21"/>
        <v>15.67447918216514</v>
      </c>
      <c r="K594" s="266"/>
      <c r="L594" s="266"/>
      <c r="M594" s="268">
        <v>42324</v>
      </c>
    </row>
    <row r="595" spans="3:13" ht="13.8">
      <c r="C595" s="254"/>
      <c r="D595" s="254">
        <v>17</v>
      </c>
      <c r="E595" s="253">
        <v>2.272795325624335</v>
      </c>
      <c r="F595" s="253">
        <v>15.675584464862148</v>
      </c>
      <c r="G595" s="253">
        <v>16.011676158916437</v>
      </c>
      <c r="H595" s="253">
        <v>19.007553952914812</v>
      </c>
      <c r="I595" s="90"/>
      <c r="J595" s="267">
        <f t="shared" si="21"/>
        <v>15.675584464862148</v>
      </c>
      <c r="K595" s="266"/>
      <c r="L595" s="266"/>
      <c r="M595" s="268">
        <v>42325</v>
      </c>
    </row>
    <row r="596" spans="3:13" ht="13.8">
      <c r="C596" s="254"/>
      <c r="D596" s="254">
        <v>18</v>
      </c>
      <c r="E596" s="253">
        <v>1.9286456830955361</v>
      </c>
      <c r="F596" s="253">
        <v>15.813065403042323</v>
      </c>
      <c r="G596" s="253">
        <v>16.19024979690159</v>
      </c>
      <c r="H596" s="253">
        <v>19.458116114183106</v>
      </c>
      <c r="I596" s="90"/>
      <c r="J596" s="267">
        <f t="shared" ref="J596:J639" si="22">IF(H596&gt;F596,F596,H596)</f>
        <v>15.813065403042323</v>
      </c>
      <c r="K596" s="266"/>
      <c r="L596" s="266"/>
      <c r="M596" s="268">
        <v>42326</v>
      </c>
    </row>
    <row r="597" spans="3:13" ht="13.8">
      <c r="C597" s="254"/>
      <c r="D597" s="254">
        <v>19</v>
      </c>
      <c r="E597" s="253">
        <v>1.9483845304516414</v>
      </c>
      <c r="F597" s="253">
        <v>15.989402982991439</v>
      </c>
      <c r="G597" s="253">
        <v>17.668154380623751</v>
      </c>
      <c r="H597" s="253">
        <v>20.296830318267777</v>
      </c>
      <c r="I597" s="90"/>
      <c r="J597" s="267">
        <f t="shared" si="22"/>
        <v>15.989402982991439</v>
      </c>
      <c r="K597" s="266"/>
      <c r="L597" s="266"/>
      <c r="M597" s="268">
        <v>42327</v>
      </c>
    </row>
    <row r="598" spans="3:13" ht="13.8">
      <c r="C598" s="254"/>
      <c r="D598" s="254">
        <v>20</v>
      </c>
      <c r="E598" s="253">
        <v>2.4658564147848869</v>
      </c>
      <c r="F598" s="253">
        <v>15.628954932194983</v>
      </c>
      <c r="G598" s="253">
        <v>19.778920959920374</v>
      </c>
      <c r="H598" s="253">
        <v>20.845405694204562</v>
      </c>
      <c r="I598" s="90"/>
      <c r="J598" s="267">
        <f t="shared" si="22"/>
        <v>15.628954932194983</v>
      </c>
      <c r="K598" s="266"/>
      <c r="L598" s="266"/>
      <c r="M598" s="268">
        <v>42328</v>
      </c>
    </row>
    <row r="599" spans="3:13" ht="13.8">
      <c r="C599" s="254"/>
      <c r="D599" s="254">
        <v>21</v>
      </c>
      <c r="E599" s="253">
        <v>2.7203288010904583</v>
      </c>
      <c r="F599" s="253">
        <v>15.131223278039515</v>
      </c>
      <c r="G599" s="253">
        <v>19.482745303291935</v>
      </c>
      <c r="H599" s="253">
        <v>18.267768881220455</v>
      </c>
      <c r="I599" s="90"/>
      <c r="J599" s="267">
        <f t="shared" si="22"/>
        <v>15.131223278039515</v>
      </c>
      <c r="K599" s="266"/>
      <c r="L599" s="266"/>
      <c r="M599" s="268">
        <v>42329</v>
      </c>
    </row>
    <row r="600" spans="3:13" ht="13.8">
      <c r="C600" s="254"/>
      <c r="D600" s="254">
        <v>22</v>
      </c>
      <c r="E600" s="253">
        <v>2.3884057941178005</v>
      </c>
      <c r="F600" s="253">
        <v>14.910870464973135</v>
      </c>
      <c r="G600" s="253">
        <v>19.425772239376887</v>
      </c>
      <c r="H600" s="253">
        <v>12.236543160440482</v>
      </c>
      <c r="I600" s="90"/>
      <c r="J600" s="267">
        <f t="shared" si="22"/>
        <v>12.236543160440482</v>
      </c>
      <c r="K600" s="266"/>
      <c r="L600" s="266"/>
      <c r="M600" s="268">
        <v>42330</v>
      </c>
    </row>
    <row r="601" spans="3:13" ht="13.8">
      <c r="C601" s="254"/>
      <c r="D601" s="254">
        <v>23</v>
      </c>
      <c r="E601" s="253">
        <v>2.1116297413136711</v>
      </c>
      <c r="F601" s="253">
        <v>14.938921380578496</v>
      </c>
      <c r="G601" s="253">
        <v>19.303685429531516</v>
      </c>
      <c r="H601" s="253">
        <v>12.337178688628745</v>
      </c>
      <c r="I601" s="90"/>
      <c r="J601" s="267">
        <f t="shared" si="22"/>
        <v>12.337178688628745</v>
      </c>
      <c r="K601" s="266"/>
      <c r="L601" s="266"/>
      <c r="M601" s="268">
        <v>42331</v>
      </c>
    </row>
    <row r="602" spans="3:13" ht="13.8">
      <c r="C602" s="254"/>
      <c r="D602" s="254">
        <v>24</v>
      </c>
      <c r="E602" s="253">
        <v>1.879600308367106</v>
      </c>
      <c r="F602" s="253">
        <v>14.770264111342065</v>
      </c>
      <c r="G602" s="253">
        <v>19.141189128838775</v>
      </c>
      <c r="H602" s="253">
        <v>13.514980227924994</v>
      </c>
      <c r="I602" s="90"/>
      <c r="J602" s="267">
        <f t="shared" si="22"/>
        <v>13.514980227924994</v>
      </c>
      <c r="K602" s="266"/>
      <c r="L602" s="266"/>
      <c r="M602" s="268">
        <v>42332</v>
      </c>
    </row>
    <row r="603" spans="3:13" ht="13.8">
      <c r="C603" s="254"/>
      <c r="D603" s="254">
        <v>25</v>
      </c>
      <c r="E603" s="253">
        <v>1.943169478546928</v>
      </c>
      <c r="F603" s="253">
        <v>14.800948260047978</v>
      </c>
      <c r="G603" s="253">
        <v>17.632103963373734</v>
      </c>
      <c r="H603" s="253">
        <v>16.771975673560316</v>
      </c>
      <c r="I603" s="90"/>
      <c r="J603" s="267">
        <f t="shared" si="22"/>
        <v>14.800948260047978</v>
      </c>
      <c r="K603" s="266"/>
      <c r="L603" s="266"/>
      <c r="M603" s="268">
        <v>42333</v>
      </c>
    </row>
    <row r="604" spans="3:13" ht="13.8">
      <c r="C604" s="254"/>
      <c r="D604" s="254">
        <v>26</v>
      </c>
      <c r="E604" s="253">
        <v>2.5446641776931456</v>
      </c>
      <c r="F604" s="253">
        <v>14.67445562204531</v>
      </c>
      <c r="G604" s="253">
        <v>16.42632313939755</v>
      </c>
      <c r="H604" s="253">
        <v>17.122355981558837</v>
      </c>
      <c r="I604" s="90"/>
      <c r="J604" s="267">
        <f t="shared" si="22"/>
        <v>14.67445562204531</v>
      </c>
      <c r="K604" s="266"/>
      <c r="L604" s="266"/>
      <c r="M604" s="268">
        <v>42334</v>
      </c>
    </row>
    <row r="605" spans="3:13" ht="13.8">
      <c r="C605" s="254"/>
      <c r="D605" s="254">
        <v>27</v>
      </c>
      <c r="E605" s="253">
        <v>2.5855648769910142</v>
      </c>
      <c r="F605" s="253">
        <v>14.340976446165918</v>
      </c>
      <c r="G605" s="253">
        <v>15.92214189400001</v>
      </c>
      <c r="H605" s="253">
        <v>16.621715835860098</v>
      </c>
      <c r="I605" s="90"/>
      <c r="J605" s="267">
        <f t="shared" si="22"/>
        <v>14.340976446165918</v>
      </c>
      <c r="K605" s="266"/>
      <c r="L605" s="266"/>
      <c r="M605" s="268">
        <v>42335</v>
      </c>
    </row>
    <row r="606" spans="3:13" ht="13.8">
      <c r="C606" s="254"/>
      <c r="D606" s="254">
        <v>28</v>
      </c>
      <c r="E606" s="253">
        <v>2.1279806548864197</v>
      </c>
      <c r="F606" s="253">
        <v>14.156862989608287</v>
      </c>
      <c r="G606" s="253">
        <v>16.00273373545749</v>
      </c>
      <c r="H606" s="253">
        <v>16.612444836611395</v>
      </c>
      <c r="I606" s="90"/>
      <c r="J606" s="267">
        <f t="shared" si="22"/>
        <v>14.156862989608287</v>
      </c>
      <c r="K606" s="266"/>
      <c r="L606" s="266"/>
      <c r="M606" s="268">
        <v>42336</v>
      </c>
    </row>
    <row r="607" spans="3:13" ht="13.8">
      <c r="C607" s="254"/>
      <c r="D607" s="254">
        <v>29</v>
      </c>
      <c r="E607" s="253">
        <v>2.2611566830528904</v>
      </c>
      <c r="F607" s="253">
        <v>13.908253697772034</v>
      </c>
      <c r="G607" s="253">
        <v>15.571077003684572</v>
      </c>
      <c r="H607" s="253">
        <v>15.8919003593938</v>
      </c>
      <c r="I607" s="90"/>
      <c r="J607" s="267">
        <f t="shared" si="22"/>
        <v>13.908253697772034</v>
      </c>
      <c r="K607" s="266"/>
      <c r="L607" s="266"/>
      <c r="M607" s="268">
        <v>42337</v>
      </c>
    </row>
    <row r="608" spans="3:13" ht="13.8">
      <c r="C608" s="254"/>
      <c r="D608" s="254">
        <v>30</v>
      </c>
      <c r="E608" s="253">
        <v>2.3343531190568849</v>
      </c>
      <c r="F608" s="253">
        <v>14.033911244405578</v>
      </c>
      <c r="G608" s="253">
        <v>16.535348463685761</v>
      </c>
      <c r="H608" s="253">
        <v>16.111885098869831</v>
      </c>
      <c r="I608" s="90"/>
      <c r="J608" s="267">
        <f t="shared" si="22"/>
        <v>14.033911244405578</v>
      </c>
      <c r="K608" s="266">
        <v>35</v>
      </c>
      <c r="L608" s="266"/>
      <c r="M608" s="268">
        <v>42338</v>
      </c>
    </row>
    <row r="609" spans="3:13" ht="13.8">
      <c r="C609" s="254">
        <v>12</v>
      </c>
      <c r="D609" s="254">
        <v>1</v>
      </c>
      <c r="E609" s="253">
        <v>2.2209979998293732</v>
      </c>
      <c r="F609" s="253">
        <v>13.744068572886038</v>
      </c>
      <c r="G609" s="253">
        <v>16.821611521994036</v>
      </c>
      <c r="H609" s="253">
        <v>15.804434672629164</v>
      </c>
      <c r="I609" s="90"/>
      <c r="J609" s="267">
        <f t="shared" si="22"/>
        <v>13.744068572886038</v>
      </c>
      <c r="K609" s="266"/>
      <c r="L609" s="266"/>
      <c r="M609" s="268">
        <v>42339</v>
      </c>
    </row>
    <row r="610" spans="3:13" ht="13.8">
      <c r="C610" s="254"/>
      <c r="D610" s="254">
        <v>2</v>
      </c>
      <c r="E610" s="253">
        <v>2.1827266304267674</v>
      </c>
      <c r="F610" s="253">
        <v>13.942268841092599</v>
      </c>
      <c r="G610" s="253">
        <v>15.642353461552167</v>
      </c>
      <c r="H610" s="253">
        <v>15.973593946564973</v>
      </c>
      <c r="I610" s="90"/>
      <c r="J610" s="267">
        <f t="shared" si="22"/>
        <v>13.942268841092599</v>
      </c>
      <c r="K610" s="266"/>
      <c r="L610" s="266"/>
      <c r="M610" s="268">
        <v>42340</v>
      </c>
    </row>
    <row r="611" spans="3:13" ht="13.8">
      <c r="C611" s="254"/>
      <c r="D611" s="254">
        <v>3</v>
      </c>
      <c r="E611" s="253">
        <v>2.1498654882575625</v>
      </c>
      <c r="F611" s="253">
        <v>13.691451896992449</v>
      </c>
      <c r="G611" s="253">
        <v>12.993511108121117</v>
      </c>
      <c r="H611" s="253">
        <v>17.39839882235858</v>
      </c>
      <c r="I611" s="90"/>
      <c r="J611" s="267">
        <f t="shared" si="22"/>
        <v>13.691451896992449</v>
      </c>
      <c r="K611" s="266"/>
      <c r="L611" s="266"/>
      <c r="M611" s="268">
        <v>42341</v>
      </c>
    </row>
    <row r="612" spans="3:13" ht="13.8">
      <c r="C612" s="254"/>
      <c r="D612" s="254">
        <v>4</v>
      </c>
      <c r="E612" s="253">
        <v>2.5095631094699788</v>
      </c>
      <c r="F612" s="253">
        <v>13.950153642144798</v>
      </c>
      <c r="G612" s="253">
        <v>12.566791590943552</v>
      </c>
      <c r="H612" s="253">
        <v>17.370768789704165</v>
      </c>
      <c r="I612" s="90"/>
      <c r="J612" s="267">
        <f t="shared" si="22"/>
        <v>13.950153642144798</v>
      </c>
      <c r="K612" s="266"/>
      <c r="L612" s="266"/>
      <c r="M612" s="268">
        <v>42342</v>
      </c>
    </row>
    <row r="613" spans="3:13" ht="13.8">
      <c r="C613" s="254"/>
      <c r="D613" s="254">
        <v>5</v>
      </c>
      <c r="E613" s="253">
        <v>2.0339046031594239</v>
      </c>
      <c r="F613" s="253">
        <v>13.917147191547905</v>
      </c>
      <c r="G613" s="253">
        <v>13.257796216375692</v>
      </c>
      <c r="H613" s="253">
        <v>17.427293187800796</v>
      </c>
      <c r="I613" s="90"/>
      <c r="J613" s="267">
        <f t="shared" si="22"/>
        <v>13.917147191547905</v>
      </c>
      <c r="K613" s="266"/>
      <c r="L613" s="266"/>
      <c r="M613" s="268">
        <v>42343</v>
      </c>
    </row>
    <row r="614" spans="3:13" ht="13.8">
      <c r="C614" s="254"/>
      <c r="D614" s="254">
        <v>6</v>
      </c>
      <c r="E614" s="253">
        <v>2.0720982058492683</v>
      </c>
      <c r="F614" s="253">
        <v>13.83951396649563</v>
      </c>
      <c r="G614" s="253">
        <v>12.546376042717498</v>
      </c>
      <c r="H614" s="253">
        <v>16.807862125315161</v>
      </c>
      <c r="I614" s="90"/>
      <c r="J614" s="267">
        <f t="shared" si="22"/>
        <v>13.83951396649563</v>
      </c>
      <c r="K614" s="266"/>
      <c r="L614" s="266"/>
      <c r="M614" s="268">
        <v>42344</v>
      </c>
    </row>
    <row r="615" spans="3:13" ht="13.8">
      <c r="C615" s="254"/>
      <c r="D615" s="254">
        <v>7</v>
      </c>
      <c r="E615" s="253">
        <v>1.8769889510197393</v>
      </c>
      <c r="F615" s="253">
        <v>13.880181260762646</v>
      </c>
      <c r="G615" s="253">
        <v>12.913731417774278</v>
      </c>
      <c r="H615" s="253">
        <v>15.851926085185887</v>
      </c>
      <c r="I615" s="90"/>
      <c r="J615" s="267">
        <f t="shared" si="22"/>
        <v>13.880181260762646</v>
      </c>
      <c r="K615" s="266"/>
      <c r="L615" s="266"/>
      <c r="M615" s="268">
        <v>42345</v>
      </c>
    </row>
    <row r="616" spans="3:13" ht="13.8">
      <c r="C616" s="254"/>
      <c r="D616" s="254">
        <v>8</v>
      </c>
      <c r="E616" s="253">
        <v>1.8937142030377478</v>
      </c>
      <c r="F616" s="253">
        <v>13.779084456601963</v>
      </c>
      <c r="G616" s="253">
        <v>14.143513481478914</v>
      </c>
      <c r="H616" s="253">
        <v>16.092919303007811</v>
      </c>
      <c r="I616" s="90"/>
      <c r="J616" s="267">
        <f t="shared" si="22"/>
        <v>13.779084456601963</v>
      </c>
      <c r="K616" s="266"/>
      <c r="L616" s="266"/>
      <c r="M616" s="268">
        <v>42346</v>
      </c>
    </row>
    <row r="617" spans="3:13" ht="13.8">
      <c r="C617" s="254"/>
      <c r="D617" s="254">
        <v>9</v>
      </c>
      <c r="E617" s="253">
        <v>2.1008463510035398</v>
      </c>
      <c r="F617" s="253">
        <v>13.452796832365021</v>
      </c>
      <c r="G617" s="253">
        <v>12.523058133366744</v>
      </c>
      <c r="H617" s="253">
        <v>16.400093778620331</v>
      </c>
      <c r="I617" s="90"/>
      <c r="J617" s="267">
        <f t="shared" si="22"/>
        <v>13.452796832365021</v>
      </c>
      <c r="K617" s="266"/>
      <c r="L617" s="266"/>
      <c r="M617" s="268">
        <v>42347</v>
      </c>
    </row>
    <row r="618" spans="3:13" ht="13.8">
      <c r="C618" s="254"/>
      <c r="D618" s="254">
        <v>10</v>
      </c>
      <c r="E618" s="253">
        <v>1.9182434304635101</v>
      </c>
      <c r="F618" s="253">
        <v>13.445685219435516</v>
      </c>
      <c r="G618" s="253">
        <v>13.940939236254072</v>
      </c>
      <c r="H618" s="253">
        <v>15.396796080472091</v>
      </c>
      <c r="I618" s="90"/>
      <c r="J618" s="267">
        <f t="shared" si="22"/>
        <v>13.445685219435516</v>
      </c>
      <c r="K618" s="266"/>
      <c r="L618" s="266"/>
      <c r="M618" s="268">
        <v>42348</v>
      </c>
    </row>
    <row r="619" spans="3:13" ht="13.8">
      <c r="C619" s="254"/>
      <c r="D619" s="254">
        <v>11</v>
      </c>
      <c r="E619" s="253">
        <v>1.8167724323615009</v>
      </c>
      <c r="F619" s="253">
        <v>13.621595756127</v>
      </c>
      <c r="G619" s="253">
        <v>15.219587947941255</v>
      </c>
      <c r="H619" s="253">
        <v>14.823570361024665</v>
      </c>
      <c r="I619" s="90"/>
      <c r="J619" s="267">
        <f t="shared" si="22"/>
        <v>13.621595756127</v>
      </c>
      <c r="K619" s="266"/>
      <c r="L619" s="266"/>
      <c r="M619" s="268">
        <v>42349</v>
      </c>
    </row>
    <row r="620" spans="3:13" ht="13.8">
      <c r="C620" s="254"/>
      <c r="D620" s="254">
        <v>12</v>
      </c>
      <c r="E620" s="253">
        <v>1.8661448475404279</v>
      </c>
      <c r="F620" s="253">
        <v>13.919897820469853</v>
      </c>
      <c r="G620" s="253">
        <v>14.445460574452792</v>
      </c>
      <c r="H620" s="253">
        <v>14.223381815975484</v>
      </c>
      <c r="I620" s="90"/>
      <c r="J620" s="267">
        <f t="shared" si="22"/>
        <v>13.919897820469853</v>
      </c>
      <c r="K620" s="266"/>
      <c r="L620" s="266"/>
      <c r="M620" s="268">
        <v>42350</v>
      </c>
    </row>
    <row r="621" spans="3:13" ht="13.8">
      <c r="C621" s="254"/>
      <c r="D621" s="254">
        <v>13</v>
      </c>
      <c r="E621" s="253">
        <v>2.1189552327235393</v>
      </c>
      <c r="F621" s="253">
        <v>13.677288050873859</v>
      </c>
      <c r="G621" s="253">
        <v>14.416956988646442</v>
      </c>
      <c r="H621" s="253">
        <v>15.052538878088525</v>
      </c>
      <c r="I621" s="90"/>
      <c r="J621" s="267">
        <f t="shared" si="22"/>
        <v>13.677288050873859</v>
      </c>
      <c r="K621" s="266"/>
      <c r="L621" s="266"/>
      <c r="M621" s="268">
        <v>42351</v>
      </c>
    </row>
    <row r="622" spans="3:13" ht="13.8">
      <c r="C622" s="254"/>
      <c r="D622" s="254">
        <v>14</v>
      </c>
      <c r="E622" s="253">
        <v>2.9236607344761238</v>
      </c>
      <c r="F622" s="253">
        <v>13.186359305633003</v>
      </c>
      <c r="G622" s="253">
        <v>12.549992382896049</v>
      </c>
      <c r="H622" s="253">
        <v>16.01452681564837</v>
      </c>
      <c r="I622" s="90"/>
      <c r="J622" s="267">
        <f t="shared" si="22"/>
        <v>13.186359305633003</v>
      </c>
      <c r="K622" s="266"/>
      <c r="L622" s="269" t="s">
        <v>189</v>
      </c>
      <c r="M622" s="268">
        <v>42352</v>
      </c>
    </row>
    <row r="623" spans="3:13" ht="13.8">
      <c r="C623" s="254"/>
      <c r="D623" s="254">
        <v>15</v>
      </c>
      <c r="E623" s="253">
        <v>2.9689321163875566</v>
      </c>
      <c r="F623" s="253">
        <v>12.412338886700542</v>
      </c>
      <c r="G623" s="253">
        <v>12.879916135230095</v>
      </c>
      <c r="H623" s="253">
        <v>18.384134748515905</v>
      </c>
      <c r="I623" s="90"/>
      <c r="J623" s="267">
        <f t="shared" si="22"/>
        <v>12.412338886700542</v>
      </c>
      <c r="K623" s="266"/>
      <c r="L623" s="266"/>
      <c r="M623" s="268">
        <v>42353</v>
      </c>
    </row>
    <row r="624" spans="3:13" ht="13.8">
      <c r="C624" s="254"/>
      <c r="D624" s="254">
        <v>16</v>
      </c>
      <c r="E624" s="253">
        <v>2.828994654742675</v>
      </c>
      <c r="F624" s="253">
        <v>12.41851850520314</v>
      </c>
      <c r="G624" s="253">
        <v>14.204505598757024</v>
      </c>
      <c r="H624" s="253">
        <v>18.960179313896916</v>
      </c>
      <c r="I624" s="90"/>
      <c r="J624" s="267">
        <f t="shared" si="22"/>
        <v>12.41851850520314</v>
      </c>
      <c r="K624" s="266"/>
      <c r="L624" s="266"/>
      <c r="M624" s="268">
        <v>42354</v>
      </c>
    </row>
    <row r="625" spans="3:13" ht="13.8">
      <c r="C625" s="254"/>
      <c r="D625" s="254">
        <v>17</v>
      </c>
      <c r="E625" s="253">
        <v>2.3699759076031732</v>
      </c>
      <c r="F625" s="253">
        <v>12.799042246668876</v>
      </c>
      <c r="G625" s="253">
        <v>14.343049658774628</v>
      </c>
      <c r="H625" s="253">
        <v>18.106658795721284</v>
      </c>
      <c r="I625" s="90"/>
      <c r="J625" s="267">
        <f t="shared" si="22"/>
        <v>12.799042246668876</v>
      </c>
      <c r="K625" s="266"/>
      <c r="L625" s="266"/>
      <c r="M625" s="268">
        <v>42355</v>
      </c>
    </row>
    <row r="626" spans="3:13" ht="13.8">
      <c r="C626" s="254"/>
      <c r="D626" s="254">
        <v>18</v>
      </c>
      <c r="E626" s="253">
        <v>2.2571377173563651</v>
      </c>
      <c r="F626" s="253">
        <v>12.794545858446446</v>
      </c>
      <c r="G626" s="253">
        <v>15.808133775751259</v>
      </c>
      <c r="H626" s="253">
        <v>17.850711077700804</v>
      </c>
      <c r="I626" s="90"/>
      <c r="J626" s="267">
        <f t="shared" si="22"/>
        <v>12.794545858446446</v>
      </c>
      <c r="K626" s="266"/>
      <c r="L626" s="266"/>
      <c r="M626" s="268">
        <v>42356</v>
      </c>
    </row>
    <row r="627" spans="3:13" ht="13.8">
      <c r="C627" s="254"/>
      <c r="D627" s="254">
        <v>19</v>
      </c>
      <c r="E627" s="253">
        <v>2.0858366450062937</v>
      </c>
      <c r="F627" s="253">
        <v>12.926201668926629</v>
      </c>
      <c r="G627" s="253">
        <v>14.730256699505686</v>
      </c>
      <c r="H627" s="253">
        <v>18.464089942501637</v>
      </c>
      <c r="I627" s="90"/>
      <c r="J627" s="267">
        <f t="shared" si="22"/>
        <v>12.926201668926629</v>
      </c>
      <c r="K627" s="266"/>
      <c r="L627" s="266"/>
      <c r="M627" s="268">
        <v>42357</v>
      </c>
    </row>
    <row r="628" spans="3:13" ht="13.8">
      <c r="C628" s="254"/>
      <c r="D628" s="254">
        <v>20</v>
      </c>
      <c r="E628" s="253">
        <v>2.3489957431052835</v>
      </c>
      <c r="F628" s="253">
        <v>13.143977298168435</v>
      </c>
      <c r="G628" s="253">
        <v>14.704496799864554</v>
      </c>
      <c r="H628" s="253">
        <v>16.207436323533166</v>
      </c>
      <c r="I628" s="90"/>
      <c r="J628" s="267">
        <f t="shared" si="22"/>
        <v>13.143977298168435</v>
      </c>
      <c r="K628" s="266"/>
      <c r="L628" s="266"/>
      <c r="M628" s="268">
        <v>42358</v>
      </c>
    </row>
    <row r="629" spans="3:13" ht="13.8">
      <c r="C629" s="254"/>
      <c r="D629" s="254">
        <v>21</v>
      </c>
      <c r="E629" s="253">
        <v>2.1561365983688217</v>
      </c>
      <c r="F629" s="253">
        <v>13.291205843076536</v>
      </c>
      <c r="G629" s="253">
        <v>14.924138155980943</v>
      </c>
      <c r="H629" s="253">
        <v>16.246677308318937</v>
      </c>
      <c r="I629" s="90"/>
      <c r="J629" s="267">
        <f t="shared" si="22"/>
        <v>13.291205843076536</v>
      </c>
      <c r="K629" s="266"/>
      <c r="L629" s="266"/>
      <c r="M629" s="268">
        <v>42359</v>
      </c>
    </row>
    <row r="630" spans="3:13" ht="13.8">
      <c r="C630" s="254"/>
      <c r="D630" s="254">
        <v>22</v>
      </c>
      <c r="E630" s="253">
        <v>2.1645239216414334</v>
      </c>
      <c r="F630" s="253">
        <v>13.389703231341326</v>
      </c>
      <c r="G630" s="253">
        <v>14.093444384869251</v>
      </c>
      <c r="H630" s="253">
        <v>15.86787505215225</v>
      </c>
      <c r="I630" s="90"/>
      <c r="J630" s="267">
        <f t="shared" si="22"/>
        <v>13.389703231341326</v>
      </c>
      <c r="K630" s="266"/>
      <c r="L630" s="266"/>
      <c r="M630" s="268">
        <v>42360</v>
      </c>
    </row>
    <row r="631" spans="3:13" ht="13.8">
      <c r="C631" s="254"/>
      <c r="D631" s="254">
        <v>23</v>
      </c>
      <c r="E631" s="253">
        <v>2.6575750800189577</v>
      </c>
      <c r="F631" s="253">
        <v>12.968690472219041</v>
      </c>
      <c r="G631" s="253">
        <v>13.050311039649952</v>
      </c>
      <c r="H631" s="253">
        <v>15.045838767426462</v>
      </c>
      <c r="I631" s="90"/>
      <c r="J631" s="267">
        <f t="shared" si="22"/>
        <v>12.968690472219041</v>
      </c>
      <c r="K631" s="266"/>
      <c r="L631" s="266"/>
      <c r="M631" s="268">
        <v>42361</v>
      </c>
    </row>
    <row r="632" spans="3:13" ht="13.8">
      <c r="C632" s="254"/>
      <c r="D632" s="254">
        <v>24</v>
      </c>
      <c r="E632" s="253">
        <v>2.4972655368113417</v>
      </c>
      <c r="F632" s="253">
        <v>12.983061211372851</v>
      </c>
      <c r="G632" s="253">
        <v>12.882834589586347</v>
      </c>
      <c r="H632" s="253">
        <v>15.477702634216222</v>
      </c>
      <c r="I632" s="90"/>
      <c r="J632" s="267">
        <f t="shared" si="22"/>
        <v>12.983061211372851</v>
      </c>
      <c r="K632" s="266"/>
      <c r="L632" s="266"/>
      <c r="M632" s="268">
        <v>42362</v>
      </c>
    </row>
    <row r="633" spans="3:13" ht="13.8">
      <c r="C633" s="254"/>
      <c r="D633" s="254">
        <v>25</v>
      </c>
      <c r="E633" s="253">
        <v>2.4157489250219868</v>
      </c>
      <c r="F633" s="253">
        <v>12.751712769114178</v>
      </c>
      <c r="G633" s="253">
        <v>13.467742138040123</v>
      </c>
      <c r="H633" s="253">
        <v>15.614247603489707</v>
      </c>
      <c r="I633" s="90"/>
      <c r="J633" s="267">
        <f t="shared" si="22"/>
        <v>12.751712769114178</v>
      </c>
      <c r="K633" s="266"/>
      <c r="L633" s="266"/>
      <c r="M633" s="268">
        <v>42363</v>
      </c>
    </row>
    <row r="634" spans="3:13" ht="13.8">
      <c r="C634" s="254"/>
      <c r="D634" s="254">
        <v>26</v>
      </c>
      <c r="E634" s="253">
        <v>2.4554800726927986</v>
      </c>
      <c r="F634" s="253">
        <v>12.599996076037964</v>
      </c>
      <c r="G634" s="253">
        <v>13.675339075760522</v>
      </c>
      <c r="H634" s="253">
        <v>15.210740818990407</v>
      </c>
      <c r="I634" s="90"/>
      <c r="J634" s="267">
        <f t="shared" si="22"/>
        <v>12.599996076037964</v>
      </c>
      <c r="K634" s="266"/>
      <c r="L634" s="266"/>
      <c r="M634" s="268">
        <v>42364</v>
      </c>
    </row>
    <row r="635" spans="3:13" ht="13.8">
      <c r="C635" s="254"/>
      <c r="D635" s="254">
        <v>27</v>
      </c>
      <c r="E635" s="253">
        <v>1.8592970128700539</v>
      </c>
      <c r="F635" s="253">
        <v>12.650013043017395</v>
      </c>
      <c r="G635" s="253">
        <v>13.06957348662325</v>
      </c>
      <c r="H635" s="253">
        <v>15.939883769583904</v>
      </c>
      <c r="I635" s="90"/>
      <c r="J635" s="267">
        <f t="shared" si="22"/>
        <v>12.650013043017395</v>
      </c>
      <c r="K635" s="266"/>
      <c r="L635" s="266"/>
      <c r="M635" s="268">
        <v>42365</v>
      </c>
    </row>
    <row r="636" spans="3:13" ht="13.8">
      <c r="C636" s="254"/>
      <c r="D636" s="254">
        <v>28</v>
      </c>
      <c r="E636" s="253">
        <v>1.8237787714100975</v>
      </c>
      <c r="F636" s="253">
        <v>12.562729879315926</v>
      </c>
      <c r="G636" s="253">
        <v>12.967245780972387</v>
      </c>
      <c r="H636" s="253">
        <v>16.504310828822931</v>
      </c>
      <c r="I636" s="90"/>
      <c r="J636" s="267">
        <f t="shared" si="22"/>
        <v>12.562729879315926</v>
      </c>
      <c r="K636" s="266"/>
      <c r="L636" s="266"/>
      <c r="M636" s="268">
        <v>42366</v>
      </c>
    </row>
    <row r="637" spans="3:13" ht="13.8">
      <c r="C637" s="254"/>
      <c r="D637" s="254">
        <v>29</v>
      </c>
      <c r="E637" s="253">
        <v>2.0448801222393378</v>
      </c>
      <c r="F637" s="253">
        <v>12.820668376735732</v>
      </c>
      <c r="G637" s="253">
        <v>10.252347129492055</v>
      </c>
      <c r="H637" s="253">
        <v>15.904990455267964</v>
      </c>
      <c r="I637" s="90"/>
      <c r="J637" s="267">
        <f t="shared" si="22"/>
        <v>12.820668376735732</v>
      </c>
      <c r="K637" s="266"/>
      <c r="L637" s="266"/>
      <c r="M637" s="268">
        <v>42367</v>
      </c>
    </row>
    <row r="638" spans="3:13" ht="13.8">
      <c r="C638" s="254"/>
      <c r="D638" s="254">
        <v>30</v>
      </c>
      <c r="E638" s="253">
        <v>2.0086493422014349</v>
      </c>
      <c r="F638" s="253">
        <v>13.293839484626174</v>
      </c>
      <c r="G638" s="253">
        <v>10.94675754218285</v>
      </c>
      <c r="H638" s="253">
        <v>16.163019464126346</v>
      </c>
      <c r="I638" s="90"/>
      <c r="J638" s="267">
        <f t="shared" si="22"/>
        <v>13.293839484626174</v>
      </c>
      <c r="K638" s="266"/>
      <c r="L638" s="266"/>
      <c r="M638" s="268">
        <v>42368</v>
      </c>
    </row>
    <row r="639" spans="3:13" ht="13.8">
      <c r="C639" s="261"/>
      <c r="D639" s="261">
        <v>31</v>
      </c>
      <c r="E639" s="262">
        <v>2.0711995198390962</v>
      </c>
      <c r="F639" s="262">
        <v>13.139912480790862</v>
      </c>
      <c r="G639" s="262">
        <v>13.249431089825176</v>
      </c>
      <c r="H639" s="262">
        <v>15.38876807511196</v>
      </c>
      <c r="I639" s="90"/>
      <c r="J639" s="267">
        <f t="shared" si="22"/>
        <v>13.139912480790862</v>
      </c>
      <c r="K639" s="266"/>
      <c r="L639" s="266"/>
      <c r="M639" s="268">
        <v>42369</v>
      </c>
    </row>
    <row r="641" spans="3:16" ht="13.2">
      <c r="C641" s="232" t="s">
        <v>272</v>
      </c>
      <c r="D641"/>
      <c r="E641"/>
      <c r="F641"/>
      <c r="G641"/>
      <c r="H641"/>
      <c r="I641" s="141" t="s">
        <v>190</v>
      </c>
      <c r="J641" s="141"/>
      <c r="K641" s="141"/>
      <c r="L641" s="141"/>
      <c r="M641" s="141"/>
    </row>
    <row r="642" spans="3:16" ht="13.2">
      <c r="C642" s="263"/>
      <c r="D642" s="263" t="s">
        <v>191</v>
      </c>
      <c r="E642" s="263" t="s">
        <v>192</v>
      </c>
      <c r="F642" s="263" t="s">
        <v>193</v>
      </c>
      <c r="G642" s="263" t="s">
        <v>194</v>
      </c>
      <c r="H642"/>
      <c r="I642" s="141"/>
      <c r="J642" s="141" t="s">
        <v>191</v>
      </c>
      <c r="K642" s="141" t="s">
        <v>192</v>
      </c>
      <c r="L642" s="141" t="s">
        <v>193</v>
      </c>
      <c r="M642" s="141" t="s">
        <v>194</v>
      </c>
    </row>
    <row r="643" spans="3:16" ht="13.2">
      <c r="C643" s="172">
        <v>2011</v>
      </c>
      <c r="D643" s="173">
        <f t="shared" ref="D643:G647" si="23">((J644/J643)-1)*100</f>
        <v>-0.41980637497759377</v>
      </c>
      <c r="E643" s="173">
        <f t="shared" si="23"/>
        <v>0.52471615098617086</v>
      </c>
      <c r="F643" s="173">
        <f t="shared" si="23"/>
        <v>-2.4074293116387091</v>
      </c>
      <c r="G643" s="173">
        <f t="shared" si="23"/>
        <v>-0.99713252749203951</v>
      </c>
      <c r="H643"/>
      <c r="I643" s="141">
        <v>2010</v>
      </c>
      <c r="J643" s="141">
        <v>137857783290.74704</v>
      </c>
      <c r="K643" s="141">
        <v>86986504407.819595</v>
      </c>
      <c r="L643" s="141">
        <v>37432825310.59803</v>
      </c>
      <c r="M643" s="141">
        <v>13438453572.329405</v>
      </c>
    </row>
    <row r="644" spans="3:16" ht="13.2">
      <c r="C644" s="172">
        <v>2012</v>
      </c>
      <c r="D644" s="173">
        <f t="shared" si="23"/>
        <v>-3.2955336334473673</v>
      </c>
      <c r="E644" s="173">
        <f t="shared" si="23"/>
        <v>-3.8365307874719257</v>
      </c>
      <c r="F644" s="173">
        <f t="shared" si="23"/>
        <v>-3.892843526055112</v>
      </c>
      <c r="G644" s="173">
        <f t="shared" si="23"/>
        <v>1.90025250775121</v>
      </c>
      <c r="H644"/>
      <c r="I644" s="141">
        <v>2011</v>
      </c>
      <c r="J644" s="141">
        <v>137279047528.08969</v>
      </c>
      <c r="K644" s="141">
        <v>87442936645.625717</v>
      </c>
      <c r="L644" s="141">
        <v>36531656501.896179</v>
      </c>
      <c r="M644" s="141">
        <v>13304454380.567793</v>
      </c>
    </row>
    <row r="645" spans="3:16" ht="13.2">
      <c r="C645" s="172">
        <v>2013</v>
      </c>
      <c r="D645" s="173">
        <f>((J646/J645)-1)*100</f>
        <v>-1.1050374710176558</v>
      </c>
      <c r="E645" s="173">
        <f t="shared" si="23"/>
        <v>1.3875700319551765</v>
      </c>
      <c r="F645" s="173">
        <f t="shared" si="23"/>
        <v>-4.6045615821035728</v>
      </c>
      <c r="G645" s="173">
        <f t="shared" si="23"/>
        <v>-7.502497781815654</v>
      </c>
      <c r="H645"/>
      <c r="I645" s="141">
        <v>2012</v>
      </c>
      <c r="J645" s="141">
        <v>132754970345.12531</v>
      </c>
      <c r="K645" s="141">
        <v>84088161459.746719</v>
      </c>
      <c r="L645" s="141">
        <v>35109536276.801422</v>
      </c>
      <c r="M645" s="141">
        <v>13557272608.577148</v>
      </c>
    </row>
    <row r="646" spans="3:16" ht="13.2">
      <c r="C646" s="172">
        <v>2014</v>
      </c>
      <c r="D646" s="173">
        <f t="shared" si="23"/>
        <v>2.5720317066497911</v>
      </c>
      <c r="E646" s="173">
        <f t="shared" si="23"/>
        <v>4.2178045331772607</v>
      </c>
      <c r="F646" s="173">
        <f t="shared" si="23"/>
        <v>-0.8085182560115034</v>
      </c>
      <c r="G646" s="173">
        <f t="shared" si="23"/>
        <v>0.41209855287982489</v>
      </c>
      <c r="H646"/>
      <c r="I646" s="141">
        <v>2013</v>
      </c>
      <c r="J646" s="141">
        <v>131287978178.17329</v>
      </c>
      <c r="K646" s="141">
        <v>85254943588.584244</v>
      </c>
      <c r="L646" s="141">
        <v>33492896057.745106</v>
      </c>
      <c r="M646" s="141">
        <v>12540138531.843946</v>
      </c>
    </row>
    <row r="647" spans="3:16" ht="13.2">
      <c r="C647" s="164">
        <v>2015</v>
      </c>
      <c r="D647" s="174">
        <f>((J648/J647)-1)*100</f>
        <v>2.3474513354060589</v>
      </c>
      <c r="E647" s="174">
        <f t="shared" si="23"/>
        <v>2.92043578340484</v>
      </c>
      <c r="F647" s="174">
        <f t="shared" si="23"/>
        <v>0.28240029655808296</v>
      </c>
      <c r="G647" s="174">
        <f t="shared" si="23"/>
        <v>3.7527440630247932</v>
      </c>
      <c r="H647"/>
      <c r="I647" s="141">
        <v>2014</v>
      </c>
      <c r="J647" s="141">
        <v>134664746603.93536</v>
      </c>
      <c r="K647" s="141">
        <v>88850830464.021271</v>
      </c>
      <c r="L647" s="141">
        <v>33222099878.651279</v>
      </c>
      <c r="M647" s="141">
        <v>12591816261.2628</v>
      </c>
    </row>
    <row r="648" spans="3:16" ht="13.2">
      <c r="C648"/>
      <c r="D648"/>
      <c r="E648"/>
      <c r="F648"/>
      <c r="G648"/>
      <c r="H648"/>
      <c r="I648" s="141">
        <v>2015</v>
      </c>
      <c r="J648" s="141">
        <v>137825935996.41064</v>
      </c>
      <c r="K648" s="141">
        <v>91445661910.744919</v>
      </c>
      <c r="L648" s="141">
        <v>33315919187.231415</v>
      </c>
      <c r="M648" s="141">
        <v>13064354898.43433</v>
      </c>
    </row>
    <row r="649" spans="3:16" ht="13.2">
      <c r="C649" s="232" t="s">
        <v>273</v>
      </c>
      <c r="D649"/>
      <c r="E649"/>
      <c r="F649"/>
      <c r="G649"/>
      <c r="H649"/>
      <c r="I649"/>
      <c r="J649"/>
      <c r="K649"/>
      <c r="L649"/>
      <c r="M649"/>
      <c r="N649"/>
      <c r="O649"/>
      <c r="P649"/>
    </row>
    <row r="650" spans="3:16" ht="13.2">
      <c r="C650" s="176"/>
      <c r="D650" s="352" t="s">
        <v>154</v>
      </c>
      <c r="E650" s="352"/>
      <c r="F650" s="352"/>
      <c r="G650" s="352" t="s">
        <v>198</v>
      </c>
      <c r="H650" s="352"/>
      <c r="I650" s="352"/>
      <c r="J650"/>
      <c r="K650"/>
      <c r="L650"/>
      <c r="M650"/>
      <c r="N650"/>
      <c r="O650"/>
      <c r="P650"/>
    </row>
    <row r="651" spans="3:16" ht="13.2">
      <c r="C651" s="180" t="s">
        <v>154</v>
      </c>
      <c r="D651" s="181" t="s">
        <v>191</v>
      </c>
      <c r="E651" s="181" t="s">
        <v>192</v>
      </c>
      <c r="F651" s="181" t="s">
        <v>193</v>
      </c>
      <c r="G651" s="181" t="s">
        <v>191</v>
      </c>
      <c r="H651" s="181" t="s">
        <v>192</v>
      </c>
      <c r="I651" s="181" t="s">
        <v>193</v>
      </c>
      <c r="J651"/>
      <c r="K651"/>
      <c r="L651"/>
      <c r="M651"/>
      <c r="N651"/>
      <c r="O651"/>
      <c r="P651"/>
    </row>
    <row r="652" spans="3:16" ht="13.2">
      <c r="C652" s="165">
        <v>40544</v>
      </c>
      <c r="D652" s="173">
        <v>2.9463064116891369</v>
      </c>
      <c r="E652" s="173">
        <v>5.4758676215093782</v>
      </c>
      <c r="F652" s="173">
        <v>-2.2237196765498624</v>
      </c>
      <c r="G652" s="173">
        <v>4.6874401634863894</v>
      </c>
      <c r="H652" s="173">
        <v>6.3928379733604546</v>
      </c>
      <c r="I652" s="173">
        <v>0.38989687680199836</v>
      </c>
      <c r="J652"/>
      <c r="K652"/>
      <c r="L652"/>
      <c r="M652"/>
      <c r="N652"/>
      <c r="O652"/>
      <c r="P652"/>
    </row>
    <row r="653" spans="3:16" ht="13.2">
      <c r="C653" s="165">
        <v>40575</v>
      </c>
      <c r="D653" s="173">
        <v>1.8492920755909248</v>
      </c>
      <c r="E653" s="173">
        <v>3.2592228234136655</v>
      </c>
      <c r="F653" s="173">
        <v>-1.6445368427246199</v>
      </c>
      <c r="G653" s="173">
        <v>1.9049649205616026</v>
      </c>
      <c r="H653" s="173">
        <v>2.737792830934227</v>
      </c>
      <c r="I653" s="173">
        <v>-1.0179475212096389</v>
      </c>
      <c r="J653"/>
      <c r="K653"/>
      <c r="L653"/>
      <c r="M653"/>
      <c r="N653"/>
      <c r="O653"/>
      <c r="P653"/>
    </row>
    <row r="654" spans="3:16" ht="13.2">
      <c r="C654" s="165">
        <v>40603</v>
      </c>
      <c r="D654" s="173">
        <v>2.046961434344241</v>
      </c>
      <c r="E654" s="173">
        <v>4.0127480805446814</v>
      </c>
      <c r="F654" s="173">
        <v>-2.1353311165417943</v>
      </c>
      <c r="G654" s="173">
        <v>0.90648360285632279</v>
      </c>
      <c r="H654" s="173">
        <v>1.1908735576168672</v>
      </c>
      <c r="I654" s="173">
        <v>-0.91329013497273293</v>
      </c>
      <c r="J654"/>
      <c r="K654"/>
      <c r="L654"/>
      <c r="M654"/>
      <c r="N654"/>
      <c r="O654"/>
      <c r="P654"/>
    </row>
    <row r="655" spans="3:16" ht="13.2">
      <c r="C655" s="165">
        <v>40634</v>
      </c>
      <c r="D655" s="173">
        <v>-0.70340206894518031</v>
      </c>
      <c r="E655" s="173">
        <v>-0.19415412553367428</v>
      </c>
      <c r="F655" s="173">
        <v>-2.5147039336207877</v>
      </c>
      <c r="G655" s="173">
        <v>0.31081368811169963</v>
      </c>
      <c r="H655" s="173">
        <v>0.25493012367792112</v>
      </c>
      <c r="I655" s="173">
        <v>-0.5454710875282931</v>
      </c>
      <c r="J655"/>
      <c r="K655"/>
      <c r="L655"/>
      <c r="M655"/>
      <c r="N655"/>
      <c r="O655"/>
      <c r="P655"/>
    </row>
    <row r="656" spans="3:16" ht="13.2">
      <c r="C656" s="165">
        <v>40664</v>
      </c>
      <c r="D656" s="173">
        <v>-1.0560275923539808</v>
      </c>
      <c r="E656" s="173">
        <v>-0.54373747972907838</v>
      </c>
      <c r="F656" s="173">
        <v>-2.352260970117459</v>
      </c>
      <c r="G656" s="173">
        <v>-0.38097420665234027</v>
      </c>
      <c r="H656" s="173">
        <v>-0.59133466024341441</v>
      </c>
      <c r="I656" s="173">
        <v>-0.48960540365040606</v>
      </c>
      <c r="J656"/>
      <c r="K656"/>
      <c r="L656"/>
      <c r="M656"/>
      <c r="N656"/>
      <c r="O656"/>
      <c r="P656"/>
    </row>
    <row r="657" spans="3:16" ht="13.2">
      <c r="C657" s="165">
        <v>40695</v>
      </c>
      <c r="D657" s="173">
        <v>8.729050279332462E-3</v>
      </c>
      <c r="E657" s="173">
        <v>1.3935765886869733</v>
      </c>
      <c r="F657" s="173">
        <v>-2.2964591348041186</v>
      </c>
      <c r="G657" s="173">
        <v>-0.75852787939981736</v>
      </c>
      <c r="H657" s="173">
        <v>-0.76838145088737875</v>
      </c>
      <c r="I657" s="173">
        <v>-1.067717407069646</v>
      </c>
      <c r="J657"/>
      <c r="K657"/>
      <c r="L657"/>
      <c r="M657"/>
      <c r="N657"/>
      <c r="O657"/>
      <c r="P657"/>
    </row>
    <row r="658" spans="3:16" ht="13.2">
      <c r="C658" s="165">
        <v>40725</v>
      </c>
      <c r="D658" s="173">
        <v>-0.93519971038977801</v>
      </c>
      <c r="E658" s="173">
        <v>0.66041623737893573</v>
      </c>
      <c r="F658" s="173">
        <v>-5.155663396413857</v>
      </c>
      <c r="G658" s="173">
        <v>-0.59107209159365848</v>
      </c>
      <c r="H658" s="173">
        <v>-3.8795800925073287E-2</v>
      </c>
      <c r="I658" s="173">
        <v>-2.1758796632751931</v>
      </c>
      <c r="J658"/>
      <c r="K658"/>
      <c r="L658"/>
      <c r="M658"/>
      <c r="N658"/>
      <c r="O658"/>
      <c r="P658"/>
    </row>
    <row r="659" spans="3:16" ht="13.2">
      <c r="C659" s="165">
        <v>40756</v>
      </c>
      <c r="D659" s="173">
        <v>1.3270152723551476</v>
      </c>
      <c r="E659" s="173">
        <v>2.4132677792396473</v>
      </c>
      <c r="F659" s="173">
        <v>-2.0285803044423623</v>
      </c>
      <c r="G659" s="173">
        <v>0.88594021912455911</v>
      </c>
      <c r="H659" s="173">
        <v>1.9665700696974264</v>
      </c>
      <c r="I659" s="173">
        <v>-1.8413429170380469</v>
      </c>
      <c r="J659"/>
      <c r="K659"/>
      <c r="L659"/>
      <c r="M659"/>
      <c r="N659"/>
      <c r="O659"/>
      <c r="P659"/>
    </row>
    <row r="660" spans="3:16" ht="13.2">
      <c r="C660" s="165">
        <v>40787</v>
      </c>
      <c r="D660" s="173">
        <v>-2.0487453382279863</v>
      </c>
      <c r="E660" s="173">
        <v>-0.72467980391017761</v>
      </c>
      <c r="F660" s="173">
        <v>-4.1081176957489918</v>
      </c>
      <c r="G660" s="173">
        <v>0.35792574896651441</v>
      </c>
      <c r="H660" s="173">
        <v>1.4686777085833658</v>
      </c>
      <c r="I660" s="173">
        <v>-2.3342389016180687</v>
      </c>
      <c r="J660"/>
      <c r="K660"/>
      <c r="L660"/>
      <c r="M660"/>
      <c r="N660"/>
      <c r="O660"/>
      <c r="P660"/>
    </row>
    <row r="661" spans="3:16" ht="13.2">
      <c r="C661" s="165">
        <v>40817</v>
      </c>
      <c r="D661" s="173">
        <v>-2.3655220277020272</v>
      </c>
      <c r="E661" s="173">
        <v>-1.51660513029237</v>
      </c>
      <c r="F661" s="173">
        <v>-4.6099219843968919</v>
      </c>
      <c r="G661" s="173">
        <v>-8.3829118411238301E-2</v>
      </c>
      <c r="H661" s="173">
        <v>0.99570795451329186</v>
      </c>
      <c r="I661" s="173">
        <v>-2.6876459620059912</v>
      </c>
      <c r="J661"/>
      <c r="K661"/>
      <c r="L661"/>
      <c r="M661"/>
      <c r="N661"/>
      <c r="O661"/>
      <c r="P661"/>
    </row>
    <row r="662" spans="3:16" ht="13.2">
      <c r="C662" s="165">
        <v>40848</v>
      </c>
      <c r="D662" s="173">
        <v>-5.3455982504268533</v>
      </c>
      <c r="E662" s="173">
        <v>-5.7442830976074948</v>
      </c>
      <c r="F662" s="173">
        <v>-2.9786849166390295</v>
      </c>
      <c r="G662" s="173">
        <v>-0.91723523765423476</v>
      </c>
      <c r="H662" s="173">
        <v>-3.3923947146075051E-2</v>
      </c>
      <c r="I662" s="173">
        <v>-2.8681900081454215</v>
      </c>
      <c r="J662"/>
      <c r="K662"/>
      <c r="L662"/>
      <c r="M662"/>
      <c r="N662"/>
      <c r="O662"/>
      <c r="P662"/>
    </row>
    <row r="663" spans="3:16" ht="13.2">
      <c r="C663" s="165">
        <v>40878</v>
      </c>
      <c r="D663" s="173">
        <v>-5.3475992534781192</v>
      </c>
      <c r="E663" s="173">
        <v>-5.8778436389941628</v>
      </c>
      <c r="F663" s="173">
        <v>-3.4834810307510011</v>
      </c>
      <c r="G663" s="173">
        <v>-0.8244166666666608</v>
      </c>
      <c r="H663" s="173">
        <v>0.18316697194493692</v>
      </c>
      <c r="I663" s="173">
        <v>-2.9713358094465514</v>
      </c>
      <c r="J663"/>
      <c r="K663"/>
      <c r="L663"/>
      <c r="M663"/>
      <c r="N663"/>
      <c r="O663"/>
      <c r="P663"/>
    </row>
    <row r="664" spans="3:16" ht="13.2">
      <c r="C664" s="165">
        <v>40909</v>
      </c>
      <c r="D664" s="173">
        <v>-3.4209885561236941</v>
      </c>
      <c r="E664" s="173">
        <v>-3.9421483453020656</v>
      </c>
      <c r="F664" s="173">
        <v>-2.6445991956139392</v>
      </c>
      <c r="G664" s="173">
        <v>-1.3373560987046007</v>
      </c>
      <c r="H664" s="173">
        <v>-0.57220285653355463</v>
      </c>
      <c r="I664" s="173">
        <v>-3.0068760081083057</v>
      </c>
      <c r="J664"/>
      <c r="K664"/>
      <c r="L664"/>
      <c r="M664"/>
      <c r="N664"/>
      <c r="O664"/>
      <c r="P664"/>
    </row>
    <row r="665" spans="3:16" ht="13.2">
      <c r="C665" s="165">
        <v>40940</v>
      </c>
      <c r="D665" s="173">
        <v>-3.2659589937472755</v>
      </c>
      <c r="E665" s="173">
        <v>-4.1843316216190418</v>
      </c>
      <c r="F665" s="173">
        <v>-2.9173355135248324</v>
      </c>
      <c r="G665" s="173">
        <v>-1.7704080870328931</v>
      </c>
      <c r="H665" s="173">
        <v>-1.208211968754147</v>
      </c>
      <c r="I665" s="173">
        <v>-3.115513526754643</v>
      </c>
      <c r="J665"/>
      <c r="K665"/>
      <c r="L665"/>
      <c r="M665"/>
      <c r="N665"/>
      <c r="O665"/>
      <c r="P665"/>
    </row>
    <row r="666" spans="3:16" ht="13.2">
      <c r="C666" s="165">
        <v>40969</v>
      </c>
      <c r="D666" s="173">
        <v>-3.5600665109618235</v>
      </c>
      <c r="E666" s="173">
        <v>-5.6285979572887612</v>
      </c>
      <c r="F666" s="173">
        <v>-2.2883576224005275</v>
      </c>
      <c r="G666" s="173">
        <v>-2.247218012215968</v>
      </c>
      <c r="H666" s="173">
        <v>-2.0466174900114376</v>
      </c>
      <c r="I666" s="173">
        <v>-3.1297870398055538</v>
      </c>
      <c r="J666"/>
      <c r="K666"/>
      <c r="L666"/>
      <c r="M666"/>
      <c r="N666"/>
      <c r="O666"/>
      <c r="P666"/>
    </row>
    <row r="667" spans="3:16" ht="13.2">
      <c r="C667" s="165">
        <v>41000</v>
      </c>
      <c r="D667" s="173">
        <v>-3.4093494929507751</v>
      </c>
      <c r="E667" s="173">
        <v>-4.5526252117106258</v>
      </c>
      <c r="F667" s="173">
        <v>-3.3763436362875932</v>
      </c>
      <c r="G667" s="173">
        <v>-2.4749080688022618</v>
      </c>
      <c r="H667" s="173">
        <v>-2.4183584426038962</v>
      </c>
      <c r="I667" s="173">
        <v>-3.2002195529713617</v>
      </c>
      <c r="J667"/>
      <c r="K667"/>
      <c r="L667"/>
      <c r="M667"/>
      <c r="N667"/>
      <c r="O667"/>
      <c r="P667"/>
    </row>
    <row r="668" spans="3:16" ht="13.2">
      <c r="C668" s="165">
        <v>41030</v>
      </c>
      <c r="D668" s="173">
        <v>-3.5083768249336567</v>
      </c>
      <c r="E668" s="173">
        <v>-3.4500287742183056</v>
      </c>
      <c r="F668" s="173">
        <v>-5.3819065723456632</v>
      </c>
      <c r="G668" s="173">
        <v>-2.6840390879478648</v>
      </c>
      <c r="H668" s="173">
        <v>-2.6692764204564234</v>
      </c>
      <c r="I668" s="173">
        <v>-3.4471275898866005</v>
      </c>
      <c r="J668"/>
      <c r="K668"/>
      <c r="L668"/>
      <c r="M668"/>
      <c r="N668"/>
      <c r="O668"/>
      <c r="P668"/>
    </row>
    <row r="669" spans="3:16" ht="13.2">
      <c r="C669" s="165">
        <v>41061</v>
      </c>
      <c r="D669" s="173">
        <v>-4.6395701802876559</v>
      </c>
      <c r="E669" s="173">
        <v>-5.7590324672847304</v>
      </c>
      <c r="F669" s="173">
        <v>-4.5943991321467319</v>
      </c>
      <c r="G669" s="173">
        <v>-3.0817836585382286</v>
      </c>
      <c r="H669" s="173">
        <v>-3.2825217072376733</v>
      </c>
      <c r="I669" s="173">
        <v>-3.6421528192623787</v>
      </c>
      <c r="J669"/>
      <c r="K669"/>
      <c r="L669"/>
      <c r="M669"/>
      <c r="N669"/>
      <c r="O669"/>
      <c r="P669"/>
    </row>
    <row r="670" spans="3:16" ht="13.2">
      <c r="C670" s="165">
        <v>41091</v>
      </c>
      <c r="D670" s="173">
        <v>-4.4531741681385402</v>
      </c>
      <c r="E670" s="173">
        <v>-4.70721896398193</v>
      </c>
      <c r="F670" s="173">
        <v>-5.8559284476854323</v>
      </c>
      <c r="G670" s="173">
        <v>-3.3712773679585917</v>
      </c>
      <c r="H670" s="173">
        <v>-3.7124386092956319</v>
      </c>
      <c r="I670" s="173">
        <v>-3.6940859414146598</v>
      </c>
      <c r="J670"/>
      <c r="K670"/>
      <c r="L670"/>
      <c r="M670"/>
      <c r="N670"/>
      <c r="O670"/>
      <c r="P670"/>
    </row>
    <row r="671" spans="3:16" ht="13.2">
      <c r="C671" s="165">
        <v>41122</v>
      </c>
      <c r="D671" s="173">
        <v>-5.0442400158078442</v>
      </c>
      <c r="E671" s="173">
        <v>-4.7094222252273443</v>
      </c>
      <c r="F671" s="173">
        <v>-6.8089334221179465</v>
      </c>
      <c r="G671" s="173">
        <v>-3.8481738597980319</v>
      </c>
      <c r="H671" s="173">
        <v>-4.22166430791171</v>
      </c>
      <c r="I671" s="173">
        <v>-4.0802986357743931</v>
      </c>
      <c r="J671"/>
      <c r="K671"/>
      <c r="L671"/>
      <c r="M671"/>
      <c r="N671"/>
      <c r="O671"/>
      <c r="P671"/>
    </row>
    <row r="672" spans="3:16" ht="13.2">
      <c r="C672" s="165">
        <v>41153</v>
      </c>
      <c r="D672" s="173">
        <v>-3.0538904297515712</v>
      </c>
      <c r="E672" s="173">
        <v>-3.229237825705078</v>
      </c>
      <c r="F672" s="173">
        <v>-5.4987514515018487</v>
      </c>
      <c r="G672" s="173">
        <v>-3.9353593047543156</v>
      </c>
      <c r="H672" s="173">
        <v>-4.4349944745653236</v>
      </c>
      <c r="I672" s="173">
        <v>-4.1953395137357408</v>
      </c>
      <c r="J672"/>
      <c r="K672"/>
      <c r="L672"/>
      <c r="M672"/>
      <c r="N672"/>
      <c r="O672"/>
      <c r="P672"/>
    </row>
    <row r="673" spans="3:16" ht="13.2">
      <c r="C673" s="165">
        <v>41183</v>
      </c>
      <c r="D673" s="173">
        <v>-4.0076889961254691</v>
      </c>
      <c r="E673" s="173">
        <v>-3.7893846063015379</v>
      </c>
      <c r="F673" s="173">
        <v>-4.4070000314560875</v>
      </c>
      <c r="G673" s="173">
        <v>-4.0751280686719626</v>
      </c>
      <c r="H673" s="173">
        <v>-4.629058995290503</v>
      </c>
      <c r="I673" s="173">
        <v>-4.1771765897708812</v>
      </c>
      <c r="J673"/>
      <c r="K673"/>
      <c r="L673"/>
      <c r="M673"/>
      <c r="N673"/>
      <c r="O673"/>
      <c r="P673"/>
    </row>
    <row r="674" spans="3:16" ht="13.2">
      <c r="C674" s="165">
        <v>41214</v>
      </c>
      <c r="D674" s="173">
        <v>-3.4312582969365901</v>
      </c>
      <c r="E674" s="173">
        <v>-2.5493338675748767</v>
      </c>
      <c r="F674" s="173">
        <v>-5.9206778326756027</v>
      </c>
      <c r="G674" s="173">
        <v>-3.9111408609797893</v>
      </c>
      <c r="H674" s="173">
        <v>-4.3593289390877921</v>
      </c>
      <c r="I674" s="173">
        <v>-4.4234449863199243</v>
      </c>
      <c r="J674"/>
      <c r="K674"/>
      <c r="L674"/>
      <c r="M674"/>
      <c r="N674"/>
      <c r="O674"/>
      <c r="P674"/>
    </row>
    <row r="675" spans="3:16" ht="13.2">
      <c r="C675" s="165">
        <v>41244</v>
      </c>
      <c r="D675" s="173">
        <v>-1.6222090274587986</v>
      </c>
      <c r="E675" s="173">
        <v>-7.9151132778898514E-2</v>
      </c>
      <c r="F675" s="173">
        <v>-6.219852754506217</v>
      </c>
      <c r="G675" s="173">
        <v>-3.6256403835957518</v>
      </c>
      <c r="H675" s="173">
        <v>-3.9319711594448803</v>
      </c>
      <c r="I675" s="173">
        <v>-4.6483725156590268</v>
      </c>
      <c r="J675"/>
      <c r="K675"/>
      <c r="L675"/>
      <c r="M675"/>
      <c r="N675"/>
      <c r="O675"/>
      <c r="P675"/>
    </row>
    <row r="676" spans="3:16" ht="13.2">
      <c r="C676" s="165">
        <v>41275</v>
      </c>
      <c r="D676" s="173">
        <v>-2.2784570780284841</v>
      </c>
      <c r="E676" s="173">
        <v>-1.0999581764951971</v>
      </c>
      <c r="F676" s="173">
        <v>-5.909388669357396</v>
      </c>
      <c r="G676" s="173">
        <v>-3.5345717451663705</v>
      </c>
      <c r="H676" s="173">
        <v>-3.7050884148911556</v>
      </c>
      <c r="I676" s="173">
        <v>-4.9187792441201754</v>
      </c>
      <c r="J676"/>
      <c r="K676"/>
      <c r="L676"/>
      <c r="M676"/>
      <c r="N676"/>
      <c r="O676"/>
      <c r="P676"/>
    </row>
    <row r="677" spans="3:16" ht="13.2">
      <c r="C677" s="165">
        <v>41306</v>
      </c>
      <c r="D677" s="173">
        <v>-2.8390756218307112</v>
      </c>
      <c r="E677" s="173">
        <v>-0.67116763281661607</v>
      </c>
      <c r="F677" s="173">
        <v>-7.0965687935833017</v>
      </c>
      <c r="G677" s="173">
        <v>-3.4993400182192214</v>
      </c>
      <c r="H677" s="173">
        <v>-3.4073804799313878</v>
      </c>
      <c r="I677" s="173">
        <v>-5.2749890839680287</v>
      </c>
      <c r="J677"/>
      <c r="K677"/>
      <c r="L677"/>
      <c r="M677"/>
      <c r="N677"/>
      <c r="O677"/>
      <c r="P677"/>
    </row>
    <row r="678" spans="3:16" ht="13.2">
      <c r="C678" s="165">
        <v>41334</v>
      </c>
      <c r="D678" s="173">
        <v>-4.746907981941229</v>
      </c>
      <c r="E678" s="173">
        <v>-2.5315334815718571</v>
      </c>
      <c r="F678" s="173">
        <v>-6.7566718337592651</v>
      </c>
      <c r="G678" s="173">
        <v>-3.6000990114117504</v>
      </c>
      <c r="H678" s="173">
        <v>-3.1310378618928492</v>
      </c>
      <c r="I678" s="173">
        <v>-5.6496139580325284</v>
      </c>
      <c r="J678"/>
      <c r="K678"/>
      <c r="L678"/>
      <c r="M678"/>
      <c r="N678"/>
      <c r="O678"/>
      <c r="P678"/>
    </row>
    <row r="679" spans="3:16" ht="13.2">
      <c r="C679" s="165">
        <v>41365</v>
      </c>
      <c r="D679" s="173">
        <v>-0.24480431019472393</v>
      </c>
      <c r="E679" s="173">
        <v>3.2984861236450724</v>
      </c>
      <c r="F679" s="173">
        <v>-4.2291168417976976</v>
      </c>
      <c r="G679" s="173">
        <v>-3.3379923415426838</v>
      </c>
      <c r="H679" s="173">
        <v>-2.4709389551125005</v>
      </c>
      <c r="I679" s="173">
        <v>-5.7243009898723773</v>
      </c>
      <c r="J679"/>
      <c r="K679"/>
      <c r="L679"/>
      <c r="M679"/>
      <c r="N679"/>
      <c r="O679"/>
      <c r="P679"/>
    </row>
    <row r="680" spans="3:16" ht="13.2">
      <c r="C680" s="165">
        <v>41395</v>
      </c>
      <c r="D680" s="173">
        <v>-0.38662932294203367</v>
      </c>
      <c r="E680" s="173">
        <v>1.5437648391166681</v>
      </c>
      <c r="F680" s="173">
        <v>-2.0738642601497492</v>
      </c>
      <c r="G680" s="173">
        <v>-3.0751309233153057</v>
      </c>
      <c r="H680" s="173">
        <v>-2.0417696750192449</v>
      </c>
      <c r="I680" s="173">
        <v>-5.4634210067932232</v>
      </c>
      <c r="J680"/>
      <c r="K680"/>
      <c r="L680"/>
      <c r="M680"/>
      <c r="N680"/>
      <c r="O680"/>
      <c r="P680"/>
    </row>
    <row r="681" spans="3:16" ht="13.2">
      <c r="C681" s="165">
        <v>41426</v>
      </c>
      <c r="D681" s="173">
        <v>-0.3661178289212752</v>
      </c>
      <c r="E681" s="173">
        <v>2.6283828917272212</v>
      </c>
      <c r="F681" s="173">
        <v>-6.187488155650545</v>
      </c>
      <c r="G681" s="173">
        <v>-2.7089118541866242</v>
      </c>
      <c r="H681" s="173">
        <v>-1.3164285994283653</v>
      </c>
      <c r="I681" s="173">
        <v>-5.5992081327287053</v>
      </c>
      <c r="J681"/>
      <c r="K681"/>
      <c r="L681"/>
      <c r="M681"/>
      <c r="N681"/>
      <c r="O681"/>
      <c r="P681"/>
    </row>
    <row r="682" spans="3:16" ht="13.2">
      <c r="C682" s="165">
        <v>41456</v>
      </c>
      <c r="D682" s="173">
        <v>-2.3223942120751628</v>
      </c>
      <c r="E682" s="173">
        <v>-0.18152134218384353</v>
      </c>
      <c r="F682" s="173">
        <v>-4.4335080774580149</v>
      </c>
      <c r="G682" s="173">
        <v>-2.5299494096068131</v>
      </c>
      <c r="H682" s="173">
        <v>-0.94261253731141581</v>
      </c>
      <c r="I682" s="173">
        <v>-5.4810460779109444</v>
      </c>
      <c r="J682"/>
      <c r="K682"/>
      <c r="L682"/>
      <c r="M682"/>
      <c r="N682"/>
      <c r="O682"/>
      <c r="P682"/>
    </row>
    <row r="683" spans="3:16" ht="13.2">
      <c r="C683" s="165">
        <v>41487</v>
      </c>
      <c r="D683" s="173">
        <v>1.0370062081642706</v>
      </c>
      <c r="E683" s="173">
        <v>4.1167009626528417</v>
      </c>
      <c r="F683" s="173">
        <v>-4.3609431886490686</v>
      </c>
      <c r="G683" s="173">
        <v>-2.0660697042887533</v>
      </c>
      <c r="H683" s="173">
        <v>-0.28831458744740246</v>
      </c>
      <c r="I683" s="173">
        <v>-5.2827103423283344</v>
      </c>
      <c r="J683"/>
      <c r="K683"/>
      <c r="L683"/>
      <c r="M683"/>
      <c r="N683"/>
      <c r="O683"/>
      <c r="P683"/>
    </row>
    <row r="684" spans="3:16" ht="13.2">
      <c r="C684" s="165">
        <v>41518</v>
      </c>
      <c r="D684" s="173">
        <v>0.89519180484203265</v>
      </c>
      <c r="E684" s="173">
        <v>3.8271094482710044</v>
      </c>
      <c r="F684" s="173">
        <v>-3.488397381527153</v>
      </c>
      <c r="G684" s="173">
        <v>-1.7302376286452037</v>
      </c>
      <c r="H684" s="173">
        <v>0.32254425942683795</v>
      </c>
      <c r="I684" s="173">
        <v>-5.1174980173513962</v>
      </c>
      <c r="J684"/>
      <c r="K684"/>
      <c r="L684"/>
      <c r="M684"/>
      <c r="N684"/>
      <c r="O684"/>
      <c r="P684"/>
    </row>
    <row r="685" spans="3:16" ht="13.2">
      <c r="C685" s="165">
        <v>41548</v>
      </c>
      <c r="D685" s="173">
        <v>1.0408844388819505</v>
      </c>
      <c r="E685" s="173">
        <v>2.9015597034006468</v>
      </c>
      <c r="F685" s="173">
        <v>-3.1293875043875152</v>
      </c>
      <c r="G685" s="173">
        <v>-1.3020580104741164</v>
      </c>
      <c r="H685" s="173">
        <v>0.9013943362648158</v>
      </c>
      <c r="I685" s="173">
        <v>-5.0163306638521865</v>
      </c>
      <c r="J685"/>
      <c r="K685"/>
      <c r="L685"/>
      <c r="M685"/>
      <c r="N685"/>
      <c r="O685"/>
      <c r="P685"/>
    </row>
    <row r="686" spans="3:16" ht="13.2">
      <c r="C686" s="165">
        <v>41579</v>
      </c>
      <c r="D686" s="173">
        <v>1.258198226559637</v>
      </c>
      <c r="E686" s="173">
        <v>3.3602302513234372</v>
      </c>
      <c r="F686" s="173">
        <v>-3.6784216147180859</v>
      </c>
      <c r="G686" s="173">
        <v>-0.90664799731104972</v>
      </c>
      <c r="H686" s="173">
        <v>1.4067593366205111</v>
      </c>
      <c r="I686" s="173">
        <v>-4.8292267717946142</v>
      </c>
      <c r="J686"/>
      <c r="K686"/>
      <c r="L686"/>
      <c r="M686"/>
      <c r="N686"/>
      <c r="O686"/>
      <c r="P686"/>
    </row>
    <row r="687" spans="3:16" ht="13.2">
      <c r="C687" s="165">
        <v>41609</v>
      </c>
      <c r="D687" s="173">
        <v>0.64569027364969056</v>
      </c>
      <c r="E687" s="173">
        <v>2.1915826693913232</v>
      </c>
      <c r="F687" s="173">
        <v>-2.1307074535282577</v>
      </c>
      <c r="G687" s="173">
        <v>-0.73211050448228621</v>
      </c>
      <c r="H687" s="173">
        <v>1.5781097663400301</v>
      </c>
      <c r="I687" s="173">
        <v>-4.4953252508511898</v>
      </c>
      <c r="J687"/>
      <c r="K687"/>
      <c r="L687"/>
      <c r="M687"/>
      <c r="N687"/>
      <c r="O687"/>
      <c r="P687"/>
    </row>
    <row r="688" spans="3:16" ht="13.2">
      <c r="C688" s="165">
        <v>41640</v>
      </c>
      <c r="D688" s="173">
        <v>1.1168800455781724</v>
      </c>
      <c r="E688" s="173">
        <v>3.1737641138410932</v>
      </c>
      <c r="F688" s="173">
        <v>-2.3952028567257644</v>
      </c>
      <c r="G688" s="173">
        <v>-0.45327130152367223</v>
      </c>
      <c r="H688" s="173">
        <v>1.9308867346001568</v>
      </c>
      <c r="I688" s="173">
        <v>-4.2048582915318882</v>
      </c>
      <c r="J688"/>
      <c r="K688"/>
      <c r="L688"/>
      <c r="M688"/>
      <c r="N688"/>
      <c r="O688"/>
      <c r="P688"/>
    </row>
    <row r="689" spans="3:16" ht="13.2">
      <c r="C689" s="165">
        <v>41671</v>
      </c>
      <c r="D689" s="173">
        <v>2.7735088135488306</v>
      </c>
      <c r="E689" s="173">
        <v>5.0662689196764532</v>
      </c>
      <c r="F689" s="173">
        <v>-1.7410817921535315</v>
      </c>
      <c r="G689" s="173">
        <v>2.9160493048774327E-2</v>
      </c>
      <c r="H689" s="173">
        <v>2.4294159117377312</v>
      </c>
      <c r="I689" s="173">
        <v>-3.7453186932515092</v>
      </c>
      <c r="J689"/>
      <c r="K689"/>
      <c r="L689"/>
      <c r="M689"/>
      <c r="N689"/>
      <c r="O689"/>
      <c r="P689"/>
    </row>
    <row r="690" spans="3:16" ht="13.2">
      <c r="C690" s="165">
        <v>41699</v>
      </c>
      <c r="D690" s="173">
        <v>5.271197790240234</v>
      </c>
      <c r="E690" s="173">
        <v>7.0075203149447374</v>
      </c>
      <c r="F690" s="173">
        <v>-0.12805391743893058</v>
      </c>
      <c r="G690" s="173">
        <v>0.89114160920795715</v>
      </c>
      <c r="H690" s="173">
        <v>3.2617896692757054</v>
      </c>
      <c r="I690" s="173">
        <v>-3.1867573992042542</v>
      </c>
      <c r="J690"/>
      <c r="K690"/>
      <c r="L690"/>
      <c r="M690"/>
      <c r="N690"/>
      <c r="O690"/>
      <c r="P690"/>
    </row>
    <row r="691" spans="3:16" ht="13.2">
      <c r="C691" s="165">
        <v>41730</v>
      </c>
      <c r="D691" s="173">
        <v>1.5638155868158865</v>
      </c>
      <c r="E691" s="173">
        <v>2.2302059406718255</v>
      </c>
      <c r="F691" s="173">
        <v>-1.4113153820947022</v>
      </c>
      <c r="G691" s="173">
        <v>1.0463044239256813</v>
      </c>
      <c r="H691" s="173">
        <v>3.1675764963223996</v>
      </c>
      <c r="I691" s="173">
        <v>-2.9536730313291293</v>
      </c>
      <c r="J691"/>
      <c r="K691"/>
      <c r="L691"/>
      <c r="M691"/>
      <c r="N691"/>
      <c r="O691"/>
      <c r="P691"/>
    </row>
    <row r="692" spans="3:16" ht="13.2">
      <c r="C692" s="165">
        <v>41760</v>
      </c>
      <c r="D692" s="173">
        <v>3.5889286187260172</v>
      </c>
      <c r="E692" s="173">
        <v>4.3808759795337382</v>
      </c>
      <c r="F692" s="173">
        <v>-0.82065540320862551</v>
      </c>
      <c r="G692" s="173">
        <v>1.3901438798915589</v>
      </c>
      <c r="H692" s="173">
        <v>3.4163815643139639</v>
      </c>
      <c r="I692" s="173">
        <v>-2.8522233246642936</v>
      </c>
      <c r="J692"/>
      <c r="K692"/>
      <c r="L692"/>
      <c r="M692"/>
      <c r="N692"/>
      <c r="O692"/>
      <c r="P692"/>
    </row>
    <row r="693" spans="3:16" ht="13.2">
      <c r="C693" s="165">
        <v>41791</v>
      </c>
      <c r="D693" s="173">
        <v>2.8641713194990315</v>
      </c>
      <c r="E693" s="173">
        <v>4.2296578996676493</v>
      </c>
      <c r="F693" s="173">
        <v>-0.69580831603165416</v>
      </c>
      <c r="G693" s="173">
        <v>1.6692292730324576</v>
      </c>
      <c r="H693" s="173">
        <v>3.5548301857464715</v>
      </c>
      <c r="I693" s="173">
        <v>-2.3808068233184487</v>
      </c>
      <c r="J693"/>
      <c r="K693"/>
      <c r="L693"/>
      <c r="M693"/>
      <c r="N693"/>
      <c r="O693"/>
      <c r="P693"/>
    </row>
    <row r="694" spans="3:16" ht="13.2">
      <c r="C694" s="165">
        <v>41821</v>
      </c>
      <c r="D694" s="173">
        <v>4.2135717470986878</v>
      </c>
      <c r="E694" s="173">
        <v>6.9264954321930805</v>
      </c>
      <c r="F694" s="173">
        <v>-1.2885386113785424</v>
      </c>
      <c r="G694" s="173">
        <v>2.2068257634077604</v>
      </c>
      <c r="H694" s="173">
        <v>4.1258838496157857</v>
      </c>
      <c r="I694" s="173">
        <v>-2.1116781099597692</v>
      </c>
      <c r="J694"/>
      <c r="K694"/>
      <c r="L694"/>
      <c r="M694"/>
      <c r="N694"/>
      <c r="O694"/>
      <c r="P694"/>
    </row>
    <row r="695" spans="3:16" ht="13.2">
      <c r="C695" s="165">
        <v>41852</v>
      </c>
      <c r="D695" s="173">
        <v>2.1156574671609807</v>
      </c>
      <c r="E695" s="173">
        <v>2.8248844262201978</v>
      </c>
      <c r="F695" s="173">
        <v>1.3092358047530839</v>
      </c>
      <c r="G695" s="173">
        <v>2.2989638425128032</v>
      </c>
      <c r="H695" s="173">
        <v>4.0279263128346399</v>
      </c>
      <c r="I695" s="173">
        <v>-1.6674235047867481</v>
      </c>
      <c r="J695"/>
      <c r="K695"/>
      <c r="L695"/>
      <c r="M695"/>
      <c r="N695"/>
      <c r="O695"/>
      <c r="P695"/>
    </row>
    <row r="696" spans="3:16" ht="13.2">
      <c r="C696" s="165">
        <v>41883</v>
      </c>
      <c r="D696" s="173">
        <v>1.8954407789092853</v>
      </c>
      <c r="E696" s="173">
        <v>2.6807568281596028</v>
      </c>
      <c r="F696" s="173">
        <v>1.6923180927056691</v>
      </c>
      <c r="G696" s="173">
        <v>2.3745440426414133</v>
      </c>
      <c r="H696" s="173">
        <v>3.9259760869322369</v>
      </c>
      <c r="I696" s="173">
        <v>-1.2215519540993647</v>
      </c>
      <c r="J696"/>
      <c r="K696"/>
      <c r="L696"/>
      <c r="M696"/>
      <c r="N696"/>
      <c r="O696"/>
      <c r="P696"/>
    </row>
    <row r="697" spans="3:16" ht="13.2">
      <c r="C697" s="165">
        <v>41913</v>
      </c>
      <c r="D697" s="173">
        <v>1.2717025537273718</v>
      </c>
      <c r="E697" s="173">
        <v>3.5900290223830345</v>
      </c>
      <c r="F697" s="173">
        <v>-2.3925720432542597</v>
      </c>
      <c r="G697" s="173">
        <v>2.3930436006491806</v>
      </c>
      <c r="H697" s="173">
        <v>3.9827941375407017</v>
      </c>
      <c r="I697" s="173">
        <v>-1.1553744479335437</v>
      </c>
      <c r="J697"/>
      <c r="K697"/>
      <c r="L697"/>
      <c r="M697"/>
      <c r="N697"/>
      <c r="O697"/>
      <c r="P697"/>
    </row>
    <row r="698" spans="3:16" ht="13.2">
      <c r="C698" s="165">
        <v>41944</v>
      </c>
      <c r="D698" s="173">
        <v>3.0748025783986499</v>
      </c>
      <c r="E698" s="173">
        <v>4.2733257752053611</v>
      </c>
      <c r="F698" s="173">
        <v>1.1979059506664003</v>
      </c>
      <c r="G698" s="173">
        <v>2.5458833702111106</v>
      </c>
      <c r="H698" s="173">
        <v>4.0594479540112527</v>
      </c>
      <c r="I698" s="173">
        <v>-0.74580987967439727</v>
      </c>
      <c r="J698"/>
      <c r="K698"/>
      <c r="L698"/>
      <c r="M698"/>
      <c r="N698"/>
      <c r="O698"/>
      <c r="P698"/>
    </row>
    <row r="699" spans="3:16" ht="13.2">
      <c r="C699" s="165">
        <v>41974</v>
      </c>
      <c r="D699" s="173">
        <v>1.843177189409384</v>
      </c>
      <c r="E699" s="173">
        <v>4.1723305060944682</v>
      </c>
      <c r="F699" s="173">
        <v>-1.1571219472840899</v>
      </c>
      <c r="G699" s="173">
        <v>2.6378911626166568</v>
      </c>
      <c r="H699" s="173">
        <v>4.206701262922441</v>
      </c>
      <c r="I699" s="173">
        <v>-0.66367257939172752</v>
      </c>
      <c r="J699"/>
      <c r="K699"/>
      <c r="L699"/>
      <c r="M699"/>
      <c r="N699"/>
      <c r="O699"/>
      <c r="P699"/>
    </row>
    <row r="700" spans="3:16" ht="13.2">
      <c r="C700" s="165">
        <v>42005</v>
      </c>
      <c r="D700" s="173">
        <v>2.3132694065868709</v>
      </c>
      <c r="E700" s="173">
        <v>3.793421457116497</v>
      </c>
      <c r="F700" s="173">
        <v>-4.2567878508981138E-2</v>
      </c>
      <c r="G700" s="173">
        <v>2.7352579852579773</v>
      </c>
      <c r="H700" s="173">
        <v>4.2554801497082684</v>
      </c>
      <c r="I700" s="173">
        <v>-0.46693423324408734</v>
      </c>
      <c r="J700"/>
      <c r="K700"/>
      <c r="L700"/>
      <c r="M700"/>
      <c r="N700"/>
      <c r="O700"/>
      <c r="P700"/>
    </row>
    <row r="701" spans="3:16" ht="13.2">
      <c r="C701" s="165">
        <v>42036</v>
      </c>
      <c r="D701" s="173">
        <v>1.0166395696593833</v>
      </c>
      <c r="E701" s="173">
        <v>1.7883514201053829</v>
      </c>
      <c r="F701" s="173">
        <v>-0.50176630740499384</v>
      </c>
      <c r="G701" s="173">
        <v>2.5820961245359264</v>
      </c>
      <c r="H701" s="173">
        <v>3.967694280888745</v>
      </c>
      <c r="I701" s="173">
        <v>-0.36077849411890739</v>
      </c>
      <c r="J701"/>
      <c r="K701"/>
      <c r="L701"/>
      <c r="M701"/>
      <c r="N701"/>
      <c r="O701"/>
      <c r="P701"/>
    </row>
    <row r="702" spans="3:16" ht="13.2">
      <c r="C702" s="165">
        <v>42064</v>
      </c>
      <c r="D702" s="173">
        <v>1.0704275746914016</v>
      </c>
      <c r="E702" s="173">
        <v>2.5460582791702491</v>
      </c>
      <c r="F702" s="173">
        <v>-1.8839063782884025</v>
      </c>
      <c r="G702" s="173">
        <v>2.2255207103119012</v>
      </c>
      <c r="H702" s="173">
        <v>3.5874046948340954</v>
      </c>
      <c r="I702" s="173">
        <v>-0.5085708336093564</v>
      </c>
      <c r="J702"/>
      <c r="K702"/>
      <c r="L702"/>
      <c r="M702"/>
      <c r="N702"/>
      <c r="O702"/>
      <c r="P702"/>
    </row>
    <row r="703" spans="3:16" ht="13.2">
      <c r="C703" s="165">
        <v>42095</v>
      </c>
      <c r="D703" s="173">
        <v>2.6791220567569551</v>
      </c>
      <c r="E703" s="173">
        <v>3.6458433353177222</v>
      </c>
      <c r="F703" s="173">
        <v>-0.12263610315186302</v>
      </c>
      <c r="G703" s="173">
        <v>2.3206684945815237</v>
      </c>
      <c r="H703" s="173">
        <v>3.7086630114018027</v>
      </c>
      <c r="I703" s="173">
        <v>-0.40095106236396338</v>
      </c>
      <c r="J703"/>
      <c r="K703"/>
      <c r="L703"/>
      <c r="M703"/>
      <c r="N703"/>
      <c r="O703"/>
      <c r="P703"/>
    </row>
    <row r="704" spans="3:16" ht="13.2">
      <c r="C704" s="165">
        <v>42125</v>
      </c>
      <c r="D704" s="173">
        <v>0.86540920087327944</v>
      </c>
      <c r="E704" s="173">
        <v>2.7536435634284651</v>
      </c>
      <c r="F704" s="173">
        <v>-3.900977787825699</v>
      </c>
      <c r="G704" s="173">
        <v>2.0842209944176071</v>
      </c>
      <c r="H704" s="173">
        <v>3.5658842068881036</v>
      </c>
      <c r="I704" s="173">
        <v>-0.65907450766183873</v>
      </c>
      <c r="J704"/>
      <c r="K704"/>
      <c r="L704"/>
      <c r="M704"/>
      <c r="N704"/>
      <c r="O704"/>
      <c r="P704"/>
    </row>
    <row r="705" spans="3:28" ht="13.2">
      <c r="C705" s="165">
        <v>42156</v>
      </c>
      <c r="D705" s="173">
        <v>1.1302406350781391</v>
      </c>
      <c r="E705" s="173">
        <v>2.7561215607614598</v>
      </c>
      <c r="F705" s="173">
        <v>-1.6172232581793455</v>
      </c>
      <c r="G705" s="173">
        <v>1.9348516550248718</v>
      </c>
      <c r="H705" s="173">
        <v>3.4383870526586202</v>
      </c>
      <c r="I705" s="173">
        <v>-0.73641531508532587</v>
      </c>
      <c r="J705"/>
      <c r="K705"/>
      <c r="L705"/>
      <c r="M705"/>
      <c r="N705"/>
      <c r="O705"/>
      <c r="P705"/>
    </row>
    <row r="706" spans="3:28" ht="13.2">
      <c r="C706" s="165">
        <v>42186</v>
      </c>
      <c r="D706" s="173">
        <v>2.0727443510932586</v>
      </c>
      <c r="E706" s="173">
        <v>1.9704136057160149</v>
      </c>
      <c r="F706" s="173">
        <v>3.561100085058122</v>
      </c>
      <c r="G706" s="173">
        <v>1.7654930361251653</v>
      </c>
      <c r="H706" s="173">
        <v>3.048523058011865</v>
      </c>
      <c r="I706" s="173">
        <v>-0.32961667575407416</v>
      </c>
      <c r="J706"/>
      <c r="K706"/>
      <c r="L706"/>
      <c r="M706"/>
      <c r="N706"/>
      <c r="O706"/>
      <c r="P706"/>
    </row>
    <row r="707" spans="3:28" ht="13.2">
      <c r="C707" s="165">
        <v>42217</v>
      </c>
      <c r="D707" s="173">
        <v>3.3279175303938535</v>
      </c>
      <c r="E707" s="173">
        <v>4.1137352804719196</v>
      </c>
      <c r="F707" s="173">
        <v>0.82759750901344464</v>
      </c>
      <c r="G707" s="173">
        <v>1.8592439327350663</v>
      </c>
      <c r="H707" s="173">
        <v>3.1446379498725197</v>
      </c>
      <c r="I707" s="173">
        <v>-0.36694305218432088</v>
      </c>
      <c r="J707"/>
      <c r="K707"/>
      <c r="L707"/>
      <c r="M707"/>
      <c r="N707"/>
      <c r="O707"/>
      <c r="P707"/>
    </row>
    <row r="708" spans="3:28" ht="13.2">
      <c r="C708" s="165">
        <v>42248</v>
      </c>
      <c r="D708" s="173">
        <v>1.7923577933153023</v>
      </c>
      <c r="E708" s="173">
        <v>2.5313103030761619</v>
      </c>
      <c r="F708" s="173">
        <v>-2.821973054422966</v>
      </c>
      <c r="G708" s="173">
        <v>1.8504137114314645</v>
      </c>
      <c r="H708" s="173">
        <v>3.1305331659619684</v>
      </c>
      <c r="I708" s="173">
        <v>-0.75008717536652059</v>
      </c>
      <c r="J708"/>
      <c r="K708"/>
      <c r="L708"/>
      <c r="M708"/>
      <c r="N708"/>
      <c r="O708"/>
      <c r="P708"/>
    </row>
    <row r="709" spans="3:28" ht="13.2">
      <c r="C709" s="165">
        <v>42278</v>
      </c>
      <c r="D709" s="173">
        <v>3.8742228111303678</v>
      </c>
      <c r="E709" s="173">
        <v>3.3341648756524345</v>
      </c>
      <c r="F709" s="173">
        <v>2.3154915199183224</v>
      </c>
      <c r="G709" s="173">
        <v>2.0691598532301292</v>
      </c>
      <c r="H709" s="173">
        <v>3.1099422639260021</v>
      </c>
      <c r="I709" s="173">
        <v>-0.36145916707729375</v>
      </c>
      <c r="J709"/>
      <c r="K709"/>
      <c r="L709"/>
      <c r="M709"/>
      <c r="N709"/>
      <c r="O709"/>
      <c r="P709"/>
    </row>
    <row r="710" spans="3:28" ht="13.2">
      <c r="C710" s="165">
        <v>42309</v>
      </c>
      <c r="D710" s="173">
        <v>1.3030232955630883</v>
      </c>
      <c r="E710" s="173">
        <v>2.0486213770016359</v>
      </c>
      <c r="F710" s="173">
        <v>-0.92845686402963645</v>
      </c>
      <c r="G710" s="173">
        <v>1.9207072014094662</v>
      </c>
      <c r="H710" s="173">
        <v>2.9226551929825373</v>
      </c>
      <c r="I710" s="173">
        <v>-0.53847226398323622</v>
      </c>
      <c r="J710"/>
      <c r="K710"/>
      <c r="L710"/>
      <c r="M710"/>
      <c r="N710"/>
      <c r="O710"/>
      <c r="P710"/>
    </row>
    <row r="711" spans="3:28" ht="13.2">
      <c r="C711" s="167">
        <v>42339</v>
      </c>
      <c r="D711" s="174">
        <v>3.0652490306524838</v>
      </c>
      <c r="E711" s="174">
        <v>3.048668701269297</v>
      </c>
      <c r="F711" s="174">
        <v>-0.17373459417231452</v>
      </c>
      <c r="G711" s="174">
        <v>2.014727086800816</v>
      </c>
      <c r="H711" s="174">
        <v>2.8412200215459649</v>
      </c>
      <c r="I711" s="174">
        <v>-0.4578101635375309</v>
      </c>
      <c r="J711"/>
      <c r="K711"/>
      <c r="L711"/>
      <c r="M711"/>
      <c r="N711"/>
      <c r="O711"/>
      <c r="P711"/>
    </row>
    <row r="713" spans="3:28" ht="13.2" customHeight="1">
      <c r="C713" s="232" t="s">
        <v>255</v>
      </c>
      <c r="D713" s="286"/>
      <c r="E713" s="286"/>
      <c r="F713" s="286"/>
      <c r="G713" s="286"/>
      <c r="H713" s="141">
        <v>2015</v>
      </c>
      <c r="I713" s="141">
        <v>2015</v>
      </c>
      <c r="J713" s="141">
        <v>2014</v>
      </c>
      <c r="K713" s="141">
        <v>2015</v>
      </c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</row>
    <row r="714" spans="3:28" ht="14.4">
      <c r="C714" s="296" t="s">
        <v>277</v>
      </c>
      <c r="D714" s="297" t="s">
        <v>228</v>
      </c>
      <c r="E714" s="298" t="s">
        <v>276</v>
      </c>
      <c r="F714" s="297" t="s">
        <v>226</v>
      </c>
      <c r="G714" s="297" t="s">
        <v>227</v>
      </c>
      <c r="H714" s="270">
        <v>0.28583285283161342</v>
      </c>
      <c r="I714" s="289"/>
      <c r="K714" s="289"/>
      <c r="L714" s="289"/>
      <c r="M714" s="289"/>
      <c r="O714" s="289"/>
      <c r="P714" s="289"/>
      <c r="Q714" s="278"/>
      <c r="R714" s="351"/>
      <c r="S714" s="351"/>
      <c r="T714" s="290"/>
      <c r="U714" s="291"/>
      <c r="V714" s="292"/>
      <c r="W714" s="278"/>
      <c r="X714" s="278"/>
      <c r="AA714" s="278"/>
      <c r="AB714" s="278"/>
    </row>
    <row r="715" spans="3:28" ht="13.2">
      <c r="C715" s="299">
        <v>1</v>
      </c>
      <c r="D715" s="300">
        <v>29734.871999999999</v>
      </c>
      <c r="E715" s="301">
        <v>8634.9140000000007</v>
      </c>
      <c r="F715" s="302">
        <v>2697.82</v>
      </c>
      <c r="G715" s="302">
        <v>9495.3349999999991</v>
      </c>
      <c r="H715" s="270">
        <v>3.689853790662867</v>
      </c>
      <c r="I715" s="279"/>
      <c r="K715" s="293"/>
      <c r="L715" s="293"/>
      <c r="M715" s="293"/>
      <c r="O715" s="293"/>
      <c r="P715" s="293"/>
      <c r="Q715" s="278"/>
      <c r="R715" s="340"/>
      <c r="S715" s="340"/>
      <c r="T715" s="294"/>
      <c r="U715" s="294"/>
      <c r="W715" s="278"/>
      <c r="X715" s="295"/>
      <c r="Y715" s="295"/>
      <c r="Z715" s="295"/>
      <c r="AA715" s="295"/>
      <c r="AB715" s="278"/>
    </row>
    <row r="716" spans="3:28" ht="13.2">
      <c r="C716" s="299">
        <v>2</v>
      </c>
      <c r="D716" s="300">
        <v>27495.386999999999</v>
      </c>
      <c r="E716" s="301">
        <v>7096.9809999999998</v>
      </c>
      <c r="F716" s="302">
        <v>2601.8409999999999</v>
      </c>
      <c r="G716" s="302">
        <v>9626.09</v>
      </c>
      <c r="H716"/>
      <c r="I716" s="279"/>
      <c r="K716" s="293"/>
      <c r="L716" s="293"/>
      <c r="M716" s="293"/>
      <c r="O716" s="293"/>
      <c r="P716" s="293"/>
      <c r="Q716" s="278"/>
      <c r="R716" s="340"/>
      <c r="S716" s="340"/>
      <c r="T716" s="294"/>
      <c r="U716" s="294"/>
      <c r="W716" s="278"/>
      <c r="X716" s="295"/>
      <c r="Y716" s="295"/>
      <c r="Z716" s="295"/>
      <c r="AA716" s="295"/>
      <c r="AB716" s="278"/>
    </row>
    <row r="717" spans="3:28" ht="13.2">
      <c r="C717" s="299">
        <v>3</v>
      </c>
      <c r="D717" s="300">
        <v>25998.396000000001</v>
      </c>
      <c r="E717" s="301">
        <v>6296.87</v>
      </c>
      <c r="F717" s="302">
        <v>2545.348</v>
      </c>
      <c r="G717" s="302">
        <v>9497.6620000000003</v>
      </c>
      <c r="H717"/>
      <c r="I717" s="279"/>
      <c r="K717" s="293"/>
      <c r="L717" s="293"/>
      <c r="M717" s="293"/>
      <c r="O717" s="293"/>
      <c r="P717" s="293"/>
      <c r="Q717" s="278"/>
      <c r="R717" s="340"/>
      <c r="S717" s="340"/>
      <c r="T717" s="294"/>
      <c r="U717" s="294"/>
      <c r="W717" s="278"/>
      <c r="X717" s="295"/>
      <c r="Y717" s="295"/>
      <c r="Z717" s="295"/>
      <c r="AA717" s="295"/>
      <c r="AB717" s="278"/>
    </row>
    <row r="718" spans="3:28" ht="13.2">
      <c r="C718" s="299">
        <v>4</v>
      </c>
      <c r="D718" s="300">
        <v>25549.628000000001</v>
      </c>
      <c r="E718" s="301">
        <v>5931.4939999999997</v>
      </c>
      <c r="F718" s="302">
        <v>2533.3780000000002</v>
      </c>
      <c r="G718" s="302">
        <v>9631.4709999999995</v>
      </c>
      <c r="H718"/>
      <c r="I718" s="279"/>
      <c r="K718" s="293"/>
      <c r="L718" s="293"/>
      <c r="M718" s="293"/>
      <c r="O718" s="293"/>
      <c r="P718" s="293"/>
      <c r="Q718" s="278"/>
      <c r="R718" s="340"/>
      <c r="S718" s="340"/>
      <c r="T718" s="294"/>
      <c r="U718" s="294"/>
      <c r="W718" s="278"/>
      <c r="X718" s="295"/>
      <c r="Y718" s="295"/>
      <c r="Z718" s="295"/>
      <c r="AA718" s="295"/>
      <c r="AB718" s="278"/>
    </row>
    <row r="719" spans="3:28" ht="13.2">
      <c r="C719" s="299">
        <v>5</v>
      </c>
      <c r="D719" s="300">
        <v>25157.383999999998</v>
      </c>
      <c r="E719" s="301">
        <v>5807.6189999999997</v>
      </c>
      <c r="F719" s="302">
        <v>2586.6889999999999</v>
      </c>
      <c r="G719" s="302">
        <v>9448.7890000000007</v>
      </c>
      <c r="H719"/>
      <c r="I719" s="279"/>
      <c r="K719" s="293"/>
      <c r="L719" s="293"/>
      <c r="M719" s="293"/>
      <c r="O719" s="293"/>
      <c r="P719" s="293"/>
      <c r="Q719" s="278"/>
      <c r="R719" s="340"/>
      <c r="S719" s="340"/>
      <c r="T719" s="294"/>
      <c r="U719" s="294"/>
      <c r="W719" s="278"/>
      <c r="X719" s="295"/>
      <c r="Y719" s="295"/>
      <c r="Z719" s="295"/>
      <c r="AA719" s="295"/>
      <c r="AB719" s="278"/>
    </row>
    <row r="720" spans="3:28" ht="13.2">
      <c r="C720" s="299">
        <v>6</v>
      </c>
      <c r="D720" s="300">
        <v>25926.485000000001</v>
      </c>
      <c r="E720" s="301">
        <v>5996.6840000000002</v>
      </c>
      <c r="F720" s="302">
        <v>2787.5819999999999</v>
      </c>
      <c r="G720" s="302">
        <v>9584.4079999999994</v>
      </c>
      <c r="H720"/>
      <c r="I720" s="279"/>
      <c r="K720" s="293"/>
      <c r="L720" s="293"/>
      <c r="M720" s="293"/>
      <c r="O720" s="293"/>
      <c r="P720" s="293"/>
      <c r="Q720" s="278"/>
      <c r="R720" s="340"/>
      <c r="S720" s="340"/>
      <c r="T720" s="294"/>
      <c r="U720" s="294"/>
      <c r="W720" s="278"/>
      <c r="X720" s="295"/>
      <c r="Y720" s="295"/>
      <c r="Z720" s="295"/>
      <c r="AA720" s="295"/>
      <c r="AB720" s="278"/>
    </row>
    <row r="721" spans="3:28" ht="13.2">
      <c r="C721" s="299">
        <v>7</v>
      </c>
      <c r="D721" s="300">
        <v>28654.249</v>
      </c>
      <c r="E721" s="301">
        <v>6797.134</v>
      </c>
      <c r="F721" s="302">
        <v>3268.652</v>
      </c>
      <c r="G721" s="302">
        <v>10033.138999999999</v>
      </c>
      <c r="H721"/>
      <c r="I721" s="279"/>
      <c r="K721" s="293"/>
      <c r="L721" s="293"/>
      <c r="M721" s="293"/>
      <c r="O721" s="293"/>
      <c r="P721" s="293"/>
      <c r="Q721" s="278"/>
      <c r="R721" s="340"/>
      <c r="S721" s="340"/>
      <c r="T721" s="294"/>
      <c r="U721" s="294"/>
      <c r="W721" s="278"/>
      <c r="X721" s="295"/>
      <c r="Y721" s="295"/>
      <c r="Z721" s="295"/>
      <c r="AA721" s="295"/>
      <c r="AB721" s="278"/>
    </row>
    <row r="722" spans="3:28" ht="13.2">
      <c r="C722" s="299">
        <v>8</v>
      </c>
      <c r="D722" s="300">
        <v>33637.370000000003</v>
      </c>
      <c r="E722" s="301">
        <v>8788.7479999999996</v>
      </c>
      <c r="F722" s="302">
        <v>3889.4250000000002</v>
      </c>
      <c r="G722" s="302">
        <v>10298.94</v>
      </c>
      <c r="H722"/>
      <c r="I722" s="279"/>
      <c r="K722" s="293"/>
      <c r="L722" s="293"/>
      <c r="M722" s="293"/>
      <c r="O722" s="293"/>
      <c r="P722" s="293"/>
      <c r="Q722" s="278"/>
      <c r="R722" s="340"/>
      <c r="S722" s="340"/>
      <c r="T722" s="294"/>
      <c r="U722" s="294"/>
      <c r="W722" s="278"/>
      <c r="X722" s="295"/>
      <c r="Y722" s="295"/>
      <c r="Z722" s="295"/>
      <c r="AA722" s="295"/>
      <c r="AB722" s="278"/>
    </row>
    <row r="723" spans="3:28" ht="13.2">
      <c r="C723" s="299">
        <v>9</v>
      </c>
      <c r="D723" s="300">
        <v>36527.307999999997</v>
      </c>
      <c r="E723" s="301">
        <v>9951.2189999999991</v>
      </c>
      <c r="F723" s="302">
        <v>4296.9520000000002</v>
      </c>
      <c r="G723" s="302">
        <v>9666.7330000000002</v>
      </c>
      <c r="H723"/>
      <c r="I723" s="279"/>
      <c r="K723" s="293"/>
      <c r="L723" s="293"/>
      <c r="M723" s="293"/>
      <c r="O723" s="293"/>
      <c r="P723" s="293"/>
      <c r="Q723" s="278"/>
      <c r="R723" s="340"/>
      <c r="S723" s="340"/>
      <c r="T723" s="294"/>
      <c r="U723" s="294"/>
      <c r="W723" s="278"/>
      <c r="X723" s="295"/>
      <c r="Y723" s="295"/>
      <c r="Z723" s="295"/>
      <c r="AA723" s="295"/>
      <c r="AB723" s="278"/>
    </row>
    <row r="724" spans="3:28" ht="13.2">
      <c r="C724" s="299">
        <v>10</v>
      </c>
      <c r="D724" s="300">
        <v>38097.336000000003</v>
      </c>
      <c r="E724" s="301">
        <v>10756.31</v>
      </c>
      <c r="F724" s="302">
        <v>4527.7610000000004</v>
      </c>
      <c r="G724" s="302">
        <v>9482.7610000000004</v>
      </c>
      <c r="H724"/>
      <c r="I724" s="279"/>
      <c r="K724" s="293"/>
      <c r="L724" s="293"/>
      <c r="M724" s="293"/>
      <c r="O724" s="293"/>
      <c r="P724" s="293"/>
      <c r="Q724" s="278"/>
      <c r="R724" s="340"/>
      <c r="S724" s="340"/>
      <c r="T724" s="294"/>
      <c r="U724" s="294"/>
      <c r="W724" s="278"/>
      <c r="X724" s="295"/>
      <c r="Y724" s="295"/>
      <c r="Z724" s="295"/>
      <c r="AA724" s="295"/>
      <c r="AB724" s="278"/>
    </row>
    <row r="725" spans="3:28" ht="13.2">
      <c r="C725" s="299">
        <v>11</v>
      </c>
      <c r="D725" s="300">
        <v>38791.629999999997</v>
      </c>
      <c r="E725" s="301">
        <v>11578.401</v>
      </c>
      <c r="F725" s="302">
        <v>4535.5640000000003</v>
      </c>
      <c r="G725" s="302">
        <v>8980.0349999999999</v>
      </c>
      <c r="H725"/>
      <c r="I725" s="279"/>
      <c r="K725" s="293"/>
      <c r="L725" s="293"/>
      <c r="M725" s="293"/>
      <c r="O725" s="293"/>
      <c r="P725" s="293"/>
      <c r="Q725" s="278"/>
      <c r="R725" s="340"/>
      <c r="S725" s="340"/>
      <c r="T725" s="294"/>
      <c r="U725" s="294"/>
      <c r="W725" s="278"/>
      <c r="X725" s="295"/>
      <c r="Y725" s="295"/>
      <c r="Z725" s="295"/>
      <c r="AA725" s="295"/>
      <c r="AB725" s="278"/>
    </row>
    <row r="726" spans="3:28" ht="13.2">
      <c r="C726" s="299">
        <v>12</v>
      </c>
      <c r="D726" s="300">
        <v>38741.523999999998</v>
      </c>
      <c r="E726" s="301">
        <v>11543.686</v>
      </c>
      <c r="F726" s="302">
        <v>4487.2250000000004</v>
      </c>
      <c r="G726" s="302">
        <v>9061.9079999999994</v>
      </c>
      <c r="H726"/>
      <c r="I726" s="279"/>
      <c r="K726" s="293"/>
      <c r="L726" s="293"/>
      <c r="M726" s="293"/>
      <c r="O726" s="293"/>
      <c r="P726" s="293"/>
      <c r="Q726" s="278"/>
      <c r="R726" s="340"/>
      <c r="S726" s="340"/>
      <c r="T726" s="294"/>
      <c r="U726" s="294"/>
      <c r="W726" s="278"/>
      <c r="X726" s="295"/>
      <c r="Y726" s="295"/>
      <c r="Z726" s="295"/>
      <c r="AA726" s="295"/>
      <c r="AB726" s="278"/>
    </row>
    <row r="727" spans="3:28" ht="13.2">
      <c r="C727" s="299">
        <v>13</v>
      </c>
      <c r="D727" s="300">
        <v>38556.813000000002</v>
      </c>
      <c r="E727" s="301">
        <v>11491.851000000001</v>
      </c>
      <c r="F727" s="302">
        <v>4453.2420000000002</v>
      </c>
      <c r="G727" s="302">
        <v>9008.1280000000006</v>
      </c>
      <c r="H727"/>
      <c r="I727" s="279"/>
      <c r="K727" s="293"/>
      <c r="L727" s="293"/>
      <c r="M727" s="293"/>
      <c r="O727" s="293"/>
      <c r="P727" s="293"/>
      <c r="Q727" s="278"/>
      <c r="R727" s="340"/>
      <c r="S727" s="340"/>
      <c r="T727" s="294"/>
      <c r="U727" s="294"/>
      <c r="W727" s="278"/>
      <c r="X727" s="295"/>
      <c r="Y727" s="295"/>
      <c r="Z727" s="295"/>
      <c r="AA727" s="295"/>
      <c r="AB727" s="278"/>
    </row>
    <row r="728" spans="3:28" ht="13.2">
      <c r="C728" s="299">
        <v>14</v>
      </c>
      <c r="D728" s="300">
        <v>38534.690999999999</v>
      </c>
      <c r="E728" s="301">
        <v>11614.299000000001</v>
      </c>
      <c r="F728" s="302">
        <v>4410.723</v>
      </c>
      <c r="G728" s="302">
        <v>9042.4869999999992</v>
      </c>
      <c r="H728"/>
      <c r="I728" s="279"/>
      <c r="K728" s="293"/>
      <c r="L728" s="293"/>
      <c r="M728" s="293"/>
      <c r="O728" s="293"/>
      <c r="P728" s="293"/>
      <c r="Q728" s="278"/>
      <c r="R728" s="340"/>
      <c r="S728" s="340"/>
      <c r="T728" s="294"/>
      <c r="U728" s="294"/>
      <c r="W728" s="278"/>
      <c r="X728" s="295"/>
      <c r="Y728" s="295"/>
      <c r="Z728" s="295"/>
      <c r="AA728" s="295"/>
      <c r="AB728" s="278"/>
    </row>
    <row r="729" spans="3:28" ht="13.2">
      <c r="C729" s="299">
        <v>15</v>
      </c>
      <c r="D729" s="300">
        <v>37091.449000000001</v>
      </c>
      <c r="E729" s="301">
        <v>11029.582</v>
      </c>
      <c r="F729" s="302">
        <v>4345.7529999999997</v>
      </c>
      <c r="G729" s="302">
        <v>8790.4410000000007</v>
      </c>
      <c r="H729"/>
      <c r="I729" s="279"/>
      <c r="K729" s="293"/>
      <c r="L729" s="293"/>
      <c r="M729" s="293"/>
      <c r="O729" s="293"/>
      <c r="P729" s="293"/>
      <c r="Q729" s="278"/>
      <c r="R729" s="340"/>
      <c r="S729" s="340"/>
      <c r="T729" s="294"/>
      <c r="U729" s="294"/>
      <c r="W729" s="278"/>
      <c r="X729" s="295"/>
      <c r="Y729" s="295"/>
      <c r="Z729" s="295"/>
      <c r="AA729" s="295"/>
      <c r="AB729" s="278"/>
    </row>
    <row r="730" spans="3:28" ht="13.2">
      <c r="C730" s="299">
        <v>16</v>
      </c>
      <c r="D730" s="300">
        <v>36773.593999999997</v>
      </c>
      <c r="E730" s="301">
        <v>10398.655000000001</v>
      </c>
      <c r="F730" s="302">
        <v>4297.2259999999997</v>
      </c>
      <c r="G730" s="302">
        <v>8910.4410000000007</v>
      </c>
      <c r="H730"/>
      <c r="I730" s="279"/>
      <c r="K730" s="293"/>
      <c r="L730" s="293"/>
      <c r="M730" s="293"/>
      <c r="O730" s="293"/>
      <c r="P730" s="293"/>
      <c r="Q730" s="278"/>
      <c r="R730" s="340"/>
      <c r="S730" s="340"/>
      <c r="T730" s="294"/>
      <c r="U730" s="294"/>
      <c r="W730" s="278"/>
      <c r="X730" s="295"/>
      <c r="Y730" s="295"/>
      <c r="Z730" s="295"/>
      <c r="AA730" s="295"/>
      <c r="AB730" s="278"/>
    </row>
    <row r="731" spans="3:28" ht="13.2">
      <c r="C731" s="299">
        <v>17</v>
      </c>
      <c r="D731" s="300">
        <v>36599.593999999997</v>
      </c>
      <c r="E731" s="301">
        <v>10354.857</v>
      </c>
      <c r="F731" s="302">
        <v>4257.8289999999997</v>
      </c>
      <c r="G731" s="302">
        <v>8955.9320000000007</v>
      </c>
      <c r="H731"/>
      <c r="I731" s="279"/>
      <c r="K731" s="293"/>
      <c r="L731" s="293"/>
      <c r="M731" s="293"/>
      <c r="O731" s="293"/>
      <c r="P731" s="293"/>
      <c r="Q731" s="278"/>
      <c r="R731" s="340"/>
      <c r="S731" s="340"/>
      <c r="T731" s="294"/>
      <c r="U731" s="294"/>
      <c r="W731" s="278"/>
      <c r="X731" s="295"/>
      <c r="Y731" s="295"/>
      <c r="Z731" s="295"/>
      <c r="AA731" s="295"/>
      <c r="AB731" s="278"/>
    </row>
    <row r="732" spans="3:28" ht="13.2">
      <c r="C732" s="299">
        <v>18</v>
      </c>
      <c r="D732" s="300">
        <v>36927.99</v>
      </c>
      <c r="E732" s="301">
        <v>10985.790999999999</v>
      </c>
      <c r="F732" s="302">
        <v>4235.2610000000004</v>
      </c>
      <c r="G732" s="302">
        <v>8905.2450000000008</v>
      </c>
      <c r="H732"/>
      <c r="I732" s="279"/>
      <c r="K732" s="293"/>
      <c r="L732" s="293"/>
      <c r="M732" s="293"/>
      <c r="O732" s="293"/>
      <c r="P732" s="293"/>
      <c r="Q732" s="278"/>
      <c r="R732" s="340"/>
      <c r="S732" s="340"/>
      <c r="T732" s="294"/>
      <c r="U732" s="294"/>
      <c r="W732" s="278"/>
      <c r="X732" s="295"/>
      <c r="Y732" s="295"/>
      <c r="Z732" s="295"/>
      <c r="AA732" s="295"/>
      <c r="AB732" s="278"/>
    </row>
    <row r="733" spans="3:28" ht="13.2">
      <c r="C733" s="299">
        <v>19</v>
      </c>
      <c r="D733" s="300">
        <v>38010.114000000001</v>
      </c>
      <c r="E733" s="301">
        <v>11925.831</v>
      </c>
      <c r="F733" s="302">
        <v>4237.2979999999998</v>
      </c>
      <c r="G733" s="302">
        <v>8609.8130000000001</v>
      </c>
      <c r="H733"/>
      <c r="I733" s="279"/>
      <c r="K733" s="293"/>
      <c r="L733" s="293"/>
      <c r="M733" s="293"/>
      <c r="O733" s="293"/>
      <c r="P733" s="293"/>
      <c r="Q733" s="278"/>
      <c r="R733" s="340"/>
      <c r="S733" s="340"/>
      <c r="T733" s="294"/>
      <c r="U733" s="294"/>
      <c r="W733" s="278"/>
      <c r="X733" s="295"/>
      <c r="Y733" s="295"/>
      <c r="Z733" s="295"/>
      <c r="AA733" s="295"/>
      <c r="AB733" s="278"/>
    </row>
    <row r="734" spans="3:28" ht="13.2">
      <c r="C734" s="299">
        <v>20</v>
      </c>
      <c r="D734" s="300">
        <v>40305.625</v>
      </c>
      <c r="E734" s="301">
        <v>13509.713</v>
      </c>
      <c r="F734" s="302">
        <v>4228.9480000000003</v>
      </c>
      <c r="G734" s="302">
        <v>8627.6209999999992</v>
      </c>
      <c r="H734"/>
      <c r="I734" s="279"/>
      <c r="K734" s="293"/>
      <c r="L734" s="293"/>
      <c r="M734" s="293"/>
      <c r="O734" s="293"/>
      <c r="P734" s="293"/>
      <c r="Q734" s="278"/>
      <c r="R734" s="340"/>
      <c r="S734" s="340"/>
      <c r="T734" s="294"/>
      <c r="U734" s="294"/>
      <c r="W734" s="278"/>
      <c r="X734" s="295"/>
      <c r="Y734" s="295"/>
      <c r="Z734" s="295"/>
      <c r="AA734" s="295"/>
      <c r="AB734" s="278"/>
    </row>
    <row r="735" spans="3:28" ht="13.2">
      <c r="C735" s="299">
        <v>21</v>
      </c>
      <c r="D735" s="300">
        <v>40323.766000000003</v>
      </c>
      <c r="E735" s="301">
        <v>14047.315000000001</v>
      </c>
      <c r="F735" s="302">
        <v>4042.837</v>
      </c>
      <c r="G735" s="302">
        <v>8544.9320000000007</v>
      </c>
      <c r="H735"/>
      <c r="I735" s="279"/>
      <c r="K735" s="293"/>
      <c r="L735" s="293"/>
      <c r="M735" s="293"/>
      <c r="O735" s="293"/>
      <c r="P735" s="293"/>
      <c r="Q735" s="278"/>
      <c r="R735" s="340"/>
      <c r="S735" s="340"/>
      <c r="T735" s="294"/>
      <c r="U735" s="294"/>
      <c r="W735" s="278"/>
      <c r="X735" s="295"/>
      <c r="Y735" s="295"/>
      <c r="Z735" s="295"/>
      <c r="AA735" s="295"/>
      <c r="AB735" s="278"/>
    </row>
    <row r="736" spans="3:28" ht="13.2">
      <c r="C736" s="299">
        <v>22</v>
      </c>
      <c r="D736" s="300">
        <v>39155.991999999998</v>
      </c>
      <c r="E736" s="301">
        <v>13624.706</v>
      </c>
      <c r="F736" s="302">
        <v>3699.4830000000002</v>
      </c>
      <c r="G736" s="302">
        <v>8686.2649999999994</v>
      </c>
      <c r="H736"/>
      <c r="I736" s="279"/>
      <c r="K736" s="293"/>
      <c r="L736" s="293"/>
      <c r="M736" s="293"/>
      <c r="O736" s="293"/>
      <c r="P736" s="293"/>
      <c r="Q736" s="278"/>
      <c r="R736" s="340"/>
      <c r="S736" s="340"/>
      <c r="T736" s="294"/>
      <c r="U736" s="294"/>
      <c r="W736" s="278"/>
      <c r="X736" s="295"/>
      <c r="Y736" s="295"/>
      <c r="Z736" s="295"/>
      <c r="AA736" s="295"/>
      <c r="AB736" s="278"/>
    </row>
    <row r="737" spans="3:28" ht="13.2">
      <c r="C737" s="299">
        <v>23</v>
      </c>
      <c r="D737" s="300">
        <v>36331.85</v>
      </c>
      <c r="E737" s="301">
        <v>12515.269</v>
      </c>
      <c r="F737" s="302">
        <v>3092.3980000000001</v>
      </c>
      <c r="G737" s="302">
        <v>8596.6029999999992</v>
      </c>
      <c r="H737"/>
      <c r="I737" s="279"/>
      <c r="K737" s="293"/>
      <c r="L737" s="293"/>
      <c r="M737" s="293"/>
      <c r="O737" s="293"/>
      <c r="P737" s="293"/>
      <c r="Q737" s="278"/>
      <c r="R737" s="340"/>
      <c r="S737" s="340"/>
      <c r="T737" s="294"/>
      <c r="U737" s="294"/>
      <c r="W737" s="278"/>
      <c r="X737" s="295"/>
      <c r="Y737" s="295"/>
      <c r="Z737" s="295"/>
      <c r="AA737" s="295"/>
      <c r="AB737" s="278"/>
    </row>
    <row r="738" spans="3:28" ht="13.2">
      <c r="C738" s="303">
        <v>24</v>
      </c>
      <c r="D738" s="304">
        <v>32829.544000000002</v>
      </c>
      <c r="E738" s="305">
        <v>10643.380999999999</v>
      </c>
      <c r="F738" s="168">
        <v>2803.3510000000001</v>
      </c>
      <c r="G738" s="168">
        <v>8756.6080000000002</v>
      </c>
      <c r="H738"/>
      <c r="I738" s="279"/>
      <c r="K738" s="293"/>
      <c r="L738" s="293"/>
      <c r="M738" s="293"/>
      <c r="O738" s="293"/>
      <c r="P738" s="293"/>
      <c r="Q738" s="278"/>
      <c r="R738" s="340"/>
      <c r="S738" s="340"/>
      <c r="T738" s="294"/>
      <c r="U738" s="294"/>
      <c r="W738" s="278"/>
      <c r="X738" s="295"/>
      <c r="Y738" s="295"/>
      <c r="Z738" s="295"/>
      <c r="AA738" s="295"/>
      <c r="AB738" s="278"/>
    </row>
    <row r="739" spans="3:28" ht="13.2">
      <c r="C739"/>
      <c r="D739"/>
      <c r="E739"/>
      <c r="F739"/>
      <c r="G739"/>
      <c r="H739"/>
      <c r="I739" s="279"/>
      <c r="J739" s="293"/>
      <c r="K739" s="293"/>
      <c r="L739" s="293"/>
      <c r="M739" s="293"/>
      <c r="N739" s="293"/>
      <c r="O739" s="293"/>
      <c r="P739" s="293"/>
      <c r="Q739" s="278"/>
      <c r="R739" s="278"/>
      <c r="S739" s="278"/>
      <c r="T739" s="278"/>
      <c r="U739" s="278"/>
      <c r="V739" s="278"/>
      <c r="W739" s="278"/>
      <c r="X739" s="295"/>
      <c r="Y739" s="295"/>
      <c r="Z739" s="295"/>
      <c r="AA739" s="295"/>
      <c r="AB739" s="278"/>
    </row>
    <row r="740" spans="3:28" ht="13.2">
      <c r="C740" s="232" t="s">
        <v>256</v>
      </c>
      <c r="D740"/>
      <c r="E740"/>
      <c r="F740"/>
      <c r="G740"/>
      <c r="H740" s="278"/>
      <c r="I740" s="278"/>
      <c r="J740" s="278"/>
      <c r="K740" s="278"/>
      <c r="L740" s="278"/>
      <c r="M740" s="278"/>
      <c r="N740" s="278"/>
      <c r="O740" s="278"/>
      <c r="P740" s="278"/>
      <c r="Q740" s="278"/>
      <c r="R740" s="278"/>
      <c r="S740" s="278"/>
      <c r="T740" s="278"/>
      <c r="U740" s="278"/>
      <c r="W740" s="278"/>
      <c r="X740" s="278"/>
      <c r="Y740" s="278"/>
      <c r="Z740" s="278"/>
      <c r="AA740" s="278"/>
      <c r="AB740" s="278"/>
    </row>
    <row r="741" spans="3:28" ht="13.2">
      <c r="C741" s="296" t="s">
        <v>277</v>
      </c>
      <c r="D741" s="306" t="s">
        <v>228</v>
      </c>
      <c r="E741" s="307" t="s">
        <v>276</v>
      </c>
      <c r="F741" s="306" t="s">
        <v>226</v>
      </c>
      <c r="G741" s="306" t="s">
        <v>227</v>
      </c>
      <c r="H741" s="278"/>
      <c r="I741" s="278"/>
      <c r="J741" s="278"/>
      <c r="K741" s="278"/>
      <c r="L741" s="278"/>
      <c r="M741" s="278"/>
      <c r="N741" s="278"/>
      <c r="O741" s="278"/>
      <c r="P741" s="278"/>
      <c r="Q741" s="278"/>
      <c r="R741" s="290"/>
      <c r="S741" s="290"/>
      <c r="T741" s="291"/>
      <c r="U741" s="291"/>
      <c r="V741" s="292"/>
      <c r="W741" s="278"/>
      <c r="X741" s="278"/>
      <c r="Y741" s="278"/>
      <c r="Z741" s="278"/>
      <c r="AA741" s="278"/>
      <c r="AB741" s="278"/>
    </row>
    <row r="742" spans="3:28" ht="13.2">
      <c r="C742" s="299">
        <v>1</v>
      </c>
      <c r="D742" s="300">
        <v>30926.600000000006</v>
      </c>
      <c r="E742" s="301">
        <v>7946.6559999999999</v>
      </c>
      <c r="F742" s="302">
        <v>3733.5650000000001</v>
      </c>
      <c r="G742" s="302">
        <v>9188.6219999999994</v>
      </c>
      <c r="H742" s="278"/>
      <c r="I742" s="279"/>
      <c r="K742" s="293"/>
      <c r="L742" s="293"/>
      <c r="M742" s="293"/>
      <c r="O742" s="293"/>
      <c r="P742" s="293"/>
      <c r="Q742" s="278"/>
      <c r="R742" s="340"/>
      <c r="S742" s="294"/>
      <c r="T742" s="294"/>
      <c r="U742" s="294"/>
      <c r="W742" s="278"/>
      <c r="X742" s="295"/>
      <c r="Y742" s="295"/>
      <c r="Z742" s="295"/>
      <c r="AA742" s="295"/>
      <c r="AB742" s="278"/>
    </row>
    <row r="743" spans="3:28" ht="13.2">
      <c r="C743" s="299">
        <v>2</v>
      </c>
      <c r="D743" s="300">
        <v>28876.408999999996</v>
      </c>
      <c r="E743" s="301">
        <v>6671.6629999999996</v>
      </c>
      <c r="F743" s="302">
        <v>3622.3739999999998</v>
      </c>
      <c r="G743" s="302">
        <v>9258.6180000000004</v>
      </c>
      <c r="H743" s="278"/>
      <c r="I743" s="279"/>
      <c r="K743" s="293"/>
      <c r="L743" s="293"/>
      <c r="M743" s="293"/>
      <c r="O743" s="293"/>
      <c r="P743" s="293"/>
      <c r="Q743" s="278"/>
      <c r="R743" s="340"/>
      <c r="S743" s="294"/>
      <c r="T743" s="294"/>
      <c r="U743" s="294"/>
      <c r="W743" s="278"/>
      <c r="X743" s="295"/>
      <c r="Y743" s="295"/>
      <c r="Z743" s="295"/>
      <c r="AA743" s="295"/>
      <c r="AB743" s="278"/>
    </row>
    <row r="744" spans="3:28" ht="13.2">
      <c r="C744" s="299">
        <v>3</v>
      </c>
      <c r="D744" s="300">
        <v>27407.383000000005</v>
      </c>
      <c r="E744" s="301">
        <v>5979.8639999999996</v>
      </c>
      <c r="F744" s="302">
        <v>3517.183</v>
      </c>
      <c r="G744" s="302">
        <v>9166.2649999999994</v>
      </c>
      <c r="H744" s="278"/>
      <c r="I744" s="279"/>
      <c r="K744" s="293"/>
      <c r="L744" s="293"/>
      <c r="M744" s="293"/>
      <c r="O744" s="293"/>
      <c r="P744" s="293"/>
      <c r="Q744" s="278"/>
      <c r="R744" s="340"/>
      <c r="S744" s="294"/>
      <c r="T744" s="294"/>
      <c r="U744" s="294"/>
      <c r="W744" s="278"/>
      <c r="X744" s="295"/>
      <c r="Y744" s="295"/>
      <c r="Z744" s="295"/>
      <c r="AA744" s="295"/>
      <c r="AB744" s="278"/>
    </row>
    <row r="745" spans="3:28" ht="13.2">
      <c r="C745" s="299">
        <v>4</v>
      </c>
      <c r="D745" s="300">
        <v>26693.601000000002</v>
      </c>
      <c r="E745" s="301">
        <v>5660.1059999999998</v>
      </c>
      <c r="F745" s="302">
        <v>3467.6170000000002</v>
      </c>
      <c r="G745" s="302">
        <v>9178.6859999999997</v>
      </c>
      <c r="H745" s="278"/>
      <c r="I745" s="279"/>
      <c r="K745" s="293"/>
      <c r="L745" s="293"/>
      <c r="M745" s="293"/>
      <c r="O745" s="293"/>
      <c r="P745" s="293"/>
      <c r="Q745" s="278"/>
      <c r="R745" s="340"/>
      <c r="S745" s="294"/>
      <c r="T745" s="294"/>
      <c r="U745" s="294"/>
      <c r="W745" s="278"/>
      <c r="X745" s="295"/>
      <c r="Y745" s="295"/>
      <c r="Z745" s="295"/>
      <c r="AA745" s="295"/>
      <c r="AB745" s="278"/>
    </row>
    <row r="746" spans="3:28" ht="13.2">
      <c r="C746" s="299">
        <v>5</v>
      </c>
      <c r="D746" s="300">
        <v>26394.906999999999</v>
      </c>
      <c r="E746" s="301">
        <v>5532.4269999999997</v>
      </c>
      <c r="F746" s="302">
        <v>3506.1680000000001</v>
      </c>
      <c r="G746" s="302">
        <v>9246.9879999999994</v>
      </c>
      <c r="H746" s="278"/>
      <c r="I746" s="279"/>
      <c r="K746" s="293"/>
      <c r="L746" s="293"/>
      <c r="M746" s="293"/>
      <c r="O746" s="293"/>
      <c r="P746" s="293"/>
      <c r="Q746" s="278"/>
      <c r="R746" s="340"/>
      <c r="S746" s="294"/>
      <c r="T746" s="294"/>
      <c r="U746" s="294"/>
      <c r="W746" s="278"/>
      <c r="X746" s="295"/>
      <c r="Y746" s="295"/>
      <c r="Z746" s="295"/>
      <c r="AA746" s="295"/>
      <c r="AB746" s="278"/>
    </row>
    <row r="747" spans="3:28" ht="13.2">
      <c r="C747" s="299">
        <v>6</v>
      </c>
      <c r="D747" s="300">
        <v>26584.625</v>
      </c>
      <c r="E747" s="301">
        <v>5560.9939999999997</v>
      </c>
      <c r="F747" s="302">
        <v>3672.57</v>
      </c>
      <c r="G747" s="302">
        <v>9323.6350000000002</v>
      </c>
      <c r="H747" s="278"/>
      <c r="I747" s="279"/>
      <c r="K747" s="293"/>
      <c r="L747" s="293"/>
      <c r="M747" s="293"/>
      <c r="O747" s="293"/>
      <c r="P747" s="293"/>
      <c r="Q747" s="278"/>
      <c r="R747" s="340"/>
      <c r="S747" s="294"/>
      <c r="T747" s="294"/>
      <c r="U747" s="294"/>
      <c r="W747" s="278"/>
      <c r="X747" s="295"/>
      <c r="Y747" s="295"/>
      <c r="Z747" s="295"/>
      <c r="AA747" s="295"/>
      <c r="AB747" s="278"/>
    </row>
    <row r="748" spans="3:28" ht="13.2">
      <c r="C748" s="299">
        <v>7</v>
      </c>
      <c r="D748" s="300">
        <v>27937.922000000002</v>
      </c>
      <c r="E748" s="301">
        <v>5807.1909999999998</v>
      </c>
      <c r="F748" s="302">
        <v>4166.4570000000003</v>
      </c>
      <c r="G748" s="302">
        <v>9522.5949999999993</v>
      </c>
      <c r="H748" s="278"/>
      <c r="I748" s="279"/>
      <c r="K748" s="293"/>
      <c r="L748" s="293"/>
      <c r="M748" s="293"/>
      <c r="O748" s="293"/>
      <c r="P748" s="293"/>
      <c r="Q748" s="278"/>
      <c r="R748" s="340"/>
      <c r="S748" s="294"/>
      <c r="T748" s="294"/>
      <c r="U748" s="294"/>
      <c r="W748" s="278"/>
      <c r="X748" s="295"/>
      <c r="Y748" s="295"/>
      <c r="Z748" s="295"/>
      <c r="AA748" s="295"/>
      <c r="AB748" s="278"/>
    </row>
    <row r="749" spans="3:28" ht="13.2">
      <c r="C749" s="299">
        <v>8</v>
      </c>
      <c r="D749" s="300">
        <v>30009.228999999999</v>
      </c>
      <c r="E749" s="301">
        <v>6290.9219999999996</v>
      </c>
      <c r="F749" s="302">
        <v>4749.2790000000005</v>
      </c>
      <c r="G749" s="302">
        <v>9798.5540000000001</v>
      </c>
      <c r="H749" s="278"/>
      <c r="I749" s="279"/>
      <c r="K749" s="293"/>
      <c r="L749" s="293"/>
      <c r="M749" s="293"/>
      <c r="O749" s="293"/>
      <c r="P749" s="293"/>
      <c r="Q749" s="278"/>
      <c r="R749" s="340"/>
      <c r="S749" s="294"/>
      <c r="T749" s="294"/>
      <c r="U749" s="294"/>
      <c r="W749" s="278"/>
      <c r="X749" s="295"/>
      <c r="Y749" s="295"/>
      <c r="Z749" s="295"/>
      <c r="AA749" s="295"/>
      <c r="AB749" s="278"/>
    </row>
    <row r="750" spans="3:28" ht="13.2">
      <c r="C750" s="299">
        <v>9</v>
      </c>
      <c r="D750" s="300">
        <v>32729.143999999997</v>
      </c>
      <c r="E750" s="301">
        <v>7403.415</v>
      </c>
      <c r="F750" s="302">
        <v>5150.18</v>
      </c>
      <c r="G750" s="302">
        <v>9615.3520000000008</v>
      </c>
      <c r="H750" s="278"/>
      <c r="I750" s="279"/>
      <c r="K750" s="293"/>
      <c r="L750" s="293"/>
      <c r="M750" s="293"/>
      <c r="O750" s="293"/>
      <c r="P750" s="293"/>
      <c r="Q750" s="278"/>
      <c r="R750" s="340"/>
      <c r="S750" s="294"/>
      <c r="T750" s="294"/>
      <c r="U750" s="294"/>
      <c r="W750" s="278"/>
      <c r="X750" s="295"/>
      <c r="Y750" s="295"/>
      <c r="Z750" s="295"/>
      <c r="AA750" s="295"/>
      <c r="AB750" s="278"/>
    </row>
    <row r="751" spans="3:28" ht="13.2">
      <c r="C751" s="299">
        <v>10</v>
      </c>
      <c r="D751" s="300">
        <v>35322.613000000005</v>
      </c>
      <c r="E751" s="301">
        <v>8737.4349999999995</v>
      </c>
      <c r="F751" s="302">
        <v>5557.18</v>
      </c>
      <c r="G751" s="302">
        <v>9486.0139999999992</v>
      </c>
      <c r="H751" s="278"/>
      <c r="I751" s="279"/>
      <c r="K751" s="293"/>
      <c r="L751" s="293"/>
      <c r="M751" s="293"/>
      <c r="O751" s="293"/>
      <c r="P751" s="293"/>
      <c r="Q751" s="278"/>
      <c r="R751" s="340"/>
      <c r="S751" s="294"/>
      <c r="T751" s="294"/>
      <c r="U751" s="294"/>
      <c r="W751" s="278"/>
      <c r="X751" s="295"/>
      <c r="Y751" s="295"/>
      <c r="Z751" s="295"/>
      <c r="AA751" s="295"/>
      <c r="AB751" s="278"/>
    </row>
    <row r="752" spans="3:28" ht="13.2">
      <c r="C752" s="299">
        <v>11</v>
      </c>
      <c r="D752" s="300">
        <v>37263.415000000001</v>
      </c>
      <c r="E752" s="301">
        <v>9708.8169999999991</v>
      </c>
      <c r="F752" s="302">
        <v>5757.5039999999999</v>
      </c>
      <c r="G752" s="302">
        <v>9417.5290000000005</v>
      </c>
      <c r="H752" s="278"/>
      <c r="I752" s="279"/>
      <c r="K752" s="293"/>
      <c r="L752" s="293"/>
      <c r="M752" s="293"/>
      <c r="O752" s="293"/>
      <c r="P752" s="293"/>
      <c r="Q752" s="278"/>
      <c r="R752" s="340"/>
      <c r="S752" s="294"/>
      <c r="T752" s="294"/>
      <c r="U752" s="294"/>
      <c r="W752" s="278"/>
      <c r="X752" s="295"/>
      <c r="Y752" s="295"/>
      <c r="Z752" s="295"/>
      <c r="AA752" s="295"/>
      <c r="AB752" s="278"/>
    </row>
    <row r="753" spans="3:28" ht="13.2">
      <c r="C753" s="299">
        <v>12</v>
      </c>
      <c r="D753" s="300">
        <v>38165.887999999999</v>
      </c>
      <c r="E753" s="301">
        <v>10086.819</v>
      </c>
      <c r="F753" s="302">
        <v>5818.0259999999998</v>
      </c>
      <c r="G753" s="302">
        <v>9256.8539999999994</v>
      </c>
      <c r="H753" s="278"/>
      <c r="I753" s="279"/>
      <c r="K753" s="293"/>
      <c r="L753" s="293"/>
      <c r="M753" s="293"/>
      <c r="O753" s="293"/>
      <c r="P753" s="293"/>
      <c r="Q753" s="278"/>
      <c r="R753" s="340"/>
      <c r="S753" s="294"/>
      <c r="T753" s="294"/>
      <c r="U753" s="294"/>
      <c r="W753" s="278"/>
      <c r="X753" s="295"/>
      <c r="Y753" s="295"/>
      <c r="Z753" s="295"/>
      <c r="AA753" s="295"/>
      <c r="AB753" s="278"/>
    </row>
    <row r="754" spans="3:28" ht="13.2">
      <c r="C754" s="299">
        <v>13</v>
      </c>
      <c r="D754" s="300">
        <v>39333.842999999993</v>
      </c>
      <c r="E754" s="301">
        <v>10519.611000000001</v>
      </c>
      <c r="F754" s="302">
        <v>5892.7250000000004</v>
      </c>
      <c r="G754" s="302">
        <v>9330.1360000000004</v>
      </c>
      <c r="H754" s="278"/>
      <c r="I754" s="279"/>
      <c r="K754" s="293"/>
      <c r="L754" s="293"/>
      <c r="M754" s="293"/>
      <c r="O754" s="293"/>
      <c r="P754" s="293"/>
      <c r="Q754" s="278"/>
      <c r="R754" s="340"/>
      <c r="S754" s="294"/>
      <c r="T754" s="294"/>
      <c r="U754" s="294"/>
      <c r="W754" s="278"/>
      <c r="X754" s="295"/>
      <c r="Y754" s="295"/>
      <c r="Z754" s="295"/>
      <c r="AA754" s="295"/>
      <c r="AB754" s="278"/>
    </row>
    <row r="755" spans="3:28" ht="13.2">
      <c r="C755" s="299">
        <v>14</v>
      </c>
      <c r="D755" s="300">
        <v>39931.417999999998</v>
      </c>
      <c r="E755" s="301">
        <v>11136.057000000001</v>
      </c>
      <c r="F755" s="302">
        <v>5923.9650000000001</v>
      </c>
      <c r="G755" s="302">
        <v>9146.0280000000002</v>
      </c>
      <c r="H755" s="278"/>
      <c r="I755" s="279"/>
      <c r="K755" s="293"/>
      <c r="L755" s="293"/>
      <c r="M755" s="293"/>
      <c r="O755" s="293"/>
      <c r="P755" s="293"/>
      <c r="Q755" s="278"/>
      <c r="R755" s="340"/>
      <c r="S755" s="294"/>
      <c r="T755" s="294"/>
      <c r="U755" s="294"/>
      <c r="W755" s="278"/>
      <c r="X755" s="295"/>
      <c r="Y755" s="295"/>
      <c r="Z755" s="295"/>
      <c r="AA755" s="295"/>
      <c r="AB755" s="278"/>
    </row>
    <row r="756" spans="3:28" ht="13.2">
      <c r="C756" s="299">
        <v>15</v>
      </c>
      <c r="D756" s="300">
        <v>39440.076999999997</v>
      </c>
      <c r="E756" s="301">
        <v>10706.028</v>
      </c>
      <c r="F756" s="302">
        <v>5893.6679999999997</v>
      </c>
      <c r="G756" s="302">
        <v>9007.15</v>
      </c>
      <c r="H756" s="278"/>
      <c r="I756" s="279"/>
      <c r="K756" s="293"/>
      <c r="L756" s="293"/>
      <c r="M756" s="293"/>
      <c r="O756" s="293"/>
      <c r="P756" s="293"/>
      <c r="Q756" s="278"/>
      <c r="R756" s="340"/>
      <c r="S756" s="294"/>
      <c r="T756" s="294"/>
      <c r="U756" s="294"/>
      <c r="W756" s="278"/>
      <c r="X756" s="295"/>
      <c r="Y756" s="295"/>
      <c r="Z756" s="295"/>
      <c r="AA756" s="295"/>
      <c r="AB756" s="278"/>
    </row>
    <row r="757" spans="3:28" ht="13.2">
      <c r="C757" s="299">
        <v>16</v>
      </c>
      <c r="D757" s="300">
        <v>38866.523999999998</v>
      </c>
      <c r="E757" s="301">
        <v>9992.6149999999998</v>
      </c>
      <c r="F757" s="302">
        <v>5822.848</v>
      </c>
      <c r="G757" s="302">
        <v>9026.9320000000007</v>
      </c>
      <c r="H757" s="278"/>
      <c r="I757" s="279"/>
      <c r="K757" s="293"/>
      <c r="L757" s="293"/>
      <c r="M757" s="293"/>
      <c r="O757" s="293"/>
      <c r="P757" s="293"/>
      <c r="Q757" s="278"/>
      <c r="R757" s="340"/>
      <c r="S757" s="294"/>
      <c r="T757" s="294"/>
      <c r="U757" s="294"/>
      <c r="W757" s="278"/>
      <c r="X757" s="295"/>
      <c r="Y757" s="295"/>
      <c r="Z757" s="295"/>
      <c r="AA757" s="295"/>
      <c r="AB757" s="278"/>
    </row>
    <row r="758" spans="3:28" ht="13.2">
      <c r="C758" s="299">
        <v>17</v>
      </c>
      <c r="D758" s="300">
        <v>38819.349000000009</v>
      </c>
      <c r="E758" s="301">
        <v>9944.1720000000005</v>
      </c>
      <c r="F758" s="302">
        <v>5762.2370000000001</v>
      </c>
      <c r="G758" s="302">
        <v>9082.7289999999994</v>
      </c>
      <c r="H758" s="278"/>
      <c r="I758" s="279"/>
      <c r="K758" s="293"/>
      <c r="L758" s="293"/>
      <c r="M758" s="293"/>
      <c r="O758" s="293"/>
      <c r="P758" s="293"/>
      <c r="Q758" s="278"/>
      <c r="R758" s="340"/>
      <c r="S758" s="294"/>
      <c r="T758" s="294"/>
      <c r="U758" s="294"/>
      <c r="W758" s="278"/>
      <c r="X758" s="295"/>
      <c r="Y758" s="295"/>
      <c r="Z758" s="295"/>
      <c r="AA758" s="295"/>
      <c r="AB758" s="278"/>
    </row>
    <row r="759" spans="3:28" ht="13.2">
      <c r="C759" s="299">
        <v>18</v>
      </c>
      <c r="D759" s="300">
        <v>38761.271000000008</v>
      </c>
      <c r="E759" s="301">
        <v>10269.722</v>
      </c>
      <c r="F759" s="302">
        <v>5729.1819999999998</v>
      </c>
      <c r="G759" s="302">
        <v>8983.3019999999997</v>
      </c>
      <c r="H759" s="278"/>
      <c r="I759" s="279"/>
      <c r="K759" s="293"/>
      <c r="L759" s="293"/>
      <c r="M759" s="293"/>
      <c r="O759" s="293"/>
      <c r="P759" s="293"/>
      <c r="Q759" s="278"/>
      <c r="R759" s="340"/>
      <c r="S759" s="294"/>
      <c r="T759" s="294"/>
      <c r="U759" s="294"/>
      <c r="W759" s="278"/>
      <c r="X759" s="295"/>
      <c r="Y759" s="295"/>
      <c r="Z759" s="295"/>
      <c r="AA759" s="295"/>
      <c r="AB759" s="278"/>
    </row>
    <row r="760" spans="3:28" ht="13.2">
      <c r="C760" s="299">
        <v>19</v>
      </c>
      <c r="D760" s="300">
        <v>38011.941999999995</v>
      </c>
      <c r="E760" s="301">
        <v>10541.036</v>
      </c>
      <c r="F760" s="302">
        <v>5668.3739999999998</v>
      </c>
      <c r="G760" s="302">
        <v>8800.8439999999991</v>
      </c>
      <c r="H760" s="278"/>
      <c r="I760" s="279"/>
      <c r="K760" s="293"/>
      <c r="L760" s="293"/>
      <c r="M760" s="293"/>
      <c r="O760" s="293"/>
      <c r="P760" s="293"/>
      <c r="Q760" s="278"/>
      <c r="R760" s="340"/>
      <c r="S760" s="294"/>
      <c r="T760" s="294"/>
      <c r="U760" s="294"/>
      <c r="W760" s="278"/>
      <c r="X760" s="295"/>
      <c r="Y760" s="295"/>
      <c r="Z760" s="295"/>
      <c r="AA760" s="295"/>
      <c r="AB760" s="278"/>
    </row>
    <row r="761" spans="3:28" ht="13.2">
      <c r="C761" s="299">
        <v>20</v>
      </c>
      <c r="D761" s="300">
        <v>37075.514000000003</v>
      </c>
      <c r="E761" s="301">
        <v>10508.168</v>
      </c>
      <c r="F761" s="302">
        <v>5584.99</v>
      </c>
      <c r="G761" s="302">
        <v>8875.9439999999995</v>
      </c>
      <c r="H761" s="278"/>
      <c r="I761" s="279"/>
      <c r="K761" s="293"/>
      <c r="L761" s="293"/>
      <c r="M761" s="293"/>
      <c r="O761" s="293"/>
      <c r="P761" s="293"/>
      <c r="Q761" s="278"/>
      <c r="R761" s="340"/>
      <c r="S761" s="294"/>
      <c r="T761" s="294"/>
      <c r="U761" s="294"/>
      <c r="W761" s="278"/>
      <c r="X761" s="295"/>
      <c r="Y761" s="295"/>
      <c r="Z761" s="295"/>
      <c r="AA761" s="295"/>
      <c r="AB761" s="278"/>
    </row>
    <row r="762" spans="3:28" ht="13.2">
      <c r="C762" s="299">
        <v>21</v>
      </c>
      <c r="D762" s="300">
        <v>35952.452999999994</v>
      </c>
      <c r="E762" s="301">
        <v>10331.174999999999</v>
      </c>
      <c r="F762" s="302">
        <v>5347.9390000000003</v>
      </c>
      <c r="G762" s="302">
        <v>8768.1509999999998</v>
      </c>
      <c r="H762" s="278"/>
      <c r="I762" s="279"/>
      <c r="K762" s="293"/>
      <c r="L762" s="293"/>
      <c r="M762" s="293"/>
      <c r="O762" s="293"/>
      <c r="P762" s="293"/>
      <c r="Q762" s="278"/>
      <c r="R762" s="340"/>
      <c r="S762" s="294"/>
      <c r="T762" s="294"/>
      <c r="U762" s="294"/>
      <c r="W762" s="278"/>
      <c r="X762" s="295"/>
      <c r="Y762" s="295"/>
      <c r="Z762" s="295"/>
      <c r="AA762" s="295"/>
      <c r="AB762" s="278"/>
    </row>
    <row r="763" spans="3:28" ht="13.2">
      <c r="C763" s="299">
        <v>22</v>
      </c>
      <c r="D763" s="300">
        <v>35491.634000000005</v>
      </c>
      <c r="E763" s="301">
        <v>10888.134</v>
      </c>
      <c r="F763" s="302">
        <v>4919.3019999999997</v>
      </c>
      <c r="G763" s="302">
        <v>8718.0650000000005</v>
      </c>
      <c r="H763" s="278"/>
      <c r="I763" s="279"/>
      <c r="K763" s="293"/>
      <c r="L763" s="293"/>
      <c r="M763" s="293"/>
      <c r="O763" s="293"/>
      <c r="P763" s="293"/>
      <c r="Q763" s="278"/>
      <c r="R763" s="340"/>
      <c r="S763" s="294"/>
      <c r="T763" s="294"/>
      <c r="U763" s="294"/>
      <c r="W763" s="278"/>
      <c r="X763" s="295"/>
      <c r="Y763" s="295"/>
      <c r="Z763" s="295"/>
      <c r="AA763" s="295"/>
      <c r="AB763" s="278"/>
    </row>
    <row r="764" spans="3:28" ht="13.2">
      <c r="C764" s="299">
        <v>23</v>
      </c>
      <c r="D764" s="300">
        <v>34936.516000000003</v>
      </c>
      <c r="E764" s="301">
        <v>11341.894</v>
      </c>
      <c r="F764" s="302">
        <v>4170.0950000000003</v>
      </c>
      <c r="G764" s="302">
        <v>8560.3719999999994</v>
      </c>
      <c r="H764" s="278"/>
      <c r="I764" s="279"/>
      <c r="K764" s="293"/>
      <c r="L764" s="293"/>
      <c r="M764" s="293"/>
      <c r="O764" s="293"/>
      <c r="P764" s="293"/>
      <c r="Q764" s="278"/>
      <c r="R764" s="340"/>
      <c r="S764" s="294"/>
      <c r="T764" s="294"/>
      <c r="U764" s="294"/>
      <c r="W764" s="278"/>
      <c r="X764" s="295"/>
      <c r="Y764" s="295"/>
      <c r="Z764" s="295"/>
      <c r="AA764" s="295"/>
      <c r="AB764" s="278"/>
    </row>
    <row r="765" spans="3:28" ht="13.2">
      <c r="C765" s="303">
        <v>24</v>
      </c>
      <c r="D765" s="304">
        <v>32868.703999999998</v>
      </c>
      <c r="E765" s="305">
        <v>9620.2479999999996</v>
      </c>
      <c r="F765" s="168">
        <v>3776.4430000000002</v>
      </c>
      <c r="G765" s="168">
        <v>8676.4429999999993</v>
      </c>
      <c r="H765" s="278"/>
      <c r="I765" s="279"/>
      <c r="K765" s="293"/>
      <c r="L765" s="293"/>
      <c r="M765" s="293"/>
      <c r="O765" s="293"/>
      <c r="P765" s="293"/>
      <c r="Q765" s="278"/>
      <c r="R765" s="340"/>
      <c r="S765" s="294"/>
      <c r="T765" s="294"/>
      <c r="U765" s="294"/>
      <c r="W765" s="278"/>
      <c r="X765" s="295"/>
      <c r="Y765" s="295"/>
      <c r="Z765" s="295"/>
      <c r="AA765" s="295"/>
      <c r="AB765" s="278"/>
    </row>
    <row r="766" spans="3:28" ht="13.2">
      <c r="C766"/>
      <c r="D766"/>
      <c r="E766"/>
      <c r="F766"/>
      <c r="G766"/>
      <c r="H766" s="278"/>
      <c r="I766" s="279"/>
      <c r="J766" s="293"/>
      <c r="K766" s="293"/>
      <c r="L766" s="293"/>
      <c r="M766" s="293"/>
      <c r="N766" s="293"/>
      <c r="O766" s="293"/>
      <c r="P766" s="293"/>
      <c r="Q766" s="278"/>
      <c r="R766" s="278"/>
      <c r="S766" s="278"/>
      <c r="T766" s="278"/>
      <c r="U766" s="278"/>
      <c r="V766" s="278"/>
      <c r="W766" s="278"/>
      <c r="X766" s="295"/>
      <c r="Y766" s="295"/>
      <c r="Z766" s="295"/>
      <c r="AA766" s="295"/>
      <c r="AB766" s="278"/>
    </row>
    <row r="767" spans="3:28" ht="13.2">
      <c r="C767"/>
      <c r="D767"/>
      <c r="E767"/>
      <c r="F767"/>
      <c r="G767"/>
      <c r="H767"/>
      <c r="I767" s="93"/>
      <c r="J767" s="62"/>
      <c r="K767" s="62"/>
      <c r="L767" s="62"/>
      <c r="M767" s="62"/>
      <c r="N767" s="62"/>
      <c r="O767" s="62"/>
      <c r="P767" s="62"/>
      <c r="Q767"/>
      <c r="R767"/>
      <c r="S767"/>
      <c r="T767"/>
      <c r="U767"/>
      <c r="V767"/>
      <c r="W767"/>
      <c r="X767"/>
      <c r="Y767"/>
      <c r="Z767"/>
      <c r="AA767"/>
      <c r="AB767"/>
    </row>
    <row r="768" spans="3:28" ht="13.2"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</row>
  </sheetData>
  <customSheetViews>
    <customSheetView guid="{30452F01-DB6E-11D6-846D-0008C7298EBA}" showGridLines="0" showRowCol="0" outlineSymbols="0" showRuler="0">
      <pane ySplit="5" topLeftCell="A52" activePane="bottomLeft" state="frozenSplit"/>
      <selection pane="bottomLeft"/>
    </customSheetView>
    <customSheetView guid="{30452F00-DB6E-11D6-846D-0008C7298EBA}" showGridLines="0" showRowCol="0" outlineSymbols="0" showRuler="0">
      <pane ySplit="5" topLeftCell="A38" activePane="bottomLeft" state="frozenSplit"/>
      <selection pane="bottomLeft"/>
    </customSheetView>
    <customSheetView guid="{30452EFF-DB6E-11D6-846D-0008C7298EBA}" showGridLines="0" showRowCol="0" outlineSymbols="0" showRuler="0">
      <pane ySplit="5" topLeftCell="A22" activePane="bottomLeft" state="frozenSplit"/>
      <selection pane="bottomLeft"/>
    </customSheetView>
    <customSheetView guid="{30452EFE-DB6E-11D6-846D-0008C7298EBA}" showGridLines="0" showRowCol="0" outlineSymbols="0" showRuler="0">
      <pane ySplit="5" topLeftCell="A14" activePane="bottomLeft" state="frozenSplit"/>
      <selection pane="bottomLeft"/>
    </customSheetView>
    <customSheetView guid="{30452EFC-DB6E-11D6-846D-0008C7298EBA}" showGridLines="0" showRowCol="0" outlineSymbols="0" showRuler="0">
      <pane ySplit="5" topLeftCell="A6" activePane="bottomLeft" state="frozenSplit"/>
      <selection pane="bottomLeft"/>
    </customSheetView>
  </customSheetViews>
  <mergeCells count="25">
    <mergeCell ref="S715:S738"/>
    <mergeCell ref="R714:S714"/>
    <mergeCell ref="D650:F650"/>
    <mergeCell ref="G650:I650"/>
    <mergeCell ref="D3:H3"/>
    <mergeCell ref="F8:G8"/>
    <mergeCell ref="I110:I111"/>
    <mergeCell ref="J91:K91"/>
    <mergeCell ref="H100:I100"/>
    <mergeCell ref="D110:D111"/>
    <mergeCell ref="R742:R765"/>
    <mergeCell ref="Q8:Q9"/>
    <mergeCell ref="I8:K8"/>
    <mergeCell ref="H8:H9"/>
    <mergeCell ref="E49:G49"/>
    <mergeCell ref="D256:F256"/>
    <mergeCell ref="F242:G242"/>
    <mergeCell ref="L91:M91"/>
    <mergeCell ref="L100:M100"/>
    <mergeCell ref="J100:K100"/>
    <mergeCell ref="H91:I91"/>
    <mergeCell ref="P8:P9"/>
    <mergeCell ref="D242:E242"/>
    <mergeCell ref="E272:H272"/>
    <mergeCell ref="R715:R738"/>
  </mergeCells>
  <phoneticPr fontId="20" type="noConversion"/>
  <hyperlinks>
    <hyperlink ref="C4" location="Indice!A1" display="Indice!A1"/>
  </hyperlinks>
  <printOptions gridLinesSet="0"/>
  <pageMargins left="0.39370078740157483" right="0.75" top="0.39370078740157483" bottom="1" header="0" footer="0"/>
  <pageSetup paperSize="9" fitToHeight="0" orientation="portrait" r:id="rId1"/>
  <headerFooter alignWithMargins="0"/>
  <rowBreaks count="1" manualBreakCount="1">
    <brk id="61" max="7" man="1"/>
  </rowBreaks>
  <colBreaks count="1" manualBreakCount="1">
    <brk id="4" max="85" man="1"/>
  </colBreaks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M101"/>
  <sheetViews>
    <sheetView showGridLines="0" showRowColHeaders="0" workbookViewId="0">
      <selection activeCell="B4" sqref="B4"/>
    </sheetView>
  </sheetViews>
  <sheetFormatPr baseColWidth="10" defaultRowHeight="13.2"/>
  <cols>
    <col min="1" max="1" width="2.6640625" customWidth="1"/>
    <col min="2" max="2" width="11.5546875" style="93"/>
  </cols>
  <sheetData>
    <row r="1" spans="1:13" s="24" customFormat="1" ht="0.75" customHeight="1">
      <c r="B1" s="23"/>
      <c r="E1" s="25"/>
    </row>
    <row r="2" spans="1:13" s="24" customFormat="1" ht="21" customHeight="1">
      <c r="B2" s="23"/>
      <c r="E2" s="25"/>
      <c r="I2" s="46" t="s">
        <v>32</v>
      </c>
    </row>
    <row r="3" spans="1:13" s="22" customFormat="1" ht="15" customHeight="1">
      <c r="B3" s="23"/>
      <c r="C3" s="5"/>
      <c r="E3" s="140"/>
      <c r="F3" s="140"/>
      <c r="G3" s="140"/>
      <c r="I3" s="140" t="s">
        <v>129</v>
      </c>
    </row>
    <row r="4" spans="1:13" s="22" customFormat="1" ht="19.2" customHeight="1">
      <c r="B4" s="4" t="str">
        <f>Indice!C4</f>
        <v>Demanda de energía eléctrica</v>
      </c>
      <c r="C4" s="5"/>
      <c r="K4" s="20"/>
    </row>
    <row r="6" spans="1:13">
      <c r="B6" s="176"/>
      <c r="C6" s="177" t="s">
        <v>150</v>
      </c>
      <c r="D6" s="177"/>
      <c r="E6" s="177"/>
      <c r="F6" s="177"/>
      <c r="G6" s="177"/>
      <c r="H6" s="136"/>
      <c r="I6" s="177" t="s">
        <v>150</v>
      </c>
      <c r="J6" s="177"/>
      <c r="K6" s="177"/>
      <c r="L6" s="177"/>
      <c r="M6" s="177"/>
    </row>
    <row r="7" spans="1:13">
      <c r="B7" s="178"/>
      <c r="C7" s="179" t="s">
        <v>230</v>
      </c>
      <c r="D7" s="179"/>
      <c r="E7" s="179"/>
      <c r="F7" s="179"/>
      <c r="G7" s="179"/>
      <c r="H7" s="136"/>
      <c r="I7" s="179" t="s">
        <v>195</v>
      </c>
      <c r="J7" s="179"/>
      <c r="K7" s="179"/>
      <c r="L7" s="179"/>
      <c r="M7" s="179"/>
    </row>
    <row r="8" spans="1:13">
      <c r="B8" s="180"/>
      <c r="C8" s="181" t="s">
        <v>229</v>
      </c>
      <c r="D8" s="181" t="s">
        <v>231</v>
      </c>
      <c r="E8" s="181" t="s">
        <v>207</v>
      </c>
      <c r="F8" s="181" t="s">
        <v>212</v>
      </c>
      <c r="G8" s="181" t="s">
        <v>232</v>
      </c>
      <c r="H8" s="136"/>
      <c r="I8" s="181" t="s">
        <v>229</v>
      </c>
      <c r="J8" s="181" t="s">
        <v>231</v>
      </c>
      <c r="K8" s="181" t="s">
        <v>207</v>
      </c>
      <c r="L8" s="181" t="s">
        <v>212</v>
      </c>
      <c r="M8" s="181" t="s">
        <v>232</v>
      </c>
    </row>
    <row r="9" spans="1:13">
      <c r="A9" s="141" t="s">
        <v>2</v>
      </c>
      <c r="B9" s="165">
        <v>40179</v>
      </c>
      <c r="C9" s="166">
        <v>753026.93500000006</v>
      </c>
      <c r="D9" s="166">
        <v>491157.32700000005</v>
      </c>
      <c r="E9" s="166">
        <v>18878.716</v>
      </c>
      <c r="F9" s="166">
        <v>17668.973000000002</v>
      </c>
      <c r="G9" s="166">
        <f>SUM(C9:F9)</f>
        <v>1280731.9510000001</v>
      </c>
      <c r="H9" s="136"/>
      <c r="I9" s="169"/>
      <c r="J9" s="169"/>
      <c r="K9" s="169"/>
      <c r="L9" s="169"/>
      <c r="M9" s="169"/>
    </row>
    <row r="10" spans="1:13">
      <c r="A10" s="141" t="s">
        <v>4</v>
      </c>
      <c r="B10" s="165">
        <v>40210</v>
      </c>
      <c r="C10" s="166">
        <v>671844.74199999985</v>
      </c>
      <c r="D10" s="166">
        <v>455235.18200000003</v>
      </c>
      <c r="E10" s="166">
        <v>17482.47</v>
      </c>
      <c r="F10" s="166">
        <v>15888.298000000001</v>
      </c>
      <c r="G10" s="166">
        <f t="shared" ref="G10:G73" si="0">SUM(C10:F10)</f>
        <v>1160450.6919999998</v>
      </c>
      <c r="H10" s="136"/>
      <c r="I10" s="169"/>
      <c r="J10" s="169"/>
      <c r="K10" s="169"/>
      <c r="L10" s="169"/>
      <c r="M10" s="169"/>
    </row>
    <row r="11" spans="1:13">
      <c r="A11" s="141" t="s">
        <v>6</v>
      </c>
      <c r="B11" s="165">
        <v>40238</v>
      </c>
      <c r="C11" s="166">
        <v>750195.36200000008</v>
      </c>
      <c r="D11" s="166">
        <v>473038.59199999989</v>
      </c>
      <c r="E11" s="166">
        <v>17444.607</v>
      </c>
      <c r="F11" s="166">
        <v>17178.032999999999</v>
      </c>
      <c r="G11" s="166">
        <f t="shared" si="0"/>
        <v>1257856.594</v>
      </c>
      <c r="H11" s="136"/>
      <c r="I11" s="169"/>
      <c r="J11" s="169"/>
      <c r="K11" s="169"/>
      <c r="L11" s="169"/>
      <c r="M11" s="169"/>
    </row>
    <row r="12" spans="1:13">
      <c r="A12" s="141" t="s">
        <v>8</v>
      </c>
      <c r="B12" s="165">
        <v>40269</v>
      </c>
      <c r="C12" s="166">
        <v>710651.88400000008</v>
      </c>
      <c r="D12" s="166">
        <v>413067.09499999991</v>
      </c>
      <c r="E12" s="166">
        <v>16381.382</v>
      </c>
      <c r="F12" s="166">
        <v>15846.978999999999</v>
      </c>
      <c r="G12" s="166">
        <f t="shared" si="0"/>
        <v>1155947.3400000001</v>
      </c>
      <c r="H12" s="136"/>
      <c r="I12" s="169"/>
      <c r="J12" s="169"/>
      <c r="K12" s="169"/>
      <c r="L12" s="169"/>
      <c r="M12" s="169"/>
    </row>
    <row r="13" spans="1:13">
      <c r="A13" s="141" t="s">
        <v>6</v>
      </c>
      <c r="B13" s="165">
        <v>40299</v>
      </c>
      <c r="C13" s="166">
        <v>721409.01900000009</v>
      </c>
      <c r="D13" s="166">
        <v>436144.88300000009</v>
      </c>
      <c r="E13" s="166">
        <v>17442.006000000001</v>
      </c>
      <c r="F13" s="166">
        <v>16650.384999999998</v>
      </c>
      <c r="G13" s="166">
        <f t="shared" si="0"/>
        <v>1191646.2930000003</v>
      </c>
      <c r="H13" s="136"/>
      <c r="I13" s="169"/>
      <c r="J13" s="169"/>
      <c r="K13" s="169"/>
      <c r="L13" s="169"/>
      <c r="M13" s="169"/>
    </row>
    <row r="14" spans="1:13">
      <c r="A14" s="141" t="s">
        <v>11</v>
      </c>
      <c r="B14" s="165">
        <v>40330</v>
      </c>
      <c r="C14" s="166">
        <v>720683.72300000011</v>
      </c>
      <c r="D14" s="166">
        <v>475305.68200000003</v>
      </c>
      <c r="E14" s="166">
        <v>17763.089</v>
      </c>
      <c r="F14" s="166">
        <v>17581.705000000002</v>
      </c>
      <c r="G14" s="166">
        <f t="shared" si="0"/>
        <v>1231334.1990000003</v>
      </c>
      <c r="H14" s="136"/>
      <c r="I14" s="169"/>
      <c r="J14" s="169"/>
      <c r="K14" s="169"/>
      <c r="L14" s="169"/>
      <c r="M14" s="169"/>
    </row>
    <row r="15" spans="1:13">
      <c r="A15" s="141" t="s">
        <v>11</v>
      </c>
      <c r="B15" s="165">
        <v>40360</v>
      </c>
      <c r="C15" s="166">
        <v>756095.85100000002</v>
      </c>
      <c r="D15" s="166">
        <v>630610.90399999998</v>
      </c>
      <c r="E15" s="166">
        <v>19394.422999999999</v>
      </c>
      <c r="F15" s="166">
        <v>19851.761999999999</v>
      </c>
      <c r="G15" s="166">
        <f t="shared" si="0"/>
        <v>1425952.94</v>
      </c>
      <c r="H15" s="136"/>
      <c r="I15" s="169"/>
      <c r="J15" s="169"/>
      <c r="K15" s="169"/>
      <c r="L15" s="169"/>
      <c r="M15" s="169"/>
    </row>
    <row r="16" spans="1:13">
      <c r="A16" s="141" t="s">
        <v>8</v>
      </c>
      <c r="B16" s="165">
        <v>40391</v>
      </c>
      <c r="C16" s="166">
        <v>782541.27099999995</v>
      </c>
      <c r="D16" s="166">
        <v>624968.60799999989</v>
      </c>
      <c r="E16" s="166">
        <v>20221.285</v>
      </c>
      <c r="F16" s="166">
        <v>21428.5</v>
      </c>
      <c r="G16" s="166">
        <f t="shared" si="0"/>
        <v>1449159.6639999996</v>
      </c>
      <c r="H16" s="136"/>
      <c r="I16" s="169"/>
      <c r="J16" s="169"/>
      <c r="K16" s="169"/>
      <c r="L16" s="169"/>
      <c r="M16" s="169"/>
    </row>
    <row r="17" spans="1:13">
      <c r="A17" s="141" t="s">
        <v>15</v>
      </c>
      <c r="B17" s="165">
        <v>40422</v>
      </c>
      <c r="C17" s="166">
        <v>767690.69799999997</v>
      </c>
      <c r="D17" s="166">
        <v>519996.38500000013</v>
      </c>
      <c r="E17" s="166">
        <v>18911.028999999999</v>
      </c>
      <c r="F17" s="166">
        <v>18782.492999999999</v>
      </c>
      <c r="G17" s="166">
        <f t="shared" si="0"/>
        <v>1325380.6050000002</v>
      </c>
      <c r="H17" s="136"/>
      <c r="I17" s="169"/>
      <c r="J17" s="169"/>
      <c r="K17" s="169"/>
      <c r="L17" s="169"/>
      <c r="M17" s="169"/>
    </row>
    <row r="18" spans="1:13">
      <c r="A18" s="141" t="s">
        <v>17</v>
      </c>
      <c r="B18" s="165">
        <v>40452</v>
      </c>
      <c r="C18" s="166">
        <v>767832.98599999992</v>
      </c>
      <c r="D18" s="166">
        <v>444757.18300000002</v>
      </c>
      <c r="E18" s="166">
        <v>18433.375</v>
      </c>
      <c r="F18" s="166">
        <v>17347.312000000002</v>
      </c>
      <c r="G18" s="166">
        <f t="shared" si="0"/>
        <v>1248370.8559999999</v>
      </c>
      <c r="H18" s="136"/>
      <c r="I18" s="169"/>
      <c r="J18" s="169"/>
      <c r="K18" s="169"/>
      <c r="L18" s="169"/>
      <c r="M18" s="169"/>
    </row>
    <row r="19" spans="1:13">
      <c r="A19" s="141" t="s">
        <v>19</v>
      </c>
      <c r="B19" s="165">
        <v>40483</v>
      </c>
      <c r="C19" s="166">
        <v>739653.304</v>
      </c>
      <c r="D19" s="166">
        <v>402884.99</v>
      </c>
      <c r="E19" s="166">
        <v>17839.231</v>
      </c>
      <c r="F19" s="166">
        <v>16854.147000000001</v>
      </c>
      <c r="G19" s="166">
        <f t="shared" si="0"/>
        <v>1177231.672</v>
      </c>
      <c r="H19" s="136"/>
      <c r="I19" s="169"/>
      <c r="J19" s="169"/>
      <c r="K19" s="169"/>
      <c r="L19" s="169"/>
      <c r="M19" s="169"/>
    </row>
    <row r="20" spans="1:13">
      <c r="A20" s="141" t="s">
        <v>21</v>
      </c>
      <c r="B20" s="165">
        <v>40513</v>
      </c>
      <c r="C20" s="166">
        <v>753130.49399999995</v>
      </c>
      <c r="D20" s="166">
        <v>473125.20100000006</v>
      </c>
      <c r="E20" s="166">
        <v>17343.498</v>
      </c>
      <c r="F20" s="166">
        <v>18232.84</v>
      </c>
      <c r="G20" s="166">
        <f t="shared" si="0"/>
        <v>1261832.0330000001</v>
      </c>
      <c r="H20" s="136"/>
      <c r="I20" s="169"/>
      <c r="J20" s="169"/>
      <c r="K20" s="169"/>
      <c r="L20" s="169"/>
      <c r="M20" s="169"/>
    </row>
    <row r="21" spans="1:13">
      <c r="A21" s="141" t="s">
        <v>2</v>
      </c>
      <c r="B21" s="165">
        <v>40544</v>
      </c>
      <c r="C21" s="166">
        <v>744881.84000000008</v>
      </c>
      <c r="D21" s="166">
        <v>477860.49299999996</v>
      </c>
      <c r="E21" s="166">
        <v>16753.999</v>
      </c>
      <c r="F21" s="166">
        <v>18119.294000000002</v>
      </c>
      <c r="G21" s="166">
        <f t="shared" si="0"/>
        <v>1257615.6260000002</v>
      </c>
      <c r="H21" s="136"/>
      <c r="I21" s="170">
        <f>C21/C9-1</f>
        <v>-1.0816472321803383E-2</v>
      </c>
      <c r="J21" s="170">
        <f t="shared" ref="J21:M21" si="1">D21/D9-1</f>
        <v>-2.7072453710947242E-2</v>
      </c>
      <c r="K21" s="170">
        <f t="shared" si="1"/>
        <v>-0.11254563075158297</v>
      </c>
      <c r="L21" s="170">
        <f t="shared" si="1"/>
        <v>2.5486540728767881E-2</v>
      </c>
      <c r="M21" s="170">
        <f t="shared" si="1"/>
        <v>-1.8049307649388058E-2</v>
      </c>
    </row>
    <row r="22" spans="1:13">
      <c r="A22" s="141" t="s">
        <v>4</v>
      </c>
      <c r="B22" s="165">
        <v>40575</v>
      </c>
      <c r="C22" s="166">
        <v>669319.42500000005</v>
      </c>
      <c r="D22" s="166">
        <v>430462.08900000004</v>
      </c>
      <c r="E22" s="166">
        <v>15248.486999999999</v>
      </c>
      <c r="F22" s="166">
        <v>16492.797999999999</v>
      </c>
      <c r="G22" s="166">
        <f t="shared" si="0"/>
        <v>1131522.7989999999</v>
      </c>
      <c r="H22" s="136"/>
      <c r="I22" s="170">
        <f t="shared" ref="I22:I80" si="2">C22/C10-1</f>
        <v>-3.7587806261343282E-3</v>
      </c>
      <c r="J22" s="170">
        <f t="shared" ref="J22:J80" si="3">D22/D10-1</f>
        <v>-5.4418230355491315E-2</v>
      </c>
      <c r="K22" s="170">
        <f t="shared" ref="K22:K80" si="4">E22/E10-1</f>
        <v>-0.12778417466181846</v>
      </c>
      <c r="L22" s="170">
        <f t="shared" ref="L22:L80" si="5">F22/F10-1</f>
        <v>3.804686946329916E-2</v>
      </c>
      <c r="M22" s="170">
        <f t="shared" ref="M22:M80" si="6">G22/G10-1</f>
        <v>-2.4928153517788543E-2</v>
      </c>
    </row>
    <row r="23" spans="1:13">
      <c r="A23" s="141" t="s">
        <v>6</v>
      </c>
      <c r="B23" s="165">
        <v>40603</v>
      </c>
      <c r="C23" s="166">
        <v>737068.90700000001</v>
      </c>
      <c r="D23" s="166">
        <v>454771.89799999999</v>
      </c>
      <c r="E23" s="166">
        <v>16429.356</v>
      </c>
      <c r="F23" s="166">
        <v>17209.488000000001</v>
      </c>
      <c r="G23" s="166">
        <f t="shared" si="0"/>
        <v>1225479.6489999997</v>
      </c>
      <c r="H23" s="136"/>
      <c r="I23" s="170">
        <f t="shared" si="2"/>
        <v>-1.7497382235215797E-2</v>
      </c>
      <c r="J23" s="170">
        <f t="shared" si="3"/>
        <v>-3.8615652737271633E-2</v>
      </c>
      <c r="K23" s="170">
        <f t="shared" si="4"/>
        <v>-5.8198559589218601E-2</v>
      </c>
      <c r="L23" s="170">
        <f t="shared" si="5"/>
        <v>1.8311176838465837E-3</v>
      </c>
      <c r="M23" s="170">
        <f t="shared" si="6"/>
        <v>-2.573977443409603E-2</v>
      </c>
    </row>
    <row r="24" spans="1:13">
      <c r="A24" s="141" t="s">
        <v>8</v>
      </c>
      <c r="B24" s="165">
        <v>40634</v>
      </c>
      <c r="C24" s="166">
        <v>697548.12700000021</v>
      </c>
      <c r="D24" s="166">
        <v>393493.45</v>
      </c>
      <c r="E24" s="166">
        <v>14974.758</v>
      </c>
      <c r="F24" s="166">
        <v>15688.203</v>
      </c>
      <c r="G24" s="166">
        <f t="shared" si="0"/>
        <v>1121704.5380000002</v>
      </c>
      <c r="H24" s="136"/>
      <c r="I24" s="170">
        <f t="shared" si="2"/>
        <v>-1.843906601111589E-2</v>
      </c>
      <c r="J24" s="170">
        <f t="shared" si="3"/>
        <v>-4.7386115323468037E-2</v>
      </c>
      <c r="K24" s="170">
        <f t="shared" si="4"/>
        <v>-8.5867236354051246E-2</v>
      </c>
      <c r="L24" s="170">
        <f t="shared" si="5"/>
        <v>-1.0019322925839624E-2</v>
      </c>
      <c r="M24" s="170">
        <f t="shared" si="6"/>
        <v>-2.9623150480193927E-2</v>
      </c>
    </row>
    <row r="25" spans="1:13">
      <c r="A25" s="141" t="s">
        <v>6</v>
      </c>
      <c r="B25" s="165">
        <v>40664</v>
      </c>
      <c r="C25" s="166">
        <v>717488.80899999989</v>
      </c>
      <c r="D25" s="166">
        <v>454797.72899999993</v>
      </c>
      <c r="E25" s="166">
        <v>16125.928</v>
      </c>
      <c r="F25" s="166">
        <v>16935.775000000001</v>
      </c>
      <c r="G25" s="166">
        <f t="shared" si="0"/>
        <v>1205348.2409999997</v>
      </c>
      <c r="H25" s="136"/>
      <c r="I25" s="170">
        <f t="shared" si="2"/>
        <v>-5.4341017325154617E-3</v>
      </c>
      <c r="J25" s="170">
        <f t="shared" si="3"/>
        <v>4.2767545205843582E-2</v>
      </c>
      <c r="K25" s="170">
        <f t="shared" si="4"/>
        <v>-7.5454509074243004E-2</v>
      </c>
      <c r="L25" s="170">
        <f t="shared" si="5"/>
        <v>1.7140144206875929E-2</v>
      </c>
      <c r="M25" s="170">
        <f t="shared" si="6"/>
        <v>1.1498334766354423E-2</v>
      </c>
    </row>
    <row r="26" spans="1:13">
      <c r="A26" s="141" t="s">
        <v>11</v>
      </c>
      <c r="B26" s="165">
        <v>40695</v>
      </c>
      <c r="C26" s="166">
        <v>726758.94899999991</v>
      </c>
      <c r="D26" s="166">
        <v>503558.609</v>
      </c>
      <c r="E26" s="166">
        <v>17357.383999999998</v>
      </c>
      <c r="F26" s="166">
        <v>18090.661</v>
      </c>
      <c r="G26" s="166">
        <f t="shared" si="0"/>
        <v>1265765.6030000001</v>
      </c>
      <c r="H26" s="136"/>
      <c r="I26" s="170">
        <f t="shared" si="2"/>
        <v>8.4298088136505189E-3</v>
      </c>
      <c r="J26" s="170">
        <f t="shared" si="3"/>
        <v>5.9441593210324717E-2</v>
      </c>
      <c r="K26" s="170">
        <f t="shared" si="4"/>
        <v>-2.2839777473388834E-2</v>
      </c>
      <c r="L26" s="170">
        <f t="shared" si="5"/>
        <v>2.8948045710014858E-2</v>
      </c>
      <c r="M26" s="170">
        <f t="shared" si="6"/>
        <v>2.7962679854065975E-2</v>
      </c>
    </row>
    <row r="27" spans="1:13">
      <c r="A27" s="141" t="s">
        <v>11</v>
      </c>
      <c r="B27" s="165">
        <v>40725</v>
      </c>
      <c r="C27" s="166">
        <v>763437.68700000003</v>
      </c>
      <c r="D27" s="166">
        <v>597521.38900000008</v>
      </c>
      <c r="E27" s="166">
        <v>18646.739000000001</v>
      </c>
      <c r="F27" s="166">
        <v>19650.399000000001</v>
      </c>
      <c r="G27" s="166">
        <f t="shared" si="0"/>
        <v>1399256.2140000002</v>
      </c>
      <c r="H27" s="136"/>
      <c r="I27" s="170">
        <f t="shared" si="2"/>
        <v>9.7101921539310965E-3</v>
      </c>
      <c r="J27" s="170">
        <f t="shared" si="3"/>
        <v>-5.2472158013937342E-2</v>
      </c>
      <c r="K27" s="170">
        <f t="shared" si="4"/>
        <v>-3.8551494932331676E-2</v>
      </c>
      <c r="L27" s="170">
        <f t="shared" si="5"/>
        <v>-1.0143331357689966E-2</v>
      </c>
      <c r="M27" s="170">
        <f t="shared" si="6"/>
        <v>-1.8722024585187125E-2</v>
      </c>
    </row>
    <row r="28" spans="1:13">
      <c r="A28" s="141" t="s">
        <v>8</v>
      </c>
      <c r="B28" s="165">
        <v>40756</v>
      </c>
      <c r="C28" s="166">
        <v>776571.57100000023</v>
      </c>
      <c r="D28" s="166">
        <v>639637.24000000011</v>
      </c>
      <c r="E28" s="166">
        <v>18453.951000000001</v>
      </c>
      <c r="F28" s="166">
        <v>20867.492999999999</v>
      </c>
      <c r="G28" s="166">
        <f t="shared" si="0"/>
        <v>1455530.2550000001</v>
      </c>
      <c r="H28" s="136"/>
      <c r="I28" s="170">
        <f t="shared" si="2"/>
        <v>-7.6286072329081467E-3</v>
      </c>
      <c r="J28" s="170">
        <f t="shared" si="3"/>
        <v>2.3470990082113508E-2</v>
      </c>
      <c r="K28" s="170">
        <f t="shared" si="4"/>
        <v>-8.7399688002023579E-2</v>
      </c>
      <c r="L28" s="170">
        <f t="shared" si="5"/>
        <v>-2.6180413934713154E-2</v>
      </c>
      <c r="M28" s="170">
        <f t="shared" si="6"/>
        <v>4.3960587354578973E-3</v>
      </c>
    </row>
    <row r="29" spans="1:13">
      <c r="A29" s="141" t="s">
        <v>15</v>
      </c>
      <c r="B29" s="165">
        <v>40787</v>
      </c>
      <c r="C29" s="166">
        <v>762049.66799999995</v>
      </c>
      <c r="D29" s="166">
        <v>554806.87399999995</v>
      </c>
      <c r="E29" s="166">
        <v>16688.655999999999</v>
      </c>
      <c r="F29" s="166">
        <v>18730.704000000002</v>
      </c>
      <c r="G29" s="166">
        <f t="shared" si="0"/>
        <v>1352275.9019999998</v>
      </c>
      <c r="H29" s="136"/>
      <c r="I29" s="170">
        <f t="shared" si="2"/>
        <v>-7.3480504774854349E-3</v>
      </c>
      <c r="J29" s="170">
        <f t="shared" si="3"/>
        <v>6.6943713464469257E-2</v>
      </c>
      <c r="K29" s="170">
        <f t="shared" si="4"/>
        <v>-0.11751729638826103</v>
      </c>
      <c r="L29" s="170">
        <f t="shared" si="5"/>
        <v>-2.7573017064346228E-3</v>
      </c>
      <c r="M29" s="170">
        <f t="shared" si="6"/>
        <v>2.0292508354609273E-2</v>
      </c>
    </row>
    <row r="30" spans="1:13">
      <c r="A30" s="141" t="s">
        <v>17</v>
      </c>
      <c r="B30" s="165">
        <v>40817</v>
      </c>
      <c r="C30" s="166">
        <v>780705.13500000001</v>
      </c>
      <c r="D30" s="166">
        <v>449050.23100000015</v>
      </c>
      <c r="E30" s="166">
        <v>17723.546999999999</v>
      </c>
      <c r="F30" s="166">
        <v>17819.522000000001</v>
      </c>
      <c r="G30" s="166">
        <f t="shared" si="0"/>
        <v>1265298.4350000003</v>
      </c>
      <c r="H30" s="136"/>
      <c r="I30" s="170">
        <f t="shared" si="2"/>
        <v>1.6764256335296546E-2</v>
      </c>
      <c r="J30" s="170">
        <f t="shared" si="3"/>
        <v>9.65256585861618E-3</v>
      </c>
      <c r="K30" s="170">
        <f t="shared" si="4"/>
        <v>-3.8507761058406365E-2</v>
      </c>
      <c r="L30" s="170">
        <f t="shared" si="5"/>
        <v>2.722093198070108E-2</v>
      </c>
      <c r="M30" s="170">
        <f t="shared" si="6"/>
        <v>1.3559735809789197E-2</v>
      </c>
    </row>
    <row r="31" spans="1:13">
      <c r="A31" s="141" t="s">
        <v>19</v>
      </c>
      <c r="B31" s="165">
        <v>40848</v>
      </c>
      <c r="C31" s="166">
        <v>737019.71499999997</v>
      </c>
      <c r="D31" s="166">
        <v>370790.897</v>
      </c>
      <c r="E31" s="166">
        <v>16757.644</v>
      </c>
      <c r="F31" s="166">
        <v>16928.837</v>
      </c>
      <c r="G31" s="166">
        <f t="shared" si="0"/>
        <v>1141497.0930000001</v>
      </c>
      <c r="H31" s="136"/>
      <c r="I31" s="170">
        <f t="shared" si="2"/>
        <v>-3.5605722110044757E-3</v>
      </c>
      <c r="J31" s="170">
        <f t="shared" si="3"/>
        <v>-7.9660681823862434E-2</v>
      </c>
      <c r="K31" s="170">
        <f t="shared" si="4"/>
        <v>-6.0629687456819181E-2</v>
      </c>
      <c r="L31" s="170">
        <f t="shared" si="5"/>
        <v>4.4315502884837432E-3</v>
      </c>
      <c r="M31" s="170">
        <f t="shared" si="6"/>
        <v>-3.0354755015459589E-2</v>
      </c>
    </row>
    <row r="32" spans="1:13">
      <c r="A32" s="141" t="s">
        <v>21</v>
      </c>
      <c r="B32" s="165">
        <v>40878</v>
      </c>
      <c r="C32" s="166">
        <v>757383.60499999998</v>
      </c>
      <c r="D32" s="166">
        <v>416554.18000000005</v>
      </c>
      <c r="E32" s="166">
        <v>17812.447</v>
      </c>
      <c r="F32" s="166">
        <v>18374.72</v>
      </c>
      <c r="G32" s="166">
        <f t="shared" si="0"/>
        <v>1210124.952</v>
      </c>
      <c r="H32" s="136"/>
      <c r="I32" s="170">
        <f t="shared" si="2"/>
        <v>5.6472431190657257E-3</v>
      </c>
      <c r="J32" s="170">
        <f t="shared" si="3"/>
        <v>-0.11956881789520235</v>
      </c>
      <c r="K32" s="170">
        <f t="shared" si="4"/>
        <v>2.7038893768719596E-2</v>
      </c>
      <c r="L32" s="170">
        <f t="shared" si="5"/>
        <v>7.7815633768518744E-3</v>
      </c>
      <c r="M32" s="170">
        <f t="shared" si="6"/>
        <v>-4.0977784402149497E-2</v>
      </c>
    </row>
    <row r="33" spans="1:13">
      <c r="A33" s="141" t="s">
        <v>2</v>
      </c>
      <c r="B33" s="165">
        <v>40909</v>
      </c>
      <c r="C33" s="166">
        <v>758288.02099999995</v>
      </c>
      <c r="D33" s="166">
        <v>459609.51399999997</v>
      </c>
      <c r="E33" s="166">
        <v>18519.808000000001</v>
      </c>
      <c r="F33" s="166">
        <v>18992.374</v>
      </c>
      <c r="G33" s="166">
        <f t="shared" si="0"/>
        <v>1255409.7169999999</v>
      </c>
      <c r="H33" s="136"/>
      <c r="I33" s="170">
        <f t="shared" si="2"/>
        <v>1.7997728337691532E-2</v>
      </c>
      <c r="J33" s="170">
        <f t="shared" si="3"/>
        <v>-3.8193111310417471E-2</v>
      </c>
      <c r="K33" s="170">
        <f t="shared" si="4"/>
        <v>0.10539626986965933</v>
      </c>
      <c r="L33" s="170">
        <f t="shared" si="5"/>
        <v>4.8185100368700828E-2</v>
      </c>
      <c r="M33" s="170">
        <f t="shared" si="6"/>
        <v>-1.7540407055980367E-3</v>
      </c>
    </row>
    <row r="34" spans="1:13">
      <c r="A34" s="141" t="s">
        <v>4</v>
      </c>
      <c r="B34" s="165">
        <v>40940</v>
      </c>
      <c r="C34" s="166">
        <v>709274.46499999997</v>
      </c>
      <c r="D34" s="166">
        <v>504994.27799999993</v>
      </c>
      <c r="E34" s="166">
        <v>18035.322</v>
      </c>
      <c r="F34" s="166">
        <v>18446.042000000001</v>
      </c>
      <c r="G34" s="166">
        <f t="shared" si="0"/>
        <v>1250750.1069999996</v>
      </c>
      <c r="H34" s="136"/>
      <c r="I34" s="170">
        <f t="shared" si="2"/>
        <v>5.9695025286319536E-2</v>
      </c>
      <c r="J34" s="170">
        <f t="shared" si="3"/>
        <v>0.17314460646963004</v>
      </c>
      <c r="K34" s="170">
        <f t="shared" si="4"/>
        <v>0.18276141101736854</v>
      </c>
      <c r="L34" s="170">
        <f t="shared" si="5"/>
        <v>0.11843011719418395</v>
      </c>
      <c r="M34" s="170">
        <f t="shared" si="6"/>
        <v>0.10536889588558762</v>
      </c>
    </row>
    <row r="35" spans="1:13">
      <c r="A35" s="141" t="s">
        <v>6</v>
      </c>
      <c r="B35" s="165">
        <v>40969</v>
      </c>
      <c r="C35" s="166">
        <v>743266.1059999998</v>
      </c>
      <c r="D35" s="166">
        <v>435574.66399999999</v>
      </c>
      <c r="E35" s="166">
        <v>17629.304</v>
      </c>
      <c r="F35" s="166">
        <v>17605.366000000002</v>
      </c>
      <c r="G35" s="166">
        <f t="shared" si="0"/>
        <v>1214075.4399999997</v>
      </c>
      <c r="H35" s="136"/>
      <c r="I35" s="170">
        <f t="shared" si="2"/>
        <v>8.4078963868161605E-3</v>
      </c>
      <c r="J35" s="170">
        <f t="shared" si="3"/>
        <v>-4.2212885370502828E-2</v>
      </c>
      <c r="K35" s="170">
        <f t="shared" si="4"/>
        <v>7.3036825058754529E-2</v>
      </c>
      <c r="L35" s="170">
        <f t="shared" si="5"/>
        <v>2.3003473432794852E-2</v>
      </c>
      <c r="M35" s="170">
        <f t="shared" si="6"/>
        <v>-9.3059146345726429E-3</v>
      </c>
    </row>
    <row r="36" spans="1:13">
      <c r="A36" s="141" t="s">
        <v>8</v>
      </c>
      <c r="B36" s="165">
        <v>41000</v>
      </c>
      <c r="C36" s="166">
        <v>690431.00000000023</v>
      </c>
      <c r="D36" s="166">
        <v>400845.01500000001</v>
      </c>
      <c r="E36" s="166">
        <v>16674.282999999999</v>
      </c>
      <c r="F36" s="166">
        <v>16081.609</v>
      </c>
      <c r="G36" s="166">
        <f t="shared" si="0"/>
        <v>1124031.9070000001</v>
      </c>
      <c r="H36" s="136"/>
      <c r="I36" s="170">
        <f t="shared" si="2"/>
        <v>-1.0203062304258714E-2</v>
      </c>
      <c r="J36" s="170">
        <f t="shared" si="3"/>
        <v>1.8682814161201433E-2</v>
      </c>
      <c r="K36" s="170">
        <f t="shared" si="4"/>
        <v>0.11349265210162329</v>
      </c>
      <c r="L36" s="170">
        <f t="shared" si="5"/>
        <v>2.5076549557651706E-2</v>
      </c>
      <c r="M36" s="170">
        <f t="shared" si="6"/>
        <v>2.0748503025134202E-3</v>
      </c>
    </row>
    <row r="37" spans="1:13">
      <c r="A37" s="141" t="s">
        <v>6</v>
      </c>
      <c r="B37" s="165">
        <v>41030</v>
      </c>
      <c r="C37" s="166">
        <v>722883.74600000004</v>
      </c>
      <c r="D37" s="166">
        <v>445430.69</v>
      </c>
      <c r="E37" s="166">
        <v>17500.306</v>
      </c>
      <c r="F37" s="166">
        <v>17085.057000000001</v>
      </c>
      <c r="G37" s="166">
        <f t="shared" si="0"/>
        <v>1202899.7990000001</v>
      </c>
      <c r="H37" s="136"/>
      <c r="I37" s="170">
        <f t="shared" si="2"/>
        <v>7.5191932366434067E-3</v>
      </c>
      <c r="J37" s="170">
        <f t="shared" si="3"/>
        <v>-2.0596054911259043E-2</v>
      </c>
      <c r="K37" s="170">
        <f t="shared" si="4"/>
        <v>8.5227839290861418E-2</v>
      </c>
      <c r="L37" s="170">
        <f t="shared" si="5"/>
        <v>8.8145951395788291E-3</v>
      </c>
      <c r="M37" s="170">
        <f t="shared" si="6"/>
        <v>-2.0313150313873152E-3</v>
      </c>
    </row>
    <row r="38" spans="1:13">
      <c r="A38" s="141" t="s">
        <v>11</v>
      </c>
      <c r="B38" s="165">
        <v>41061</v>
      </c>
      <c r="C38" s="166">
        <v>726496.35000000021</v>
      </c>
      <c r="D38" s="166">
        <v>533622.77300000004</v>
      </c>
      <c r="E38" s="166">
        <v>17488.190999999999</v>
      </c>
      <c r="F38" s="166">
        <v>18297.377</v>
      </c>
      <c r="G38" s="166">
        <f t="shared" si="0"/>
        <v>1295904.6910000003</v>
      </c>
      <c r="H38" s="136"/>
      <c r="I38" s="170">
        <f t="shared" si="2"/>
        <v>-3.6132888402817809E-4</v>
      </c>
      <c r="J38" s="170">
        <f t="shared" si="3"/>
        <v>5.9703405845257018E-2</v>
      </c>
      <c r="K38" s="170">
        <f t="shared" si="4"/>
        <v>7.536101062233902E-3</v>
      </c>
      <c r="L38" s="170">
        <f t="shared" si="5"/>
        <v>1.1426669263218114E-2</v>
      </c>
      <c r="M38" s="170">
        <f t="shared" si="6"/>
        <v>2.3810955147278046E-2</v>
      </c>
    </row>
    <row r="39" spans="1:13">
      <c r="A39" s="141" t="s">
        <v>11</v>
      </c>
      <c r="B39" s="165">
        <v>41091</v>
      </c>
      <c r="C39" s="166">
        <v>769400.57199999993</v>
      </c>
      <c r="D39" s="166">
        <v>611547.93500000006</v>
      </c>
      <c r="E39" s="166">
        <v>17754.477999999999</v>
      </c>
      <c r="F39" s="166">
        <v>20077.276000000002</v>
      </c>
      <c r="G39" s="166">
        <f t="shared" si="0"/>
        <v>1418780.2609999999</v>
      </c>
      <c r="H39" s="136"/>
      <c r="I39" s="170">
        <f t="shared" si="2"/>
        <v>7.8105719714094413E-3</v>
      </c>
      <c r="J39" s="170">
        <f t="shared" si="3"/>
        <v>2.347455046500424E-2</v>
      </c>
      <c r="K39" s="170">
        <f t="shared" si="4"/>
        <v>-4.7850779699335266E-2</v>
      </c>
      <c r="L39" s="170">
        <f t="shared" si="5"/>
        <v>2.1723579251495151E-2</v>
      </c>
      <c r="M39" s="170">
        <f t="shared" si="6"/>
        <v>1.3953160832630651E-2</v>
      </c>
    </row>
    <row r="40" spans="1:13">
      <c r="A40" s="141" t="s">
        <v>8</v>
      </c>
      <c r="B40" s="165">
        <v>41122</v>
      </c>
      <c r="C40" s="166">
        <v>796380.59499999997</v>
      </c>
      <c r="D40" s="166">
        <v>674625.52200000011</v>
      </c>
      <c r="E40" s="166">
        <v>18556.862000000001</v>
      </c>
      <c r="F40" s="166">
        <v>21154.616999999998</v>
      </c>
      <c r="G40" s="166">
        <f t="shared" si="0"/>
        <v>1510717.5960000001</v>
      </c>
      <c r="H40" s="136"/>
      <c r="I40" s="170">
        <f t="shared" si="2"/>
        <v>2.5508304372372725E-2</v>
      </c>
      <c r="J40" s="170">
        <f t="shared" si="3"/>
        <v>5.4700195379493444E-2</v>
      </c>
      <c r="K40" s="170">
        <f t="shared" si="4"/>
        <v>5.5766377617454399E-3</v>
      </c>
      <c r="L40" s="170">
        <f t="shared" si="5"/>
        <v>1.375939122155212E-2</v>
      </c>
      <c r="M40" s="170">
        <f t="shared" si="6"/>
        <v>3.7915626150965887E-2</v>
      </c>
    </row>
    <row r="41" spans="1:13">
      <c r="A41" s="141" t="s">
        <v>15</v>
      </c>
      <c r="B41" s="165">
        <v>41153</v>
      </c>
      <c r="C41" s="166">
        <v>762813.81499999994</v>
      </c>
      <c r="D41" s="166">
        <v>513298.40500000014</v>
      </c>
      <c r="E41" s="166">
        <v>17123.84</v>
      </c>
      <c r="F41" s="166">
        <v>18324.184000000001</v>
      </c>
      <c r="G41" s="166">
        <f t="shared" si="0"/>
        <v>1311560.2440000002</v>
      </c>
      <c r="H41" s="136"/>
      <c r="I41" s="170">
        <f t="shared" si="2"/>
        <v>1.0027522248063914E-3</v>
      </c>
      <c r="J41" s="170">
        <f t="shared" si="3"/>
        <v>-7.4816068338763642E-2</v>
      </c>
      <c r="K41" s="170">
        <f t="shared" si="4"/>
        <v>2.6076635530146941E-2</v>
      </c>
      <c r="L41" s="170">
        <f t="shared" si="5"/>
        <v>-2.1703402071806877E-2</v>
      </c>
      <c r="M41" s="170">
        <f t="shared" si="6"/>
        <v>-3.0108987330012771E-2</v>
      </c>
    </row>
    <row r="42" spans="1:13">
      <c r="A42" s="141" t="s">
        <v>17</v>
      </c>
      <c r="B42" s="165">
        <v>41183</v>
      </c>
      <c r="C42" s="166">
        <v>764785.10499999986</v>
      </c>
      <c r="D42" s="166">
        <v>450004.18299999996</v>
      </c>
      <c r="E42" s="166">
        <v>17689.319</v>
      </c>
      <c r="F42" s="166">
        <v>17510.093000000001</v>
      </c>
      <c r="G42" s="166">
        <f t="shared" si="0"/>
        <v>1249988.6999999997</v>
      </c>
      <c r="H42" s="136"/>
      <c r="I42" s="170">
        <f t="shared" si="2"/>
        <v>-2.0391860237988779E-2</v>
      </c>
      <c r="J42" s="170">
        <f t="shared" si="3"/>
        <v>2.1243770387902039E-3</v>
      </c>
      <c r="K42" s="170">
        <f t="shared" si="4"/>
        <v>-1.9312161386204618E-3</v>
      </c>
      <c r="L42" s="170">
        <f t="shared" si="5"/>
        <v>-1.736460719877897E-2</v>
      </c>
      <c r="M42" s="170">
        <f t="shared" si="6"/>
        <v>-1.2099702786718902E-2</v>
      </c>
    </row>
    <row r="43" spans="1:13">
      <c r="A43" s="141" t="s">
        <v>19</v>
      </c>
      <c r="B43" s="165">
        <v>41214</v>
      </c>
      <c r="C43" s="166">
        <v>720190.24100000004</v>
      </c>
      <c r="D43" s="166">
        <v>370426.86199999991</v>
      </c>
      <c r="E43" s="166">
        <v>17357.689999999999</v>
      </c>
      <c r="F43" s="166">
        <v>16314.323</v>
      </c>
      <c r="G43" s="166">
        <f t="shared" si="0"/>
        <v>1124289.1159999999</v>
      </c>
      <c r="H43" s="136"/>
      <c r="I43" s="170">
        <f t="shared" si="2"/>
        <v>-2.28344963607926E-2</v>
      </c>
      <c r="J43" s="170">
        <f t="shared" si="3"/>
        <v>-9.8177976575319903E-4</v>
      </c>
      <c r="K43" s="170">
        <f t="shared" si="4"/>
        <v>3.5807300835367872E-2</v>
      </c>
      <c r="L43" s="170">
        <f t="shared" si="5"/>
        <v>-3.6299835600047348E-2</v>
      </c>
      <c r="M43" s="170">
        <f t="shared" si="6"/>
        <v>-1.5074919687071198E-2</v>
      </c>
    </row>
    <row r="44" spans="1:13">
      <c r="A44" s="141" t="s">
        <v>21</v>
      </c>
      <c r="B44" s="165">
        <v>41244</v>
      </c>
      <c r="C44" s="166">
        <v>728329.85</v>
      </c>
      <c r="D44" s="166">
        <v>422629.46899999998</v>
      </c>
      <c r="E44" s="166">
        <v>17742.492999999999</v>
      </c>
      <c r="F44" s="166">
        <v>17467.874</v>
      </c>
      <c r="G44" s="166">
        <f t="shared" si="0"/>
        <v>1186169.686</v>
      </c>
      <c r="H44" s="136"/>
      <c r="I44" s="170">
        <f t="shared" si="2"/>
        <v>-3.8360686458218218E-2</v>
      </c>
      <c r="J44" s="170">
        <f t="shared" si="3"/>
        <v>1.4584630983657254E-2</v>
      </c>
      <c r="K44" s="170">
        <f t="shared" si="4"/>
        <v>-3.9272537905657989E-3</v>
      </c>
      <c r="L44" s="170">
        <f t="shared" si="5"/>
        <v>-4.9352915309729961E-2</v>
      </c>
      <c r="M44" s="170">
        <f t="shared" si="6"/>
        <v>-1.9795696271206253E-2</v>
      </c>
    </row>
    <row r="45" spans="1:13">
      <c r="A45" s="141" t="s">
        <v>2</v>
      </c>
      <c r="B45" s="165">
        <v>41275</v>
      </c>
      <c r="C45" s="166">
        <v>731547.76699999988</v>
      </c>
      <c r="D45" s="166">
        <v>446397.538</v>
      </c>
      <c r="E45" s="166">
        <v>17905.939999999999</v>
      </c>
      <c r="F45" s="166">
        <v>17901.314999999999</v>
      </c>
      <c r="G45" s="166">
        <f t="shared" si="0"/>
        <v>1213752.5599999998</v>
      </c>
      <c r="H45" s="136"/>
      <c r="I45" s="170">
        <f t="shared" si="2"/>
        <v>-3.526398051855828E-2</v>
      </c>
      <c r="J45" s="170">
        <f t="shared" si="3"/>
        <v>-2.8746089011551623E-2</v>
      </c>
      <c r="K45" s="170">
        <f t="shared" si="4"/>
        <v>-3.3146563938459939E-2</v>
      </c>
      <c r="L45" s="170">
        <f t="shared" si="5"/>
        <v>-5.7447215392873008E-2</v>
      </c>
      <c r="M45" s="170">
        <f t="shared" si="6"/>
        <v>-3.318212089320649E-2</v>
      </c>
    </row>
    <row r="46" spans="1:13">
      <c r="A46" s="141" t="s">
        <v>4</v>
      </c>
      <c r="B46" s="165">
        <v>41306</v>
      </c>
      <c r="C46" s="166">
        <v>661192.3280000001</v>
      </c>
      <c r="D46" s="166">
        <v>423859.51899999991</v>
      </c>
      <c r="E46" s="166">
        <v>15557.021000000001</v>
      </c>
      <c r="F46" s="166">
        <v>16183.971</v>
      </c>
      <c r="G46" s="166">
        <f t="shared" si="0"/>
        <v>1116792.8389999999</v>
      </c>
      <c r="H46" s="136"/>
      <c r="I46" s="170">
        <f t="shared" si="2"/>
        <v>-6.7790593589182491E-2</v>
      </c>
      <c r="J46" s="170">
        <f t="shared" si="3"/>
        <v>-0.16066470955142198</v>
      </c>
      <c r="K46" s="170">
        <f t="shared" si="4"/>
        <v>-0.13741373733166506</v>
      </c>
      <c r="L46" s="170">
        <f t="shared" si="5"/>
        <v>-0.12263178192915325</v>
      </c>
      <c r="M46" s="170">
        <f t="shared" si="6"/>
        <v>-0.10710154430552432</v>
      </c>
    </row>
    <row r="47" spans="1:13">
      <c r="A47" s="141" t="s">
        <v>6</v>
      </c>
      <c r="B47" s="165">
        <v>41334</v>
      </c>
      <c r="C47" s="166">
        <v>713335.39900000021</v>
      </c>
      <c r="D47" s="166">
        <v>425376.97900000005</v>
      </c>
      <c r="E47" s="166">
        <v>15413.319</v>
      </c>
      <c r="F47" s="166">
        <v>16424.071</v>
      </c>
      <c r="G47" s="166">
        <f t="shared" si="0"/>
        <v>1170549.7680000002</v>
      </c>
      <c r="H47" s="136"/>
      <c r="I47" s="170">
        <f t="shared" si="2"/>
        <v>-4.026916707002326E-2</v>
      </c>
      <c r="J47" s="170">
        <f t="shared" si="3"/>
        <v>-2.3412025176927975E-2</v>
      </c>
      <c r="K47" s="170">
        <f t="shared" si="4"/>
        <v>-0.12569894988480546</v>
      </c>
      <c r="L47" s="170">
        <f t="shared" si="5"/>
        <v>-6.709857664986929E-2</v>
      </c>
      <c r="M47" s="170">
        <f t="shared" si="6"/>
        <v>-3.5850879250139189E-2</v>
      </c>
    </row>
    <row r="48" spans="1:13">
      <c r="A48" s="141" t="s">
        <v>8</v>
      </c>
      <c r="B48" s="165">
        <v>41365</v>
      </c>
      <c r="C48" s="166">
        <v>697674.2370000002</v>
      </c>
      <c r="D48" s="166">
        <v>397341.58600000001</v>
      </c>
      <c r="E48" s="166">
        <v>14572.24</v>
      </c>
      <c r="F48" s="166">
        <v>15881.964</v>
      </c>
      <c r="G48" s="166">
        <f t="shared" si="0"/>
        <v>1125470.0270000002</v>
      </c>
      <c r="H48" s="136"/>
      <c r="I48" s="170">
        <f t="shared" si="2"/>
        <v>1.0490891921133283E-2</v>
      </c>
      <c r="J48" s="170">
        <f t="shared" si="3"/>
        <v>-8.7401086926327531E-3</v>
      </c>
      <c r="K48" s="170">
        <f t="shared" si="4"/>
        <v>-0.12606497082963031</v>
      </c>
      <c r="L48" s="170">
        <f t="shared" si="5"/>
        <v>-1.2414491609639366E-2</v>
      </c>
      <c r="M48" s="170">
        <f t="shared" si="6"/>
        <v>1.2794298729814635E-3</v>
      </c>
    </row>
    <row r="49" spans="1:13">
      <c r="A49" s="141" t="s">
        <v>6</v>
      </c>
      <c r="B49" s="165">
        <v>41395</v>
      </c>
      <c r="C49" s="166">
        <v>705570.21699999995</v>
      </c>
      <c r="D49" s="166">
        <v>441813.67699999997</v>
      </c>
      <c r="E49" s="166">
        <v>15700.99</v>
      </c>
      <c r="F49" s="166">
        <v>16674.153999999999</v>
      </c>
      <c r="G49" s="166">
        <f t="shared" si="0"/>
        <v>1179759.0379999999</v>
      </c>
      <c r="H49" s="136"/>
      <c r="I49" s="170">
        <f t="shared" si="2"/>
        <v>-2.395064088216492E-2</v>
      </c>
      <c r="J49" s="170">
        <f t="shared" si="3"/>
        <v>-8.120259966820087E-3</v>
      </c>
      <c r="K49" s="170">
        <f t="shared" si="4"/>
        <v>-0.10281625932712268</v>
      </c>
      <c r="L49" s="170">
        <f t="shared" si="5"/>
        <v>-2.405043190666567E-2</v>
      </c>
      <c r="M49" s="170">
        <f t="shared" si="6"/>
        <v>-1.9237480145260388E-2</v>
      </c>
    </row>
    <row r="50" spans="1:13">
      <c r="A50" s="141" t="s">
        <v>11</v>
      </c>
      <c r="B50" s="165">
        <v>41426</v>
      </c>
      <c r="C50" s="166">
        <v>685606.64899999998</v>
      </c>
      <c r="D50" s="166">
        <v>480233.98499999999</v>
      </c>
      <c r="E50" s="166">
        <v>15762.797</v>
      </c>
      <c r="F50" s="166">
        <v>16563.982</v>
      </c>
      <c r="G50" s="166">
        <f t="shared" si="0"/>
        <v>1198167.4130000002</v>
      </c>
      <c r="H50" s="136"/>
      <c r="I50" s="170">
        <f t="shared" si="2"/>
        <v>-5.6283422483815904E-2</v>
      </c>
      <c r="J50" s="170">
        <f t="shared" si="3"/>
        <v>-0.10004968060086905</v>
      </c>
      <c r="K50" s="170">
        <f t="shared" si="4"/>
        <v>-9.8660518975347333E-2</v>
      </c>
      <c r="L50" s="170">
        <f t="shared" si="5"/>
        <v>-9.4734616879785571E-2</v>
      </c>
      <c r="M50" s="170">
        <f t="shared" si="6"/>
        <v>-7.5420112820627327E-2</v>
      </c>
    </row>
    <row r="51" spans="1:13">
      <c r="A51" s="141" t="s">
        <v>11</v>
      </c>
      <c r="B51" s="165">
        <v>41456</v>
      </c>
      <c r="C51" s="166">
        <v>749902.88199999987</v>
      </c>
      <c r="D51" s="166">
        <v>621099.28600000008</v>
      </c>
      <c r="E51" s="166">
        <v>17866.71</v>
      </c>
      <c r="F51" s="166">
        <v>18864.821</v>
      </c>
      <c r="G51" s="166">
        <f t="shared" si="0"/>
        <v>1407733.699</v>
      </c>
      <c r="H51" s="136"/>
      <c r="I51" s="170">
        <f t="shared" si="2"/>
        <v>-2.5341403047462352E-2</v>
      </c>
      <c r="J51" s="170">
        <f t="shared" si="3"/>
        <v>1.5618319437216366E-2</v>
      </c>
      <c r="K51" s="170">
        <f t="shared" si="4"/>
        <v>6.3213348204322894E-3</v>
      </c>
      <c r="L51" s="170">
        <f t="shared" si="5"/>
        <v>-6.038941736916914E-2</v>
      </c>
      <c r="M51" s="170">
        <f t="shared" si="6"/>
        <v>-7.7859569262783701E-3</v>
      </c>
    </row>
    <row r="52" spans="1:13">
      <c r="A52" s="141" t="s">
        <v>8</v>
      </c>
      <c r="B52" s="165">
        <v>41487</v>
      </c>
      <c r="C52" s="166">
        <v>770561.36100000003</v>
      </c>
      <c r="D52" s="166">
        <v>632061.12500000023</v>
      </c>
      <c r="E52" s="166">
        <v>18953.246999999999</v>
      </c>
      <c r="F52" s="166">
        <v>20347.631000000001</v>
      </c>
      <c r="G52" s="166">
        <f t="shared" si="0"/>
        <v>1441923.3640000003</v>
      </c>
      <c r="H52" s="136"/>
      <c r="I52" s="170">
        <f t="shared" si="2"/>
        <v>-3.2420722154838488E-2</v>
      </c>
      <c r="J52" s="170">
        <f t="shared" si="3"/>
        <v>-6.3093369005390088E-2</v>
      </c>
      <c r="K52" s="170">
        <f t="shared" si="4"/>
        <v>2.1360561931214272E-2</v>
      </c>
      <c r="L52" s="170">
        <f t="shared" si="5"/>
        <v>-3.814703901280736E-2</v>
      </c>
      <c r="M52" s="170">
        <f t="shared" si="6"/>
        <v>-4.5537453315000587E-2</v>
      </c>
    </row>
    <row r="53" spans="1:13">
      <c r="A53" s="141" t="s">
        <v>15</v>
      </c>
      <c r="B53" s="165">
        <v>41518</v>
      </c>
      <c r="C53" s="166">
        <v>723400.09899999993</v>
      </c>
      <c r="D53" s="166">
        <v>512909.08699999994</v>
      </c>
      <c r="E53" s="166">
        <v>17325.048999999999</v>
      </c>
      <c r="F53" s="166">
        <v>18281.716</v>
      </c>
      <c r="G53" s="166">
        <f t="shared" si="0"/>
        <v>1271915.9509999999</v>
      </c>
      <c r="H53" s="136"/>
      <c r="I53" s="170">
        <f t="shared" si="2"/>
        <v>-5.166885447663272E-2</v>
      </c>
      <c r="J53" s="170">
        <f t="shared" si="3"/>
        <v>-7.5846329582929251E-4</v>
      </c>
      <c r="K53" s="170">
        <f t="shared" si="4"/>
        <v>1.1750226584691159E-2</v>
      </c>
      <c r="L53" s="170">
        <f t="shared" si="5"/>
        <v>-2.3175929689420727E-3</v>
      </c>
      <c r="M53" s="170">
        <f t="shared" si="6"/>
        <v>-3.02268181590295E-2</v>
      </c>
    </row>
    <row r="54" spans="1:13">
      <c r="A54" s="141" t="s">
        <v>17</v>
      </c>
      <c r="B54" s="165">
        <v>41548</v>
      </c>
      <c r="C54" s="166">
        <v>749228.36</v>
      </c>
      <c r="D54" s="166">
        <v>461900.10700000013</v>
      </c>
      <c r="E54" s="166">
        <v>16943.32</v>
      </c>
      <c r="F54" s="166">
        <v>17786.451000000001</v>
      </c>
      <c r="G54" s="166">
        <f t="shared" si="0"/>
        <v>1245858.2380000004</v>
      </c>
      <c r="H54" s="136"/>
      <c r="I54" s="170">
        <f t="shared" si="2"/>
        <v>-2.0341328431075945E-2</v>
      </c>
      <c r="J54" s="170">
        <f t="shared" si="3"/>
        <v>2.643514093734578E-2</v>
      </c>
      <c r="K54" s="170">
        <f t="shared" si="4"/>
        <v>-4.217228486862612E-2</v>
      </c>
      <c r="L54" s="170">
        <f t="shared" si="5"/>
        <v>1.5782783106863096E-2</v>
      </c>
      <c r="M54" s="170">
        <f t="shared" si="6"/>
        <v>-3.304399471770747E-3</v>
      </c>
    </row>
    <row r="55" spans="1:13">
      <c r="A55" s="141" t="s">
        <v>19</v>
      </c>
      <c r="B55" s="165">
        <v>41579</v>
      </c>
      <c r="C55" s="166">
        <v>711946.23499999987</v>
      </c>
      <c r="D55" s="166">
        <v>393659.44200000004</v>
      </c>
      <c r="E55" s="166">
        <v>17486.055</v>
      </c>
      <c r="F55" s="166">
        <v>16824.163</v>
      </c>
      <c r="G55" s="166">
        <f t="shared" si="0"/>
        <v>1139915.8949999998</v>
      </c>
      <c r="H55" s="136"/>
      <c r="I55" s="170">
        <f t="shared" si="2"/>
        <v>-1.1446983769945573E-2</v>
      </c>
      <c r="J55" s="170">
        <f t="shared" si="3"/>
        <v>6.2718399725558038E-2</v>
      </c>
      <c r="K55" s="170">
        <f t="shared" si="4"/>
        <v>7.3952812845488047E-3</v>
      </c>
      <c r="L55" s="170">
        <f t="shared" si="5"/>
        <v>3.125106693057389E-2</v>
      </c>
      <c r="M55" s="170">
        <f t="shared" si="6"/>
        <v>1.3899253117024557E-2</v>
      </c>
    </row>
    <row r="56" spans="1:13">
      <c r="A56" s="141" t="s">
        <v>21</v>
      </c>
      <c r="B56" s="165">
        <v>41609</v>
      </c>
      <c r="C56" s="166">
        <v>723719.10100000002</v>
      </c>
      <c r="D56" s="166">
        <v>436888.46399999998</v>
      </c>
      <c r="E56" s="166">
        <v>18473.376</v>
      </c>
      <c r="F56" s="166">
        <v>17934.409</v>
      </c>
      <c r="G56" s="166">
        <f t="shared" si="0"/>
        <v>1197015.3499999999</v>
      </c>
      <c r="H56" s="136"/>
      <c r="I56" s="170">
        <f t="shared" si="2"/>
        <v>-6.3305781027648278E-3</v>
      </c>
      <c r="J56" s="170">
        <f t="shared" si="3"/>
        <v>3.3738761837263098E-2</v>
      </c>
      <c r="K56" s="170">
        <f t="shared" si="4"/>
        <v>4.1193929173312993E-2</v>
      </c>
      <c r="L56" s="170">
        <f t="shared" si="5"/>
        <v>2.6708172957968346E-2</v>
      </c>
      <c r="M56" s="170">
        <f t="shared" si="6"/>
        <v>9.1434338004148241E-3</v>
      </c>
    </row>
    <row r="57" spans="1:13">
      <c r="A57" s="141" t="s">
        <v>2</v>
      </c>
      <c r="B57" s="165">
        <v>41640</v>
      </c>
      <c r="C57" s="166">
        <v>723540.223</v>
      </c>
      <c r="D57" s="166">
        <v>426007.84700000007</v>
      </c>
      <c r="E57" s="166">
        <v>18805.79</v>
      </c>
      <c r="F57" s="166">
        <v>18003.384999999998</v>
      </c>
      <c r="G57" s="166">
        <f t="shared" si="0"/>
        <v>1186357.2450000001</v>
      </c>
      <c r="H57" s="136"/>
      <c r="I57" s="170">
        <f t="shared" si="2"/>
        <v>-1.0946030267904416E-2</v>
      </c>
      <c r="J57" s="170">
        <f t="shared" si="3"/>
        <v>-4.567608300742898E-2</v>
      </c>
      <c r="K57" s="170">
        <f t="shared" si="4"/>
        <v>5.0254273162984031E-2</v>
      </c>
      <c r="L57" s="170">
        <f t="shared" si="5"/>
        <v>5.7018157604622477E-3</v>
      </c>
      <c r="M57" s="170">
        <f t="shared" si="6"/>
        <v>-2.2570757749833081E-2</v>
      </c>
    </row>
    <row r="58" spans="1:13">
      <c r="A58" s="141" t="s">
        <v>4</v>
      </c>
      <c r="B58" s="165">
        <v>41671</v>
      </c>
      <c r="C58" s="166">
        <v>658529.37599999993</v>
      </c>
      <c r="D58" s="166">
        <v>384938.37700000004</v>
      </c>
      <c r="E58" s="166">
        <v>17215.982</v>
      </c>
      <c r="F58" s="166">
        <v>16105.213</v>
      </c>
      <c r="G58" s="166">
        <f t="shared" si="0"/>
        <v>1076788.9480000001</v>
      </c>
      <c r="H58" s="136"/>
      <c r="I58" s="170">
        <f t="shared" si="2"/>
        <v>-4.0274998472156209E-3</v>
      </c>
      <c r="J58" s="170">
        <f t="shared" si="3"/>
        <v>-9.1825570160192327E-2</v>
      </c>
      <c r="K58" s="170">
        <f t="shared" si="4"/>
        <v>0.10663744684795362</v>
      </c>
      <c r="L58" s="170">
        <f t="shared" si="5"/>
        <v>-4.8664199904955296E-3</v>
      </c>
      <c r="M58" s="170">
        <f t="shared" si="6"/>
        <v>-3.5820332655266851E-2</v>
      </c>
    </row>
    <row r="59" spans="1:13">
      <c r="A59" s="141" t="s">
        <v>6</v>
      </c>
      <c r="B59" s="165">
        <v>41699</v>
      </c>
      <c r="C59" s="166">
        <v>708320.02300000016</v>
      </c>
      <c r="D59" s="166">
        <v>414637.70899999997</v>
      </c>
      <c r="E59" s="166">
        <v>17735.596000000001</v>
      </c>
      <c r="F59" s="166">
        <v>17021.309000000001</v>
      </c>
      <c r="G59" s="166">
        <f t="shared" si="0"/>
        <v>1157714.6369999999</v>
      </c>
      <c r="H59" s="136"/>
      <c r="I59" s="170">
        <f t="shared" si="2"/>
        <v>-7.0308805745949998E-3</v>
      </c>
      <c r="J59" s="170">
        <f t="shared" si="3"/>
        <v>-2.5246476725765854E-2</v>
      </c>
      <c r="K59" s="170">
        <f t="shared" si="4"/>
        <v>0.15066690049041354</v>
      </c>
      <c r="L59" s="170">
        <f t="shared" si="5"/>
        <v>3.6363578798459972E-2</v>
      </c>
      <c r="M59" s="170">
        <f t="shared" si="6"/>
        <v>-1.0965045101781867E-2</v>
      </c>
    </row>
    <row r="60" spans="1:13">
      <c r="A60" s="141" t="s">
        <v>8</v>
      </c>
      <c r="B60" s="165">
        <v>41730</v>
      </c>
      <c r="C60" s="166">
        <v>677097.96299999987</v>
      </c>
      <c r="D60" s="166">
        <v>389252.64499999996</v>
      </c>
      <c r="E60" s="166">
        <v>14795.035</v>
      </c>
      <c r="F60" s="166">
        <v>15727.156000000001</v>
      </c>
      <c r="G60" s="166">
        <f t="shared" si="0"/>
        <v>1096872.7989999996</v>
      </c>
      <c r="H60" s="136"/>
      <c r="I60" s="170">
        <f t="shared" si="2"/>
        <v>-2.9492667076941648E-2</v>
      </c>
      <c r="J60" s="170">
        <f t="shared" si="3"/>
        <v>-2.035765015545099E-2</v>
      </c>
      <c r="K60" s="170">
        <f t="shared" si="4"/>
        <v>1.5289001553638881E-2</v>
      </c>
      <c r="L60" s="170">
        <f t="shared" si="5"/>
        <v>-9.7474090735880647E-3</v>
      </c>
      <c r="M60" s="170">
        <f t="shared" si="6"/>
        <v>-2.5409142237424187E-2</v>
      </c>
    </row>
    <row r="61" spans="1:13">
      <c r="A61" s="141" t="s">
        <v>6</v>
      </c>
      <c r="B61" s="165">
        <v>41760</v>
      </c>
      <c r="C61" s="166">
        <v>698239.76600000018</v>
      </c>
      <c r="D61" s="166">
        <v>437273.74099999998</v>
      </c>
      <c r="E61" s="166">
        <v>17087.834999999999</v>
      </c>
      <c r="F61" s="166">
        <v>16575.368999999999</v>
      </c>
      <c r="G61" s="166">
        <f t="shared" si="0"/>
        <v>1169176.7110000001</v>
      </c>
      <c r="H61" s="136"/>
      <c r="I61" s="170">
        <f t="shared" si="2"/>
        <v>-1.038939969882513E-2</v>
      </c>
      <c r="J61" s="170">
        <f t="shared" si="3"/>
        <v>-1.0275680080406357E-2</v>
      </c>
      <c r="K61" s="170">
        <f t="shared" si="4"/>
        <v>8.8328506673782892E-2</v>
      </c>
      <c r="L61" s="170">
        <f t="shared" si="5"/>
        <v>-5.9244385052459325E-3</v>
      </c>
      <c r="M61" s="170">
        <f t="shared" si="6"/>
        <v>-8.9699054291116909E-3</v>
      </c>
    </row>
    <row r="62" spans="1:13">
      <c r="A62" s="141" t="s">
        <v>11</v>
      </c>
      <c r="B62" s="165">
        <v>41791</v>
      </c>
      <c r="C62" s="166">
        <v>689250.42400000012</v>
      </c>
      <c r="D62" s="166">
        <v>508286.58700000006</v>
      </c>
      <c r="E62" s="166">
        <v>17314.454000000002</v>
      </c>
      <c r="F62" s="166">
        <v>17193.77</v>
      </c>
      <c r="G62" s="166">
        <f t="shared" si="0"/>
        <v>1232045.2350000001</v>
      </c>
      <c r="H62" s="136"/>
      <c r="I62" s="170">
        <f t="shared" si="2"/>
        <v>5.3146727869615162E-3</v>
      </c>
      <c r="J62" s="170">
        <f t="shared" si="3"/>
        <v>5.841444561654674E-2</v>
      </c>
      <c r="K62" s="170">
        <f t="shared" si="4"/>
        <v>9.8437923168077424E-2</v>
      </c>
      <c r="L62" s="170">
        <f t="shared" si="5"/>
        <v>3.8021533710915767E-2</v>
      </c>
      <c r="M62" s="170">
        <f t="shared" si="6"/>
        <v>2.8274698203630599E-2</v>
      </c>
    </row>
    <row r="63" spans="1:13">
      <c r="A63" s="141" t="s">
        <v>11</v>
      </c>
      <c r="B63" s="165">
        <v>41821</v>
      </c>
      <c r="C63" s="166">
        <v>732854.78299999982</v>
      </c>
      <c r="D63" s="166">
        <v>600173.576</v>
      </c>
      <c r="E63" s="166">
        <v>18277.513999999999</v>
      </c>
      <c r="F63" s="166">
        <v>18831.48</v>
      </c>
      <c r="G63" s="166">
        <f t="shared" si="0"/>
        <v>1370137.3529999997</v>
      </c>
      <c r="H63" s="136"/>
      <c r="I63" s="170">
        <f t="shared" si="2"/>
        <v>-2.273374247413551E-2</v>
      </c>
      <c r="J63" s="170">
        <f t="shared" si="3"/>
        <v>-3.3691408880479834E-2</v>
      </c>
      <c r="K63" s="170">
        <f t="shared" si="4"/>
        <v>2.2992705428139804E-2</v>
      </c>
      <c r="L63" s="170">
        <f t="shared" si="5"/>
        <v>-1.7673637083542859E-3</v>
      </c>
      <c r="M63" s="170">
        <f t="shared" si="6"/>
        <v>-2.670700149233296E-2</v>
      </c>
    </row>
    <row r="64" spans="1:13">
      <c r="A64" s="141" t="s">
        <v>8</v>
      </c>
      <c r="B64" s="165">
        <v>41852</v>
      </c>
      <c r="C64" s="166">
        <v>748325.05000000016</v>
      </c>
      <c r="D64" s="166">
        <v>628267.17600000009</v>
      </c>
      <c r="E64" s="166">
        <v>18626.178</v>
      </c>
      <c r="F64" s="166">
        <v>19811.751</v>
      </c>
      <c r="G64" s="166">
        <f t="shared" si="0"/>
        <v>1415030.1550000003</v>
      </c>
      <c r="H64" s="136"/>
      <c r="I64" s="170">
        <f t="shared" si="2"/>
        <v>-2.8857287849396673E-2</v>
      </c>
      <c r="J64" s="170">
        <f t="shared" si="3"/>
        <v>-6.0025033180139964E-3</v>
      </c>
      <c r="K64" s="170">
        <f t="shared" si="4"/>
        <v>-1.7256620989532845E-2</v>
      </c>
      <c r="L64" s="170">
        <f t="shared" si="5"/>
        <v>-2.6336235407453668E-2</v>
      </c>
      <c r="M64" s="170">
        <f t="shared" si="6"/>
        <v>-1.8650928108548182E-2</v>
      </c>
    </row>
    <row r="65" spans="1:13">
      <c r="A65" s="141" t="s">
        <v>15</v>
      </c>
      <c r="B65" s="165">
        <v>41883</v>
      </c>
      <c r="C65" s="166">
        <v>749043.79399999999</v>
      </c>
      <c r="D65" s="166">
        <v>570628.11200000008</v>
      </c>
      <c r="E65" s="166">
        <v>18513.353999999999</v>
      </c>
      <c r="F65" s="166">
        <v>18718.125</v>
      </c>
      <c r="G65" s="166">
        <f t="shared" si="0"/>
        <v>1356903.385</v>
      </c>
      <c r="H65" s="136"/>
      <c r="I65" s="170">
        <f t="shared" si="2"/>
        <v>3.5448840877197796E-2</v>
      </c>
      <c r="J65" s="170">
        <f t="shared" si="3"/>
        <v>0.11253266214798052</v>
      </c>
      <c r="K65" s="170">
        <f t="shared" si="4"/>
        <v>6.8588839200397045E-2</v>
      </c>
      <c r="L65" s="170">
        <f t="shared" si="5"/>
        <v>2.3871336804488053E-2</v>
      </c>
      <c r="M65" s="170">
        <f t="shared" si="6"/>
        <v>6.6818435552429056E-2</v>
      </c>
    </row>
    <row r="66" spans="1:13">
      <c r="A66" s="141" t="s">
        <v>17</v>
      </c>
      <c r="B66" s="165">
        <v>41913</v>
      </c>
      <c r="C66" s="166">
        <v>763158.39400000009</v>
      </c>
      <c r="D66" s="166">
        <v>454723.85399999993</v>
      </c>
      <c r="E66" s="166">
        <v>18195.578000000001</v>
      </c>
      <c r="F66" s="166">
        <v>17689.238000000001</v>
      </c>
      <c r="G66" s="166">
        <f t="shared" si="0"/>
        <v>1253767.064</v>
      </c>
      <c r="H66" s="136"/>
      <c r="I66" s="170">
        <f t="shared" si="2"/>
        <v>1.8592507630116994E-2</v>
      </c>
      <c r="J66" s="170">
        <f t="shared" si="3"/>
        <v>-1.5536374404867104E-2</v>
      </c>
      <c r="K66" s="170">
        <f t="shared" si="4"/>
        <v>7.3908655446512261E-2</v>
      </c>
      <c r="L66" s="170">
        <f t="shared" si="5"/>
        <v>-5.4655647717467559E-3</v>
      </c>
      <c r="M66" s="170">
        <f t="shared" si="6"/>
        <v>6.3480946377141301E-3</v>
      </c>
    </row>
    <row r="67" spans="1:13">
      <c r="A67" s="141" t="s">
        <v>19</v>
      </c>
      <c r="B67" s="165">
        <v>41944</v>
      </c>
      <c r="C67" s="166">
        <v>708768.56900000002</v>
      </c>
      <c r="D67" s="166">
        <v>354679.76500000001</v>
      </c>
      <c r="E67" s="166">
        <v>17368.63</v>
      </c>
      <c r="F67" s="166">
        <v>16498.987000000001</v>
      </c>
      <c r="G67" s="166">
        <f t="shared" si="0"/>
        <v>1097315.9509999999</v>
      </c>
      <c r="H67" s="136"/>
      <c r="I67" s="170">
        <f t="shared" si="2"/>
        <v>-4.4633510843692381E-3</v>
      </c>
      <c r="J67" s="170">
        <f t="shared" si="3"/>
        <v>-9.901877826672334E-2</v>
      </c>
      <c r="K67" s="170">
        <f t="shared" si="4"/>
        <v>-6.7153511755509987E-3</v>
      </c>
      <c r="L67" s="170">
        <f t="shared" si="5"/>
        <v>-1.9327915451128219E-2</v>
      </c>
      <c r="M67" s="170">
        <f t="shared" si="6"/>
        <v>-3.7371129034041495E-2</v>
      </c>
    </row>
    <row r="68" spans="1:13">
      <c r="A68" s="141" t="s">
        <v>21</v>
      </c>
      <c r="B68" s="165">
        <v>41974</v>
      </c>
      <c r="C68" s="166">
        <v>722848.005</v>
      </c>
      <c r="D68" s="166">
        <v>416555.81999999995</v>
      </c>
      <c r="E68" s="166">
        <v>18317.776000000002</v>
      </c>
      <c r="F68" s="166">
        <v>17695.03</v>
      </c>
      <c r="G68" s="166">
        <f t="shared" si="0"/>
        <v>1175416.6310000001</v>
      </c>
      <c r="H68" s="136"/>
      <c r="I68" s="170">
        <f t="shared" si="2"/>
        <v>-1.2036382607510943E-3</v>
      </c>
      <c r="J68" s="170">
        <f t="shared" si="3"/>
        <v>-4.6539667845292509E-2</v>
      </c>
      <c r="K68" s="170">
        <f t="shared" si="4"/>
        <v>-8.4229325489828533E-3</v>
      </c>
      <c r="L68" s="170">
        <f t="shared" si="5"/>
        <v>-1.3347470775312509E-2</v>
      </c>
      <c r="M68" s="170">
        <f t="shared" si="6"/>
        <v>-1.8043811217625438E-2</v>
      </c>
    </row>
    <row r="69" spans="1:13">
      <c r="A69" s="141" t="s">
        <v>2</v>
      </c>
      <c r="B69" s="165">
        <v>42005</v>
      </c>
      <c r="C69" s="166">
        <v>730874.25099999993</v>
      </c>
      <c r="D69" s="166">
        <v>451085.99000000005</v>
      </c>
      <c r="E69" s="166">
        <v>19053.391</v>
      </c>
      <c r="F69" s="166">
        <v>18472.713</v>
      </c>
      <c r="G69" s="166">
        <f t="shared" si="0"/>
        <v>1219486.345</v>
      </c>
      <c r="H69" s="136"/>
      <c r="I69" s="170">
        <f t="shared" si="2"/>
        <v>1.0136310003044491E-2</v>
      </c>
      <c r="J69" s="170">
        <f t="shared" si="3"/>
        <v>5.8867795925834132E-2</v>
      </c>
      <c r="K69" s="170">
        <f t="shared" si="4"/>
        <v>1.3166211044577159E-2</v>
      </c>
      <c r="L69" s="170">
        <f t="shared" si="5"/>
        <v>2.6068875380935275E-2</v>
      </c>
      <c r="M69" s="170">
        <f t="shared" si="6"/>
        <v>2.7925062319655636E-2</v>
      </c>
    </row>
    <row r="70" spans="1:13">
      <c r="A70" s="141" t="s">
        <v>4</v>
      </c>
      <c r="B70" s="165">
        <v>42036</v>
      </c>
      <c r="C70" s="166">
        <v>661766.38600000017</v>
      </c>
      <c r="D70" s="166">
        <v>432641.837</v>
      </c>
      <c r="E70" s="166">
        <v>16236.588</v>
      </c>
      <c r="F70" s="166">
        <v>16890.182000000001</v>
      </c>
      <c r="G70" s="166">
        <f t="shared" si="0"/>
        <v>1127534.9930000002</v>
      </c>
      <c r="H70" s="136"/>
      <c r="I70" s="170">
        <f t="shared" si="2"/>
        <v>4.9155134424865299E-3</v>
      </c>
      <c r="J70" s="170">
        <f t="shared" si="3"/>
        <v>0.12392492630060614</v>
      </c>
      <c r="K70" s="170">
        <f t="shared" si="4"/>
        <v>-5.6888651486740605E-2</v>
      </c>
      <c r="L70" s="170">
        <f t="shared" si="5"/>
        <v>4.8740057023772376E-2</v>
      </c>
      <c r="M70" s="170">
        <f t="shared" si="6"/>
        <v>4.7127197111610952E-2</v>
      </c>
    </row>
    <row r="71" spans="1:13">
      <c r="A71" s="141" t="s">
        <v>6</v>
      </c>
      <c r="B71" s="165">
        <v>42064</v>
      </c>
      <c r="C71" s="166">
        <v>715006.56200000015</v>
      </c>
      <c r="D71" s="166">
        <v>438442.8060000001</v>
      </c>
      <c r="E71" s="166">
        <v>16277.65</v>
      </c>
      <c r="F71" s="166">
        <v>16709.5</v>
      </c>
      <c r="G71" s="166">
        <f t="shared" si="0"/>
        <v>1186436.5180000002</v>
      </c>
      <c r="H71" s="136"/>
      <c r="I71" s="170">
        <f t="shared" si="2"/>
        <v>9.4399971522476367E-3</v>
      </c>
      <c r="J71" s="170">
        <f t="shared" si="3"/>
        <v>5.7411799465639346E-2</v>
      </c>
      <c r="K71" s="170">
        <f t="shared" si="4"/>
        <v>-8.2204511198834318E-2</v>
      </c>
      <c r="L71" s="170">
        <f t="shared" si="5"/>
        <v>-1.8318743875691434E-2</v>
      </c>
      <c r="M71" s="170">
        <f t="shared" si="6"/>
        <v>2.4809119693284476E-2</v>
      </c>
    </row>
    <row r="72" spans="1:13">
      <c r="A72" s="141" t="s">
        <v>8</v>
      </c>
      <c r="B72" s="165">
        <v>42095</v>
      </c>
      <c r="C72" s="166">
        <v>675105.61099999992</v>
      </c>
      <c r="D72" s="166">
        <v>396874.30700000003</v>
      </c>
      <c r="E72" s="166">
        <v>15464.55</v>
      </c>
      <c r="F72" s="166">
        <v>15812.97</v>
      </c>
      <c r="G72" s="166">
        <f t="shared" si="0"/>
        <v>1103257.4380000001</v>
      </c>
      <c r="H72" s="136"/>
      <c r="I72" s="170">
        <f t="shared" si="2"/>
        <v>-2.9424870681525883E-3</v>
      </c>
      <c r="J72" s="170">
        <f t="shared" si="3"/>
        <v>1.958024459923724E-2</v>
      </c>
      <c r="K72" s="170">
        <f t="shared" si="4"/>
        <v>4.5252681051447308E-2</v>
      </c>
      <c r="L72" s="170">
        <f t="shared" si="5"/>
        <v>5.45642200026486E-3</v>
      </c>
      <c r="M72" s="170">
        <f t="shared" si="6"/>
        <v>5.8207651842776542E-3</v>
      </c>
    </row>
    <row r="73" spans="1:13">
      <c r="A73" s="141" t="s">
        <v>6</v>
      </c>
      <c r="B73" s="165">
        <v>42125</v>
      </c>
      <c r="C73" s="166">
        <v>704036.78999999992</v>
      </c>
      <c r="D73" s="166">
        <v>450063.09499999991</v>
      </c>
      <c r="E73" s="166">
        <v>17006.84</v>
      </c>
      <c r="F73" s="166">
        <v>16735.740000000002</v>
      </c>
      <c r="G73" s="166">
        <f t="shared" si="0"/>
        <v>1187842.4649999999</v>
      </c>
      <c r="H73" s="136"/>
      <c r="I73" s="170">
        <f t="shared" si="2"/>
        <v>8.3023400875734676E-3</v>
      </c>
      <c r="J73" s="170">
        <f t="shared" si="3"/>
        <v>2.9247935105254586E-2</v>
      </c>
      <c r="K73" s="170">
        <f t="shared" si="4"/>
        <v>-4.739921704534189E-3</v>
      </c>
      <c r="L73" s="170">
        <f t="shared" si="5"/>
        <v>9.6752597182001576E-3</v>
      </c>
      <c r="M73" s="170">
        <f t="shared" si="6"/>
        <v>1.5964869830527917E-2</v>
      </c>
    </row>
    <row r="74" spans="1:13">
      <c r="A74" s="141" t="s">
        <v>11</v>
      </c>
      <c r="B74" s="165">
        <v>42156</v>
      </c>
      <c r="C74" s="166">
        <v>685801.11400000006</v>
      </c>
      <c r="D74" s="166">
        <v>523031.451</v>
      </c>
      <c r="E74" s="166">
        <v>16895</v>
      </c>
      <c r="F74" s="166">
        <v>17202.23</v>
      </c>
      <c r="G74" s="166">
        <f t="shared" ref="G74:G80" si="7">SUM(C74:F74)</f>
        <v>1242929.7949999999</v>
      </c>
      <c r="H74" s="136"/>
      <c r="I74" s="170">
        <f t="shared" si="2"/>
        <v>-5.0044365297337023E-3</v>
      </c>
      <c r="J74" s="170">
        <f t="shared" si="3"/>
        <v>2.900895749979715E-2</v>
      </c>
      <c r="K74" s="170">
        <f t="shared" si="4"/>
        <v>-2.4225655628528742E-2</v>
      </c>
      <c r="L74" s="170">
        <f t="shared" si="5"/>
        <v>4.9203868610536716E-4</v>
      </c>
      <c r="M74" s="170">
        <f t="shared" si="6"/>
        <v>8.8345457543204109E-3</v>
      </c>
    </row>
    <row r="75" spans="1:13">
      <c r="A75" s="141" t="s">
        <v>11</v>
      </c>
      <c r="B75" s="165">
        <v>42186</v>
      </c>
      <c r="C75" s="166">
        <v>767618.71100000013</v>
      </c>
      <c r="D75" s="166">
        <v>695676.82300000009</v>
      </c>
      <c r="E75" s="166">
        <v>19155</v>
      </c>
      <c r="F75" s="166">
        <v>21687</v>
      </c>
      <c r="G75" s="166">
        <f t="shared" si="7"/>
        <v>1504137.5340000002</v>
      </c>
      <c r="H75" s="136"/>
      <c r="I75" s="170">
        <f t="shared" si="2"/>
        <v>4.7436311812950605E-2</v>
      </c>
      <c r="J75" s="170">
        <f t="shared" si="3"/>
        <v>0.1591260442295781</v>
      </c>
      <c r="K75" s="170">
        <f t="shared" si="4"/>
        <v>4.8009045431452124E-2</v>
      </c>
      <c r="L75" s="170">
        <f t="shared" si="5"/>
        <v>0.15163545297554948</v>
      </c>
      <c r="M75" s="170">
        <f t="shared" si="6"/>
        <v>9.7800545840604158E-2</v>
      </c>
    </row>
    <row r="76" spans="1:13">
      <c r="A76" s="141" t="s">
        <v>8</v>
      </c>
      <c r="B76" s="165">
        <v>42217</v>
      </c>
      <c r="C76" s="166">
        <v>767497.78099999973</v>
      </c>
      <c r="D76" s="166">
        <v>656640.39500000014</v>
      </c>
      <c r="E76" s="166">
        <v>18611.22</v>
      </c>
      <c r="F76" s="166">
        <v>21180.359</v>
      </c>
      <c r="G76" s="166">
        <f t="shared" si="7"/>
        <v>1463929.7549999999</v>
      </c>
      <c r="H76" s="136"/>
      <c r="I76" s="170">
        <f t="shared" si="2"/>
        <v>2.5620859544925878E-2</v>
      </c>
      <c r="J76" s="170">
        <f t="shared" si="3"/>
        <v>4.5161071728502922E-2</v>
      </c>
      <c r="K76" s="170">
        <f t="shared" si="4"/>
        <v>-8.0306330155321959E-4</v>
      </c>
      <c r="L76" s="170">
        <f t="shared" si="5"/>
        <v>6.9080617861591254E-2</v>
      </c>
      <c r="M76" s="170">
        <f t="shared" si="6"/>
        <v>3.4557284752705142E-2</v>
      </c>
    </row>
    <row r="77" spans="1:13">
      <c r="A77" s="141" t="s">
        <v>15</v>
      </c>
      <c r="B77" s="165">
        <v>42248</v>
      </c>
      <c r="C77" s="166">
        <v>749117.31900000013</v>
      </c>
      <c r="D77" s="166">
        <v>524573.20699999994</v>
      </c>
      <c r="E77" s="166">
        <v>16586.63</v>
      </c>
      <c r="F77" s="166">
        <v>17765.901999999998</v>
      </c>
      <c r="G77" s="166">
        <f t="shared" si="7"/>
        <v>1308043.058</v>
      </c>
      <c r="H77" s="136"/>
      <c r="I77" s="170">
        <f t="shared" si="2"/>
        <v>9.8158479636456519E-5</v>
      </c>
      <c r="J77" s="170">
        <f t="shared" si="3"/>
        <v>-8.0709141438163434E-2</v>
      </c>
      <c r="K77" s="170">
        <f t="shared" si="4"/>
        <v>-0.10407212004912769</v>
      </c>
      <c r="L77" s="170">
        <f t="shared" si="5"/>
        <v>-5.0871708571237906E-2</v>
      </c>
      <c r="M77" s="170">
        <f t="shared" si="6"/>
        <v>-3.6008700059363519E-2</v>
      </c>
    </row>
    <row r="78" spans="1:13">
      <c r="A78" s="141" t="s">
        <v>17</v>
      </c>
      <c r="B78" s="165">
        <v>42278</v>
      </c>
      <c r="C78" s="166">
        <v>759684.38099999994</v>
      </c>
      <c r="D78" s="166">
        <v>448498.95</v>
      </c>
      <c r="E78" s="166">
        <v>16965.087</v>
      </c>
      <c r="F78" s="166">
        <v>17395.39</v>
      </c>
      <c r="G78" s="166">
        <f t="shared" si="7"/>
        <v>1242543.808</v>
      </c>
      <c r="H78" s="136"/>
      <c r="I78" s="170">
        <f t="shared" si="2"/>
        <v>-4.5521519874681671E-3</v>
      </c>
      <c r="J78" s="170">
        <f t="shared" si="3"/>
        <v>-1.3689415994437626E-2</v>
      </c>
      <c r="K78" s="170">
        <f t="shared" si="4"/>
        <v>-6.7625826450800397E-2</v>
      </c>
      <c r="L78" s="170">
        <f t="shared" si="5"/>
        <v>-1.6611682199086375E-2</v>
      </c>
      <c r="M78" s="170">
        <f t="shared" si="6"/>
        <v>-8.9516277163905755E-3</v>
      </c>
    </row>
    <row r="79" spans="1:13">
      <c r="A79" s="141" t="s">
        <v>19</v>
      </c>
      <c r="B79" s="165">
        <v>42309</v>
      </c>
      <c r="C79" s="166">
        <v>716670.48</v>
      </c>
      <c r="D79" s="166">
        <v>370734.522</v>
      </c>
      <c r="E79" s="166">
        <v>16097.687</v>
      </c>
      <c r="F79" s="166">
        <v>16375.924000000001</v>
      </c>
      <c r="G79" s="166">
        <f t="shared" si="7"/>
        <v>1119878.6129999999</v>
      </c>
      <c r="H79" s="136"/>
      <c r="I79" s="170">
        <f t="shared" si="2"/>
        <v>1.114878868168323E-2</v>
      </c>
      <c r="J79" s="170">
        <f t="shared" si="3"/>
        <v>4.5265500274592751E-2</v>
      </c>
      <c r="K79" s="170">
        <f t="shared" si="4"/>
        <v>-7.3174625747684297E-2</v>
      </c>
      <c r="L79" s="170">
        <f t="shared" si="5"/>
        <v>-7.4588215628026422E-3</v>
      </c>
      <c r="M79" s="170">
        <f t="shared" si="6"/>
        <v>2.0561682329905295E-2</v>
      </c>
    </row>
    <row r="80" spans="1:13">
      <c r="A80" s="141" t="s">
        <v>21</v>
      </c>
      <c r="B80" s="167">
        <v>42339</v>
      </c>
      <c r="C80" s="168">
        <v>735672.054</v>
      </c>
      <c r="D80" s="168">
        <v>408197.22700000001</v>
      </c>
      <c r="E80" s="168">
        <v>17089.956999999999</v>
      </c>
      <c r="F80" s="168">
        <v>17258.080999999998</v>
      </c>
      <c r="G80" s="168">
        <f t="shared" si="7"/>
        <v>1178217.3189999999</v>
      </c>
      <c r="H80" s="136"/>
      <c r="I80" s="171">
        <f t="shared" si="2"/>
        <v>1.774100351843666E-2</v>
      </c>
      <c r="J80" s="171">
        <f t="shared" si="3"/>
        <v>-2.0065961387839781E-2</v>
      </c>
      <c r="K80" s="171">
        <f t="shared" si="4"/>
        <v>-6.7028824896646966E-2</v>
      </c>
      <c r="L80" s="171">
        <f t="shared" si="5"/>
        <v>-2.4693317841224416E-2</v>
      </c>
      <c r="M80" s="171">
        <f t="shared" si="6"/>
        <v>2.3827193916909906E-3</v>
      </c>
    </row>
    <row r="81" spans="2:13">
      <c r="B81" s="162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</row>
    <row r="82" spans="2:13">
      <c r="B82" s="182"/>
      <c r="C82" s="183"/>
      <c r="D82" s="183"/>
      <c r="E82" s="183"/>
      <c r="F82" s="183"/>
      <c r="G82" s="183"/>
      <c r="H82" s="136"/>
      <c r="I82" s="183"/>
      <c r="J82" s="183"/>
      <c r="K82" s="183"/>
      <c r="L82" s="183"/>
      <c r="M82" s="183"/>
    </row>
    <row r="83" spans="2:13">
      <c r="B83" s="176"/>
      <c r="C83" s="177" t="s">
        <v>150</v>
      </c>
      <c r="D83" s="177"/>
      <c r="E83" s="177"/>
      <c r="F83" s="177"/>
      <c r="G83" s="177"/>
      <c r="H83" s="136"/>
      <c r="I83" s="177" t="s">
        <v>150</v>
      </c>
      <c r="J83" s="177"/>
      <c r="K83" s="177"/>
      <c r="L83" s="177"/>
      <c r="M83" s="177"/>
    </row>
    <row r="84" spans="2:13">
      <c r="B84" s="178"/>
      <c r="C84" s="179" t="s">
        <v>230</v>
      </c>
      <c r="D84" s="179"/>
      <c r="E84" s="179"/>
      <c r="F84" s="179"/>
      <c r="G84" s="179"/>
      <c r="H84" s="136"/>
      <c r="I84" s="179" t="s">
        <v>195</v>
      </c>
      <c r="J84" s="179"/>
      <c r="K84" s="179"/>
      <c r="L84" s="179"/>
      <c r="M84" s="179"/>
    </row>
    <row r="85" spans="2:13">
      <c r="B85" s="180"/>
      <c r="C85" s="181" t="s">
        <v>229</v>
      </c>
      <c r="D85" s="181" t="s">
        <v>231</v>
      </c>
      <c r="E85" s="181" t="s">
        <v>207</v>
      </c>
      <c r="F85" s="181" t="s">
        <v>212</v>
      </c>
      <c r="G85" s="181" t="s">
        <v>232</v>
      </c>
      <c r="H85" s="136"/>
      <c r="I85" s="181" t="s">
        <v>229</v>
      </c>
      <c r="J85" s="181" t="s">
        <v>231</v>
      </c>
      <c r="K85" s="181" t="s">
        <v>207</v>
      </c>
      <c r="L85" s="181" t="s">
        <v>212</v>
      </c>
      <c r="M85" s="181" t="s">
        <v>232</v>
      </c>
    </row>
    <row r="86" spans="2:13">
      <c r="B86" s="172">
        <v>2010</v>
      </c>
      <c r="C86" s="166">
        <f>SUM(C9:C20)</f>
        <v>8894756.2689999975</v>
      </c>
      <c r="D86" s="166">
        <f t="shared" ref="D86:G86" si="8">SUM(D9:D20)</f>
        <v>5840292.0320000006</v>
      </c>
      <c r="E86" s="166">
        <f t="shared" si="8"/>
        <v>217535.111</v>
      </c>
      <c r="F86" s="166">
        <f t="shared" si="8"/>
        <v>213311.427</v>
      </c>
      <c r="G86" s="166">
        <f t="shared" si="8"/>
        <v>15165894.839000002</v>
      </c>
      <c r="H86" s="136"/>
      <c r="I86" s="169"/>
      <c r="J86" s="169"/>
      <c r="K86" s="169"/>
      <c r="L86" s="169"/>
      <c r="M86" s="169"/>
    </row>
    <row r="87" spans="2:13">
      <c r="B87" s="172">
        <v>2011</v>
      </c>
      <c r="C87" s="166">
        <f>SUM(C21:C32)</f>
        <v>8870233.4379999992</v>
      </c>
      <c r="D87" s="166">
        <f t="shared" ref="D87:G87" si="9">SUM(D21:D32)</f>
        <v>5743305.0789999999</v>
      </c>
      <c r="E87" s="166">
        <f t="shared" si="9"/>
        <v>202972.89599999995</v>
      </c>
      <c r="F87" s="166">
        <f t="shared" si="9"/>
        <v>214907.89399999997</v>
      </c>
      <c r="G87" s="166">
        <f t="shared" si="9"/>
        <v>15031419.307</v>
      </c>
      <c r="H87" s="136"/>
      <c r="I87" s="169"/>
      <c r="J87" s="169"/>
      <c r="K87" s="169"/>
      <c r="L87" s="169"/>
      <c r="M87" s="169"/>
    </row>
    <row r="88" spans="2:13">
      <c r="B88" s="172">
        <v>2012</v>
      </c>
      <c r="C88" s="166">
        <f>SUM(C33:C44)</f>
        <v>8892539.8660000004</v>
      </c>
      <c r="D88" s="166">
        <f t="shared" ref="D88:G88" si="10">SUM(D33:D44)</f>
        <v>5822609.3099999996</v>
      </c>
      <c r="E88" s="166">
        <f t="shared" si="10"/>
        <v>212071.89599999998</v>
      </c>
      <c r="F88" s="166">
        <f t="shared" si="10"/>
        <v>217356.19200000001</v>
      </c>
      <c r="G88" s="166">
        <f t="shared" si="10"/>
        <v>15144577.264000004</v>
      </c>
      <c r="H88" s="136"/>
      <c r="I88" s="169"/>
      <c r="J88" s="169"/>
      <c r="K88" s="169"/>
      <c r="L88" s="169"/>
      <c r="M88" s="169"/>
    </row>
    <row r="89" spans="2:13">
      <c r="B89" s="172">
        <v>2013</v>
      </c>
      <c r="C89" s="166">
        <f>SUM(C45:C56)</f>
        <v>8623684.6349999998</v>
      </c>
      <c r="D89" s="166">
        <f t="shared" ref="D89:G89" si="11">SUM(D45:D56)</f>
        <v>5673540.7949999999</v>
      </c>
      <c r="E89" s="166">
        <f t="shared" si="11"/>
        <v>201960.06399999998</v>
      </c>
      <c r="F89" s="166">
        <f t="shared" si="11"/>
        <v>209668.64799999999</v>
      </c>
      <c r="G89" s="166">
        <f t="shared" si="11"/>
        <v>14708854.141999999</v>
      </c>
      <c r="H89" s="136"/>
      <c r="I89" s="169"/>
      <c r="J89" s="169"/>
      <c r="K89" s="169"/>
      <c r="L89" s="169"/>
      <c r="M89" s="169"/>
    </row>
    <row r="90" spans="2:13">
      <c r="B90" s="172">
        <v>2014</v>
      </c>
      <c r="C90" s="166">
        <f>SUM(C57:C68)</f>
        <v>8579976.370000001</v>
      </c>
      <c r="D90" s="166">
        <f t="shared" ref="D90:G90" si="12">SUM(D57:D68)</f>
        <v>5585425.2090000007</v>
      </c>
      <c r="E90" s="166">
        <f t="shared" si="12"/>
        <v>212253.72200000004</v>
      </c>
      <c r="F90" s="166">
        <f t="shared" si="12"/>
        <v>209870.81299999999</v>
      </c>
      <c r="G90" s="166">
        <f t="shared" si="12"/>
        <v>14587526.114</v>
      </c>
      <c r="H90" s="136"/>
      <c r="I90" s="169"/>
      <c r="J90" s="169"/>
      <c r="K90" s="169"/>
      <c r="L90" s="169"/>
      <c r="M90" s="169"/>
    </row>
    <row r="91" spans="2:13">
      <c r="B91" s="172">
        <v>2015</v>
      </c>
      <c r="C91" s="166">
        <f>SUM(C69:C80)</f>
        <v>8668851.4399999995</v>
      </c>
      <c r="D91" s="166">
        <f t="shared" ref="D91:G91" si="13">SUM(D69:D80)</f>
        <v>5796460.6100000003</v>
      </c>
      <c r="E91" s="166">
        <f t="shared" si="13"/>
        <v>205439.6</v>
      </c>
      <c r="F91" s="166">
        <f t="shared" si="13"/>
        <v>213485.99100000004</v>
      </c>
      <c r="G91" s="166">
        <f t="shared" si="13"/>
        <v>14884237.641000003</v>
      </c>
      <c r="H91" s="136"/>
      <c r="I91" s="169"/>
      <c r="J91" s="169"/>
      <c r="K91" s="169"/>
      <c r="L91" s="169"/>
      <c r="M91" s="169"/>
    </row>
    <row r="92" spans="2:13">
      <c r="B92" s="172"/>
      <c r="C92" s="169"/>
      <c r="D92" s="169"/>
      <c r="E92" s="169"/>
      <c r="F92" s="169"/>
      <c r="G92" s="169"/>
      <c r="H92" s="136"/>
      <c r="I92" s="169"/>
      <c r="J92" s="169"/>
      <c r="K92" s="169"/>
      <c r="L92" s="169"/>
      <c r="M92" s="169"/>
    </row>
    <row r="93" spans="2:13">
      <c r="B93" s="172"/>
      <c r="C93" s="169"/>
      <c r="D93" s="169"/>
      <c r="E93" s="169"/>
      <c r="F93" s="169"/>
      <c r="G93" s="169"/>
      <c r="H93" s="136"/>
      <c r="I93" s="169"/>
      <c r="J93" s="169"/>
      <c r="K93" s="169"/>
      <c r="L93" s="169"/>
      <c r="M93" s="169"/>
    </row>
    <row r="94" spans="2:13">
      <c r="B94" s="172">
        <v>2010</v>
      </c>
      <c r="C94" s="166">
        <f t="shared" ref="C94:G96" si="14">C86/1000</f>
        <v>8894.7562689999977</v>
      </c>
      <c r="D94" s="166">
        <f t="shared" si="14"/>
        <v>5840.2920320000003</v>
      </c>
      <c r="E94" s="166">
        <f t="shared" si="14"/>
        <v>217.535111</v>
      </c>
      <c r="F94" s="166">
        <f t="shared" si="14"/>
        <v>213.31142700000001</v>
      </c>
      <c r="G94" s="166">
        <f t="shared" si="14"/>
        <v>15165.894839000002</v>
      </c>
      <c r="H94" s="136"/>
      <c r="I94" s="169"/>
      <c r="J94" s="169"/>
      <c r="K94" s="169"/>
      <c r="L94" s="169"/>
      <c r="M94" s="169"/>
    </row>
    <row r="95" spans="2:13">
      <c r="B95" s="172">
        <v>2011</v>
      </c>
      <c r="C95" s="166">
        <f t="shared" si="14"/>
        <v>8870.2334379999993</v>
      </c>
      <c r="D95" s="166">
        <f t="shared" si="14"/>
        <v>5743.3050789999998</v>
      </c>
      <c r="E95" s="166">
        <f t="shared" si="14"/>
        <v>202.97289599999996</v>
      </c>
      <c r="F95" s="166">
        <f t="shared" si="14"/>
        <v>214.90789399999997</v>
      </c>
      <c r="G95" s="166">
        <f t="shared" si="14"/>
        <v>15031.419307</v>
      </c>
      <c r="H95" s="136"/>
      <c r="I95" s="173">
        <f>((C95/C94)-1)*100</f>
        <v>-0.2756998647109099</v>
      </c>
      <c r="J95" s="173">
        <f t="shared" ref="J95:M95" si="15">((D95/D94)-1)*100</f>
        <v>-1.6606524548531398</v>
      </c>
      <c r="K95" s="173">
        <f t="shared" si="15"/>
        <v>-6.6941906219451841</v>
      </c>
      <c r="L95" s="173">
        <f t="shared" si="15"/>
        <v>0.74842075853722712</v>
      </c>
      <c r="M95" s="173">
        <f t="shared" si="15"/>
        <v>-0.88669698311628631</v>
      </c>
    </row>
    <row r="96" spans="2:13">
      <c r="B96" s="172">
        <v>2012</v>
      </c>
      <c r="C96" s="166">
        <f t="shared" si="14"/>
        <v>8892.539866000001</v>
      </c>
      <c r="D96" s="166">
        <f t="shared" si="14"/>
        <v>5822.6093099999998</v>
      </c>
      <c r="E96" s="166">
        <f t="shared" si="14"/>
        <v>212.07189599999998</v>
      </c>
      <c r="F96" s="166">
        <f t="shared" si="14"/>
        <v>217.35619200000002</v>
      </c>
      <c r="G96" s="166">
        <f t="shared" si="14"/>
        <v>15144.577264000005</v>
      </c>
      <c r="H96" s="136"/>
      <c r="I96" s="173">
        <f t="shared" ref="I96:I99" si="16">((C96/C95)-1)*100</f>
        <v>0.25147509539535928</v>
      </c>
      <c r="J96" s="173">
        <f t="shared" ref="J96:J99" si="17">((D96/D95)-1)*100</f>
        <v>1.380811743572008</v>
      </c>
      <c r="K96" s="173">
        <f t="shared" ref="K96:K99" si="18">((E96/E95)-1)*100</f>
        <v>4.4828645495603503</v>
      </c>
      <c r="L96" s="173">
        <f t="shared" ref="L96:L99" si="19">((F96/F95)-1)*100</f>
        <v>1.1392313025039735</v>
      </c>
      <c r="M96" s="173">
        <f t="shared" ref="M96:M99" si="20">((G96/G95)-1)*100</f>
        <v>0.75280952975151916</v>
      </c>
    </row>
    <row r="97" spans="2:13">
      <c r="B97" s="172">
        <v>2013</v>
      </c>
      <c r="C97" s="166">
        <f t="shared" ref="C97:G97" si="21">C89/1000</f>
        <v>8623.6846349999996</v>
      </c>
      <c r="D97" s="166">
        <f t="shared" si="21"/>
        <v>5673.5407949999999</v>
      </c>
      <c r="E97" s="166">
        <f t="shared" si="21"/>
        <v>201.96006399999999</v>
      </c>
      <c r="F97" s="166">
        <f t="shared" si="21"/>
        <v>209.66864799999999</v>
      </c>
      <c r="G97" s="166">
        <f t="shared" si="21"/>
        <v>14708.854141999998</v>
      </c>
      <c r="H97" s="136"/>
      <c r="I97" s="173">
        <f t="shared" si="16"/>
        <v>-3.0233795411809261</v>
      </c>
      <c r="J97" s="173">
        <f t="shared" si="17"/>
        <v>-2.5601668781723541</v>
      </c>
      <c r="K97" s="173">
        <f t="shared" si="18"/>
        <v>-4.7681150547171036</v>
      </c>
      <c r="L97" s="173">
        <f t="shared" si="19"/>
        <v>-3.5368414993210862</v>
      </c>
      <c r="M97" s="173">
        <f t="shared" si="20"/>
        <v>-2.8770900263803245</v>
      </c>
    </row>
    <row r="98" spans="2:13">
      <c r="B98" s="172">
        <v>2014</v>
      </c>
      <c r="C98" s="166">
        <f t="shared" ref="C98:G98" si="22">C90/1000</f>
        <v>8579.9763700000003</v>
      </c>
      <c r="D98" s="166">
        <f t="shared" si="22"/>
        <v>5585.4252090000009</v>
      </c>
      <c r="E98" s="166">
        <f t="shared" si="22"/>
        <v>212.25372200000004</v>
      </c>
      <c r="F98" s="166">
        <f t="shared" si="22"/>
        <v>209.870813</v>
      </c>
      <c r="G98" s="166">
        <f t="shared" si="22"/>
        <v>14587.526114</v>
      </c>
      <c r="H98" s="136"/>
      <c r="I98" s="173">
        <f t="shared" si="16"/>
        <v>-0.50683978890653236</v>
      </c>
      <c r="J98" s="173">
        <f t="shared" si="17"/>
        <v>-1.5530968963447633</v>
      </c>
      <c r="K98" s="173">
        <f t="shared" si="18"/>
        <v>5.0968779649426477</v>
      </c>
      <c r="L98" s="173">
        <f t="shared" si="19"/>
        <v>9.642118739661143E-2</v>
      </c>
      <c r="M98" s="173">
        <f t="shared" si="20"/>
        <v>-0.82486390053698733</v>
      </c>
    </row>
    <row r="99" spans="2:13">
      <c r="B99" s="164">
        <v>2015</v>
      </c>
      <c r="C99" s="168">
        <f t="shared" ref="C99:G99" si="23">C91/1000</f>
        <v>8668.8514400000004</v>
      </c>
      <c r="D99" s="168">
        <f t="shared" si="23"/>
        <v>5796.4606100000001</v>
      </c>
      <c r="E99" s="168">
        <f t="shared" si="23"/>
        <v>205.43960000000001</v>
      </c>
      <c r="F99" s="168">
        <f t="shared" si="23"/>
        <v>213.48599100000004</v>
      </c>
      <c r="G99" s="168">
        <f t="shared" si="23"/>
        <v>14884.237641000003</v>
      </c>
      <c r="H99" s="136"/>
      <c r="I99" s="174">
        <f t="shared" si="16"/>
        <v>1.0358428294832134</v>
      </c>
      <c r="J99" s="174">
        <f t="shared" si="17"/>
        <v>3.7783229226657555</v>
      </c>
      <c r="K99" s="174">
        <f t="shared" si="18"/>
        <v>-3.2103663180992559</v>
      </c>
      <c r="L99" s="174">
        <f t="shared" si="19"/>
        <v>1.722573019241147</v>
      </c>
      <c r="M99" s="174">
        <f t="shared" si="20"/>
        <v>2.0340085404559671</v>
      </c>
    </row>
    <row r="100" spans="2:13">
      <c r="B100" s="175"/>
      <c r="C100" s="83"/>
      <c r="D100" s="83"/>
      <c r="E100" s="83"/>
      <c r="F100" s="83"/>
      <c r="G100" s="83"/>
    </row>
    <row r="101" spans="2:13">
      <c r="B101" s="175"/>
      <c r="C101" s="83"/>
      <c r="D101" s="83"/>
      <c r="E101" s="83"/>
      <c r="F101" s="83"/>
      <c r="G101" s="83"/>
    </row>
  </sheetData>
  <hyperlinks>
    <hyperlink ref="B4" location="Indice!A1" display="Indice!A1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X55"/>
  <sheetViews>
    <sheetView workbookViewId="0">
      <selection activeCell="D2" sqref="D2"/>
    </sheetView>
  </sheetViews>
  <sheetFormatPr baseColWidth="10" defaultColWidth="11.44140625" defaultRowHeight="14.4"/>
  <cols>
    <col min="1" max="1" width="21.5546875" style="310" bestFit="1" customWidth="1"/>
    <col min="2" max="5" width="11.44140625" style="310"/>
    <col min="6" max="6" width="16.5546875" style="310" customWidth="1"/>
    <col min="7" max="8" width="10.109375" style="310" bestFit="1" customWidth="1"/>
    <col min="9" max="10" width="11.44140625" style="310"/>
    <col min="11" max="11" width="32.33203125" style="310" customWidth="1"/>
    <col min="12" max="12" width="11.44140625" style="310"/>
    <col min="13" max="13" width="14.44140625" style="310" bestFit="1" customWidth="1"/>
    <col min="14" max="19" width="11.44140625" style="310"/>
    <col min="20" max="20" width="15" style="310" bestFit="1" customWidth="1"/>
    <col min="21" max="16384" width="11.44140625" style="310"/>
  </cols>
  <sheetData>
    <row r="1" spans="1:22">
      <c r="A1" s="315" t="s">
        <v>278</v>
      </c>
      <c r="B1" s="315" t="s">
        <v>279</v>
      </c>
      <c r="C1" s="310">
        <v>1000</v>
      </c>
      <c r="E1" s="316"/>
      <c r="J1" s="310" t="s">
        <v>280</v>
      </c>
      <c r="L1" s="310">
        <v>100</v>
      </c>
      <c r="Q1" s="316"/>
      <c r="R1" s="316"/>
      <c r="V1" s="316"/>
    </row>
    <row r="2" spans="1:22">
      <c r="A2" s="310" t="s">
        <v>199</v>
      </c>
      <c r="B2" s="317">
        <v>3.6</v>
      </c>
      <c r="D2" s="310" t="str">
        <f t="shared" ref="D2:D20" si="0">CONCATENATE(A2," ",TEXT(B2,"0,0")," %")</f>
        <v>Andalucía 3,6 %</v>
      </c>
      <c r="E2" s="318"/>
      <c r="J2" s="310" t="s">
        <v>281</v>
      </c>
      <c r="K2" s="319">
        <v>39.516626663834089</v>
      </c>
      <c r="N2" s="310" t="str">
        <f t="shared" ref="N2:N20" si="1">CONCATENATE(A2," ",TEXT(K2,"0,0")," %")</f>
        <v>Andalucía 39,5 %</v>
      </c>
      <c r="P2" s="310" t="s">
        <v>199</v>
      </c>
      <c r="Q2" s="320">
        <v>12512.137088003599</v>
      </c>
      <c r="R2" s="310">
        <v>19150.831501000001</v>
      </c>
      <c r="S2" s="320">
        <v>31662.968589003576</v>
      </c>
      <c r="T2" s="310">
        <f t="shared" ref="T2:T20" si="2">Q2/S2</f>
        <v>0.39516626663834087</v>
      </c>
      <c r="V2" s="321"/>
    </row>
    <row r="3" spans="1:22">
      <c r="A3" s="310" t="s">
        <v>200</v>
      </c>
      <c r="B3" s="317">
        <v>1.6</v>
      </c>
      <c r="D3" s="310" t="str">
        <f t="shared" si="0"/>
        <v>Aragón 1,6 %</v>
      </c>
      <c r="E3" s="322"/>
      <c r="J3" s="310" t="s">
        <v>282</v>
      </c>
      <c r="K3" s="319">
        <v>55.595463902926113</v>
      </c>
      <c r="N3" s="310" t="str">
        <f t="shared" si="1"/>
        <v>Aragón 55,6 %</v>
      </c>
      <c r="P3" s="310" t="s">
        <v>200</v>
      </c>
      <c r="Q3" s="320">
        <v>9021.0864516342372</v>
      </c>
      <c r="R3" s="310">
        <v>7205.2129949999999</v>
      </c>
      <c r="S3" s="320">
        <v>16226.299446634237</v>
      </c>
      <c r="T3" s="310">
        <f t="shared" si="2"/>
        <v>0.55595463902926112</v>
      </c>
      <c r="V3" s="321"/>
    </row>
    <row r="4" spans="1:22">
      <c r="A4" s="310" t="s">
        <v>201</v>
      </c>
      <c r="B4" s="317">
        <v>1.1000000000000001</v>
      </c>
      <c r="D4" s="310" t="str">
        <f t="shared" si="0"/>
        <v>Asturias 1,1 %</v>
      </c>
      <c r="E4" s="322"/>
      <c r="J4" s="310" t="s">
        <v>283</v>
      </c>
      <c r="K4" s="319">
        <v>27.901522190897332</v>
      </c>
      <c r="N4" s="310" t="str">
        <f t="shared" si="1"/>
        <v>Asturias 27,9 %</v>
      </c>
      <c r="P4" s="310" t="s">
        <v>201</v>
      </c>
      <c r="Q4" s="320">
        <v>3679.0621871415788</v>
      </c>
      <c r="R4" s="310">
        <v>9506.8212280000007</v>
      </c>
      <c r="S4" s="320">
        <v>13185.883415141579</v>
      </c>
      <c r="T4" s="310">
        <f t="shared" si="2"/>
        <v>0.27901522190897332</v>
      </c>
      <c r="V4" s="321"/>
    </row>
    <row r="5" spans="1:22">
      <c r="A5" s="310" t="s">
        <v>202</v>
      </c>
      <c r="B5" s="317">
        <v>3.8</v>
      </c>
      <c r="D5" s="310" t="str">
        <f t="shared" si="0"/>
        <v>Islas Baleares 3,8 %</v>
      </c>
      <c r="E5" s="322"/>
      <c r="J5" s="310" t="s">
        <v>284</v>
      </c>
      <c r="K5" s="319">
        <v>3.0448471141939422</v>
      </c>
      <c r="N5" s="310" t="str">
        <f t="shared" si="1"/>
        <v>Islas Baleares 3,0 %</v>
      </c>
      <c r="P5" s="310" t="s">
        <v>231</v>
      </c>
      <c r="Q5" s="320">
        <v>130.536777</v>
      </c>
      <c r="R5" s="310">
        <v>4156.6005439999999</v>
      </c>
      <c r="S5" s="320">
        <v>4287.1373210000002</v>
      </c>
      <c r="T5" s="310">
        <f t="shared" si="2"/>
        <v>3.0448471141939423E-2</v>
      </c>
      <c r="V5" s="321"/>
    </row>
    <row r="6" spans="1:22">
      <c r="A6" s="310" t="s">
        <v>203</v>
      </c>
      <c r="B6" s="317">
        <v>3.5</v>
      </c>
      <c r="D6" s="310" t="str">
        <f t="shared" si="0"/>
        <v>Comunidad Valenciana 3,5 %</v>
      </c>
      <c r="E6" s="322"/>
      <c r="J6" s="310" t="s">
        <v>285</v>
      </c>
      <c r="K6" s="319">
        <v>20.903437987903857</v>
      </c>
      <c r="N6" s="310" t="str">
        <f t="shared" si="1"/>
        <v>Comunidad Valenciana 20,9 %</v>
      </c>
      <c r="P6" s="310" t="s">
        <v>286</v>
      </c>
      <c r="Q6" s="320">
        <v>3944.93513812121</v>
      </c>
      <c r="R6" s="310">
        <v>14927.248186000001</v>
      </c>
      <c r="S6" s="320">
        <v>18872.183324121212</v>
      </c>
      <c r="T6" s="310">
        <f t="shared" si="2"/>
        <v>0.20903437987903856</v>
      </c>
      <c r="V6" s="321"/>
    </row>
    <row r="7" spans="1:22">
      <c r="A7" s="310" t="s">
        <v>204</v>
      </c>
      <c r="B7" s="317">
        <v>1</v>
      </c>
      <c r="D7" s="310" t="str">
        <f t="shared" si="0"/>
        <v>Islas Canarias 1,0 %</v>
      </c>
      <c r="E7" s="322"/>
      <c r="J7" s="310" t="s">
        <v>287</v>
      </c>
      <c r="K7" s="319">
        <v>7.9935235036250276</v>
      </c>
      <c r="N7" s="310" t="str">
        <f t="shared" si="1"/>
        <v>Islas Canarias 8,0 %</v>
      </c>
      <c r="P7" s="310" t="s">
        <v>229</v>
      </c>
      <c r="Q7" s="320">
        <v>685.86180699999989</v>
      </c>
      <c r="R7" s="310">
        <v>7894.357</v>
      </c>
      <c r="S7" s="320">
        <v>8580.2188069999993</v>
      </c>
      <c r="T7" s="310">
        <f t="shared" si="2"/>
        <v>7.9935235036250274E-2</v>
      </c>
      <c r="V7" s="321"/>
    </row>
    <row r="8" spans="1:22">
      <c r="A8" s="310" t="s">
        <v>205</v>
      </c>
      <c r="B8" s="317">
        <v>-2.6</v>
      </c>
      <c r="D8" s="310" t="str">
        <f t="shared" si="0"/>
        <v>Cantabria -2,6 %</v>
      </c>
      <c r="E8" s="322"/>
      <c r="J8" s="310" t="s">
        <v>288</v>
      </c>
      <c r="K8" s="319">
        <v>35.185894872664157</v>
      </c>
      <c r="N8" s="310" t="str">
        <f t="shared" si="1"/>
        <v>Cantabria 35,2 %</v>
      </c>
      <c r="P8" s="310" t="s">
        <v>205</v>
      </c>
      <c r="Q8" s="320">
        <v>451.62973256401153</v>
      </c>
      <c r="R8" s="310">
        <v>831.92361800000003</v>
      </c>
      <c r="S8" s="320">
        <v>1283.5533505640115</v>
      </c>
      <c r="T8" s="310">
        <f t="shared" si="2"/>
        <v>0.35185894872664158</v>
      </c>
      <c r="V8" s="321"/>
    </row>
    <row r="9" spans="1:22">
      <c r="A9" s="310" t="s">
        <v>289</v>
      </c>
      <c r="B9" s="317">
        <v>-0.7</v>
      </c>
      <c r="D9" s="310" t="str">
        <f t="shared" si="0"/>
        <v>Castilla La-Mancha -0,7 %</v>
      </c>
      <c r="E9" s="322"/>
      <c r="J9" s="310" t="s">
        <v>290</v>
      </c>
      <c r="K9" s="319">
        <v>53.36055676353719</v>
      </c>
      <c r="N9" s="310" t="str">
        <f t="shared" si="1"/>
        <v>Castilla La-Mancha 53,4 %</v>
      </c>
      <c r="P9" s="310" t="s">
        <v>291</v>
      </c>
      <c r="Q9" s="320">
        <v>11984.554688584501</v>
      </c>
      <c r="R9" s="310">
        <v>10475.021102000001</v>
      </c>
      <c r="S9" s="320">
        <v>22459.575790584502</v>
      </c>
      <c r="T9" s="310">
        <f t="shared" si="2"/>
        <v>0.53360556763537192</v>
      </c>
      <c r="V9" s="321"/>
    </row>
    <row r="10" spans="1:22">
      <c r="A10" s="310" t="s">
        <v>292</v>
      </c>
      <c r="B10" s="317">
        <v>1.4</v>
      </c>
      <c r="D10" s="310" t="str">
        <f t="shared" si="0"/>
        <v>Castilla León 1,4 %</v>
      </c>
      <c r="E10" s="322"/>
      <c r="J10" s="310" t="s">
        <v>293</v>
      </c>
      <c r="K10" s="319">
        <v>70.767073149431496</v>
      </c>
      <c r="N10" s="310" t="str">
        <f t="shared" si="1"/>
        <v>Castilla León 70,8 %</v>
      </c>
      <c r="P10" s="310" t="s">
        <v>259</v>
      </c>
      <c r="Q10" s="320">
        <v>23454.558463677244</v>
      </c>
      <c r="R10" s="310">
        <v>9688.7628860000004</v>
      </c>
      <c r="S10" s="320">
        <v>33143.321349677244</v>
      </c>
      <c r="T10" s="310">
        <f t="shared" si="2"/>
        <v>0.70767073149431503</v>
      </c>
      <c r="V10" s="321"/>
    </row>
    <row r="11" spans="1:22">
      <c r="A11" s="310" t="s">
        <v>206</v>
      </c>
      <c r="B11" s="317">
        <v>2.1</v>
      </c>
      <c r="D11" s="310" t="str">
        <f t="shared" si="0"/>
        <v>Cataluña 2,1 %</v>
      </c>
      <c r="E11" s="322"/>
      <c r="J11" s="310" t="s">
        <v>294</v>
      </c>
      <c r="K11" s="319">
        <v>21.178329867737578</v>
      </c>
      <c r="N11" s="310" t="str">
        <f t="shared" si="1"/>
        <v>Cataluña 21,2 %</v>
      </c>
      <c r="P11" s="310" t="s">
        <v>206</v>
      </c>
      <c r="Q11" s="320">
        <v>8762.9182819962207</v>
      </c>
      <c r="R11" s="310">
        <v>32613.896305000002</v>
      </c>
      <c r="S11" s="320">
        <v>41376.814586996225</v>
      </c>
      <c r="T11" s="310">
        <f t="shared" si="2"/>
        <v>0.21178329867737578</v>
      </c>
      <c r="V11" s="321"/>
    </row>
    <row r="12" spans="1:22">
      <c r="A12" s="310" t="s">
        <v>207</v>
      </c>
      <c r="B12" s="317">
        <v>-3.2</v>
      </c>
      <c r="D12" s="310" t="str">
        <f t="shared" si="0"/>
        <v>Ceuta -3,2 %</v>
      </c>
      <c r="E12" s="322"/>
      <c r="J12" s="310" t="s">
        <v>295</v>
      </c>
      <c r="K12" s="319">
        <v>0</v>
      </c>
      <c r="N12" s="310" t="str">
        <f t="shared" si="1"/>
        <v>Ceuta 0,0 %</v>
      </c>
      <c r="P12" s="310" t="s">
        <v>207</v>
      </c>
      <c r="Q12" s="320">
        <v>0</v>
      </c>
      <c r="R12" s="310">
        <v>212.25299999999999</v>
      </c>
      <c r="S12" s="320">
        <v>212.25299999999999</v>
      </c>
      <c r="T12" s="310">
        <f t="shared" si="2"/>
        <v>0</v>
      </c>
      <c r="V12" s="321"/>
    </row>
    <row r="13" spans="1:22">
      <c r="A13" s="310" t="s">
        <v>208</v>
      </c>
      <c r="B13" s="317">
        <v>3.7</v>
      </c>
      <c r="D13" s="310" t="str">
        <f t="shared" si="0"/>
        <v>Extremadura 3,7 %</v>
      </c>
      <c r="E13" s="322"/>
      <c r="J13" s="310" t="s">
        <v>296</v>
      </c>
      <c r="K13" s="319">
        <v>29.140127838603242</v>
      </c>
      <c r="N13" s="310" t="str">
        <f t="shared" si="1"/>
        <v>Extremadura 29,1 %</v>
      </c>
      <c r="P13" s="310" t="s">
        <v>208</v>
      </c>
      <c r="Q13" s="320">
        <v>6257.3036586996022</v>
      </c>
      <c r="R13" s="310">
        <v>15215.847362999999</v>
      </c>
      <c r="S13" s="320">
        <v>21473.151021699603</v>
      </c>
      <c r="T13" s="310">
        <f t="shared" si="2"/>
        <v>0.29140127838603241</v>
      </c>
      <c r="V13" s="321"/>
    </row>
    <row r="14" spans="1:22">
      <c r="A14" s="310" t="s">
        <v>209</v>
      </c>
      <c r="B14" s="317">
        <v>-0.7</v>
      </c>
      <c r="D14" s="310" t="str">
        <f t="shared" si="0"/>
        <v>Galicia -0,7 %</v>
      </c>
      <c r="E14" s="322"/>
      <c r="J14" s="310" t="s">
        <v>297</v>
      </c>
      <c r="K14" s="319">
        <v>60.710836066744719</v>
      </c>
      <c r="N14" s="310" t="str">
        <f t="shared" si="1"/>
        <v>Galicia 60,7 %</v>
      </c>
      <c r="P14" s="310" t="s">
        <v>209</v>
      </c>
      <c r="Q14" s="320">
        <v>18884.982135007725</v>
      </c>
      <c r="R14" s="310">
        <v>12221.461719999999</v>
      </c>
      <c r="S14" s="320">
        <v>31106.443855007725</v>
      </c>
      <c r="T14" s="310">
        <f t="shared" si="2"/>
        <v>0.60710836066744722</v>
      </c>
      <c r="V14" s="321"/>
    </row>
    <row r="15" spans="1:22">
      <c r="A15" s="310" t="s">
        <v>210</v>
      </c>
      <c r="B15" s="317">
        <v>1.4</v>
      </c>
      <c r="D15" s="310" t="str">
        <f t="shared" si="0"/>
        <v>La Rioja 1,4 %</v>
      </c>
      <c r="E15" s="322"/>
      <c r="J15" s="310" t="s">
        <v>298</v>
      </c>
      <c r="K15" s="319">
        <v>85.002784931293903</v>
      </c>
      <c r="N15" s="310" t="str">
        <f t="shared" si="1"/>
        <v>La Rioja 85,0 %</v>
      </c>
      <c r="P15" s="310" t="s">
        <v>210</v>
      </c>
      <c r="Q15" s="320">
        <v>1243.5469223941684</v>
      </c>
      <c r="R15" s="310">
        <v>219.40152499999999</v>
      </c>
      <c r="S15" s="320">
        <v>1462.9484473941684</v>
      </c>
      <c r="T15" s="310">
        <f t="shared" si="2"/>
        <v>0.85002784931293907</v>
      </c>
      <c r="V15" s="321"/>
    </row>
    <row r="16" spans="1:22">
      <c r="A16" s="310" t="s">
        <v>211</v>
      </c>
      <c r="B16" s="317">
        <v>1.4</v>
      </c>
      <c r="D16" s="310" t="str">
        <f t="shared" si="0"/>
        <v>Madrid 1,4 %</v>
      </c>
      <c r="E16" s="322"/>
      <c r="J16" s="310" t="s">
        <v>299</v>
      </c>
      <c r="K16" s="319">
        <v>43.538268196838295</v>
      </c>
      <c r="N16" s="310" t="str">
        <f t="shared" si="1"/>
        <v>Madrid 43,5 %</v>
      </c>
      <c r="P16" s="310" t="s">
        <v>211</v>
      </c>
      <c r="Q16" s="320">
        <v>567.88840100601954</v>
      </c>
      <c r="R16" s="310">
        <v>736.45470799999998</v>
      </c>
      <c r="S16" s="320">
        <v>1304.3431090060194</v>
      </c>
      <c r="T16" s="310">
        <f t="shared" si="2"/>
        <v>0.43538268196838292</v>
      </c>
      <c r="V16" s="321"/>
    </row>
    <row r="17" spans="1:24">
      <c r="A17" s="310" t="s">
        <v>212</v>
      </c>
      <c r="B17" s="317">
        <v>1.7</v>
      </c>
      <c r="D17" s="310" t="str">
        <f t="shared" si="0"/>
        <v>Melilla 1,7 %</v>
      </c>
      <c r="E17" s="322"/>
      <c r="J17" s="310" t="s">
        <v>300</v>
      </c>
      <c r="K17" s="319">
        <v>3.9946508569224881E-2</v>
      </c>
      <c r="N17" s="310" t="str">
        <f t="shared" si="1"/>
        <v>Melilla 0,0 %</v>
      </c>
      <c r="P17" s="310" t="s">
        <v>212</v>
      </c>
      <c r="Q17" s="320">
        <v>8.3833000000000005E-2</v>
      </c>
      <c r="R17" s="310">
        <v>209.779314</v>
      </c>
      <c r="S17" s="320">
        <v>209.863147</v>
      </c>
      <c r="T17" s="310">
        <f t="shared" si="2"/>
        <v>3.9946508569224881E-4</v>
      </c>
      <c r="V17" s="321"/>
    </row>
    <row r="18" spans="1:24">
      <c r="A18" s="310" t="s">
        <v>213</v>
      </c>
      <c r="B18" s="317">
        <v>5.2</v>
      </c>
      <c r="D18" s="310" t="str">
        <f t="shared" si="0"/>
        <v>Murcia 5,2 %</v>
      </c>
      <c r="E18" s="322"/>
      <c r="J18" s="310" t="s">
        <v>301</v>
      </c>
      <c r="K18" s="319">
        <v>28.57307908312437</v>
      </c>
      <c r="N18" s="310" t="str">
        <f t="shared" si="1"/>
        <v>Murcia 28,6 %</v>
      </c>
      <c r="P18" s="310" t="s">
        <v>213</v>
      </c>
      <c r="Q18" s="320">
        <v>1532.3341052741418</v>
      </c>
      <c r="R18" s="310">
        <v>3830.5254619999996</v>
      </c>
      <c r="S18" s="320">
        <v>5362.8595672741412</v>
      </c>
      <c r="T18" s="310">
        <f t="shared" si="2"/>
        <v>0.2857307908312437</v>
      </c>
      <c r="V18" s="321"/>
    </row>
    <row r="19" spans="1:24">
      <c r="A19" s="310" t="s">
        <v>214</v>
      </c>
      <c r="B19" s="317">
        <v>1.2</v>
      </c>
      <c r="D19" s="310" t="str">
        <f t="shared" si="0"/>
        <v>Navarra 1,2 %</v>
      </c>
      <c r="E19" s="322"/>
      <c r="J19" s="310" t="s">
        <v>302</v>
      </c>
      <c r="K19" s="319">
        <v>77.370951108810061</v>
      </c>
      <c r="N19" s="310" t="str">
        <f t="shared" si="1"/>
        <v>Navarra 77,4 %</v>
      </c>
      <c r="P19" s="310" t="s">
        <v>214</v>
      </c>
      <c r="Q19" s="320">
        <v>3691.8332881775964</v>
      </c>
      <c r="R19" s="310">
        <v>1079.767985</v>
      </c>
      <c r="S19" s="320">
        <v>4771.6012731775963</v>
      </c>
      <c r="T19" s="310">
        <f t="shared" si="2"/>
        <v>0.7737095110881006</v>
      </c>
      <c r="V19" s="321"/>
    </row>
    <row r="20" spans="1:24">
      <c r="A20" s="310" t="s">
        <v>215</v>
      </c>
      <c r="B20" s="317">
        <v>0.6</v>
      </c>
      <c r="D20" s="310" t="str">
        <f t="shared" si="0"/>
        <v>País Vasco 0,6 %</v>
      </c>
      <c r="E20" s="322"/>
      <c r="J20" s="310" t="s">
        <v>303</v>
      </c>
      <c r="K20" s="319">
        <v>15.28845316006881</v>
      </c>
      <c r="N20" s="310" t="str">
        <f t="shared" si="1"/>
        <v>País Vasco 15,3 %</v>
      </c>
      <c r="P20" s="310" t="s">
        <v>215</v>
      </c>
      <c r="Q20" s="320">
        <v>944.42903662817207</v>
      </c>
      <c r="R20" s="310">
        <v>5232.9718210000001</v>
      </c>
      <c r="S20" s="320">
        <v>6177.4008576281722</v>
      </c>
      <c r="T20" s="310">
        <f t="shared" si="2"/>
        <v>0.1528845316006881</v>
      </c>
      <c r="V20" s="321"/>
    </row>
    <row r="21" spans="1:24">
      <c r="B21" s="323"/>
      <c r="P21" s="320">
        <v>0</v>
      </c>
      <c r="Q21" s="310">
        <v>0</v>
      </c>
      <c r="R21" s="320">
        <v>263158.82025891001</v>
      </c>
      <c r="T21" s="317"/>
      <c r="U21" s="317"/>
      <c r="V21" s="317"/>
      <c r="W21" s="317"/>
    </row>
    <row r="22" spans="1:24">
      <c r="N22" s="317"/>
      <c r="O22" s="317"/>
      <c r="P22" s="317"/>
      <c r="Q22" s="317"/>
      <c r="R22" s="317"/>
      <c r="S22" s="317"/>
      <c r="T22" s="317"/>
      <c r="U22" s="317"/>
      <c r="V22" s="317"/>
      <c r="W22" s="317"/>
    </row>
    <row r="23" spans="1:24">
      <c r="B23" s="323"/>
      <c r="N23" s="317"/>
      <c r="O23" s="317"/>
      <c r="P23" s="317"/>
      <c r="Q23" s="317"/>
      <c r="R23" s="317"/>
      <c r="S23" s="317"/>
      <c r="T23" s="317"/>
      <c r="U23" s="317"/>
      <c r="V23" s="317"/>
      <c r="W23" s="317"/>
    </row>
    <row r="24" spans="1:24">
      <c r="A24" s="320">
        <v>-3</v>
      </c>
      <c r="B24" s="311"/>
      <c r="C24" s="310" t="str">
        <f xml:space="preserve"> "&lt;  " &amp; ROUND(A24,0) &amp; " %"</f>
        <v>&lt;  -3 %</v>
      </c>
      <c r="E24" s="324"/>
      <c r="K24" s="320">
        <v>20</v>
      </c>
      <c r="L24" s="311"/>
      <c r="M24" s="310" t="str">
        <f xml:space="preserve"> "&lt;  " &amp; ROUND(K24,0) &amp; " %"</f>
        <v>&lt;  20 %</v>
      </c>
      <c r="N24" s="317"/>
      <c r="O24" s="317">
        <f>PERCENTILE(K2:K20,0.25)</f>
        <v>18.095945573986334</v>
      </c>
      <c r="P24" s="317"/>
      <c r="Q24" s="317"/>
      <c r="R24" s="317"/>
      <c r="S24" s="317"/>
      <c r="T24" s="317"/>
      <c r="U24" s="317"/>
      <c r="V24" s="317"/>
      <c r="W24" s="317"/>
      <c r="X24" s="325"/>
    </row>
    <row r="25" spans="1:24">
      <c r="A25" s="320">
        <v>0</v>
      </c>
      <c r="B25" s="312"/>
      <c r="C25" s="310" t="str">
        <f>"de " &amp; TEXT(A24,"0,0")&amp; " a " &amp; TEXT(A25,"0,0") &amp; " %"</f>
        <v>de -3,0 a 0,0 %</v>
      </c>
      <c r="E25" s="324"/>
      <c r="K25" s="320">
        <v>30</v>
      </c>
      <c r="L25" s="312"/>
      <c r="M25" s="310" t="str">
        <f>TEXT(K24,"0")&amp;" a "&amp;TEXT(K25,"0")&amp;" %"</f>
        <v>20 a 30 %</v>
      </c>
      <c r="N25" s="317"/>
      <c r="O25" s="317">
        <f>PERCENTILE(K3:K21,0.5)</f>
        <v>28.856603460863806</v>
      </c>
      <c r="P25" s="317"/>
      <c r="Q25" s="317"/>
      <c r="R25" s="317"/>
      <c r="S25" s="317"/>
      <c r="T25" s="317"/>
      <c r="U25" s="317"/>
      <c r="V25" s="317"/>
      <c r="W25" s="317"/>
      <c r="X25" s="325"/>
    </row>
    <row r="26" spans="1:24">
      <c r="A26" s="320">
        <v>2</v>
      </c>
      <c r="B26" s="313"/>
      <c r="C26" s="310" t="str">
        <f>"de " &amp; TEXT(A25,"0,0")&amp; " a " &amp; TEXT(A26,"0,0") &amp; " %"</f>
        <v>de 0,0 a 2,0 %</v>
      </c>
      <c r="E26" s="324"/>
      <c r="K26" s="320">
        <v>60</v>
      </c>
      <c r="L26" s="313"/>
      <c r="M26" s="310" t="str">
        <f>TEXT(K25,"0")&amp;" a "&amp;TEXT(K26,"0")&amp;" %"</f>
        <v>30 a 60 %</v>
      </c>
      <c r="N26" s="317"/>
      <c r="O26" s="317">
        <f>PERCENTILE(K4:K22,0.75)</f>
        <v>53.36055676353719</v>
      </c>
      <c r="P26" s="317"/>
      <c r="Q26" s="317"/>
      <c r="R26" s="317"/>
      <c r="S26" s="317"/>
      <c r="T26" s="317"/>
      <c r="U26" s="317"/>
      <c r="V26" s="317"/>
      <c r="W26" s="317"/>
      <c r="X26" s="325"/>
    </row>
    <row r="27" spans="1:24">
      <c r="A27" s="320"/>
      <c r="B27" s="314"/>
      <c r="C27" s="310" t="str">
        <f>" &gt; " &amp; TEXT(A26,"0,0") &amp; " %"</f>
        <v xml:space="preserve"> &gt; 2,0 %</v>
      </c>
      <c r="E27" s="324"/>
      <c r="K27" s="320"/>
      <c r="L27" s="314"/>
      <c r="M27" s="310" t="str">
        <f>" &gt; " &amp; TEXT(K26,"0") &amp; " %"</f>
        <v xml:space="preserve"> &gt; 60 %</v>
      </c>
      <c r="N27" s="317"/>
      <c r="O27" s="317"/>
      <c r="P27" s="317"/>
      <c r="Q27" s="317"/>
      <c r="R27" s="317"/>
      <c r="S27" s="317"/>
      <c r="T27" s="317"/>
      <c r="U27" s="317"/>
      <c r="V27" s="317"/>
      <c r="W27" s="317"/>
    </row>
    <row r="28" spans="1:24">
      <c r="E28" s="324"/>
      <c r="N28" s="317"/>
      <c r="O28" s="317"/>
      <c r="P28" s="317"/>
      <c r="Q28" s="317"/>
      <c r="R28" s="317"/>
      <c r="S28" s="317"/>
      <c r="T28" s="317"/>
      <c r="U28" s="317"/>
      <c r="V28" s="317"/>
      <c r="W28" s="317"/>
    </row>
    <row r="29" spans="1:24">
      <c r="A29" s="315"/>
      <c r="B29" s="315"/>
      <c r="N29" s="317"/>
      <c r="O29" s="317"/>
      <c r="P29" s="317"/>
      <c r="Q29" s="317"/>
      <c r="R29" s="317"/>
      <c r="S29" s="317"/>
      <c r="T29" s="317"/>
      <c r="U29" s="317"/>
      <c r="V29" s="317"/>
      <c r="W29" s="317"/>
    </row>
    <row r="30" spans="1:24">
      <c r="A30" s="310" t="s">
        <v>304</v>
      </c>
      <c r="B30" s="317">
        <f>MAX(B2:B20)</f>
        <v>5.2</v>
      </c>
      <c r="G30" s="316"/>
      <c r="H30" s="316"/>
      <c r="N30" s="317"/>
      <c r="O30" s="317"/>
      <c r="P30" s="317"/>
      <c r="Q30" s="317"/>
      <c r="R30" s="317"/>
      <c r="S30" s="317"/>
      <c r="T30" s="317"/>
      <c r="U30" s="317"/>
      <c r="V30" s="317"/>
      <c r="W30" s="317"/>
    </row>
    <row r="31" spans="1:24">
      <c r="A31" s="310" t="s">
        <v>305</v>
      </c>
      <c r="B31" s="326">
        <f>MIN(B2:B20)</f>
        <v>-3.2</v>
      </c>
      <c r="C31" s="327"/>
      <c r="G31" s="328"/>
      <c r="H31" s="328"/>
    </row>
    <row r="32" spans="1:24">
      <c r="B32" s="310">
        <f>(B30-B31)/4</f>
        <v>2.1</v>
      </c>
      <c r="C32" s="326"/>
      <c r="G32" s="328"/>
      <c r="H32" s="328"/>
      <c r="J32" s="329"/>
      <c r="L32" s="330"/>
    </row>
    <row r="33" spans="2:17">
      <c r="C33" s="326"/>
      <c r="G33" s="328"/>
      <c r="H33" s="328"/>
      <c r="J33" s="329"/>
      <c r="L33" s="330"/>
    </row>
    <row r="34" spans="2:17">
      <c r="B34" s="320">
        <f>+B30-B32</f>
        <v>3.1</v>
      </c>
      <c r="C34" s="326">
        <f>+B34-B32</f>
        <v>1</v>
      </c>
      <c r="D34" s="320">
        <f>+C34-B32</f>
        <v>-1.1000000000000001</v>
      </c>
      <c r="G34" s="328"/>
      <c r="H34" s="328"/>
      <c r="J34" s="329"/>
      <c r="L34" s="330"/>
    </row>
    <row r="35" spans="2:17">
      <c r="C35" s="326"/>
      <c r="G35" s="328"/>
      <c r="H35" s="328"/>
      <c r="J35" s="329"/>
      <c r="L35" s="330"/>
    </row>
    <row r="36" spans="2:17">
      <c r="C36" s="326"/>
      <c r="G36" s="328"/>
      <c r="H36" s="328"/>
      <c r="J36" s="329"/>
      <c r="L36" s="330"/>
    </row>
    <row r="37" spans="2:17">
      <c r="C37" s="326"/>
      <c r="G37" s="328"/>
      <c r="H37" s="328"/>
      <c r="J37" s="329"/>
      <c r="L37" s="330"/>
    </row>
    <row r="38" spans="2:17">
      <c r="C38" s="326"/>
      <c r="G38" s="328"/>
      <c r="H38" s="328"/>
      <c r="J38" s="329"/>
      <c r="L38" s="330"/>
    </row>
    <row r="39" spans="2:17">
      <c r="C39" s="326"/>
      <c r="G39" s="328"/>
      <c r="H39" s="328"/>
      <c r="J39" s="329"/>
      <c r="L39" s="330"/>
    </row>
    <row r="40" spans="2:17">
      <c r="C40" s="326"/>
      <c r="G40" s="328"/>
      <c r="H40" s="328"/>
      <c r="J40" s="329"/>
      <c r="L40" s="330"/>
    </row>
    <row r="41" spans="2:17">
      <c r="C41" s="326"/>
      <c r="G41" s="328"/>
      <c r="H41" s="328"/>
      <c r="J41" s="329"/>
      <c r="L41" s="330"/>
      <c r="Q41" s="329"/>
    </row>
    <row r="42" spans="2:17">
      <c r="C42" s="326"/>
      <c r="G42" s="328"/>
      <c r="H42" s="328"/>
      <c r="J42" s="329"/>
      <c r="L42" s="330"/>
    </row>
    <row r="43" spans="2:17">
      <c r="C43" s="326"/>
      <c r="G43" s="328"/>
      <c r="H43" s="328"/>
      <c r="J43" s="329"/>
      <c r="K43" s="331"/>
      <c r="L43" s="330"/>
    </row>
    <row r="44" spans="2:17">
      <c r="C44" s="326"/>
      <c r="G44" s="328"/>
      <c r="H44" s="328"/>
      <c r="J44" s="329"/>
      <c r="K44" s="331"/>
      <c r="L44" s="330"/>
    </row>
    <row r="45" spans="2:17">
      <c r="C45" s="326"/>
      <c r="G45" s="328"/>
      <c r="H45" s="328"/>
      <c r="J45" s="329"/>
      <c r="K45" s="331"/>
      <c r="L45" s="330"/>
    </row>
    <row r="46" spans="2:17">
      <c r="C46" s="326"/>
      <c r="G46" s="328"/>
      <c r="H46" s="328"/>
      <c r="J46" s="329"/>
      <c r="K46" s="331"/>
      <c r="L46" s="330"/>
    </row>
    <row r="47" spans="2:17">
      <c r="C47" s="326"/>
      <c r="G47" s="328"/>
      <c r="H47" s="328"/>
      <c r="J47" s="329"/>
      <c r="K47" s="327"/>
      <c r="L47" s="327"/>
    </row>
    <row r="48" spans="2:17">
      <c r="C48" s="326"/>
      <c r="H48" s="328"/>
      <c r="J48" s="329"/>
      <c r="K48" s="327"/>
      <c r="L48" s="327"/>
    </row>
    <row r="49" spans="1:12">
      <c r="A49" s="331"/>
      <c r="C49" s="326"/>
      <c r="H49" s="328"/>
      <c r="J49" s="329"/>
      <c r="K49" s="331"/>
      <c r="L49" s="330"/>
    </row>
    <row r="50" spans="1:12">
      <c r="A50" s="331"/>
      <c r="C50" s="326"/>
      <c r="H50" s="328"/>
      <c r="J50" s="329"/>
      <c r="K50" s="331"/>
      <c r="L50" s="330"/>
    </row>
    <row r="51" spans="1:12">
      <c r="A51" s="331"/>
      <c r="B51" s="330"/>
      <c r="C51" s="330"/>
      <c r="J51" s="329"/>
      <c r="K51" s="331"/>
      <c r="L51" s="330"/>
    </row>
    <row r="52" spans="1:12">
      <c r="A52" s="327"/>
      <c r="B52" s="332"/>
      <c r="C52" s="327"/>
      <c r="J52" s="329"/>
      <c r="K52" s="329"/>
      <c r="L52" s="329"/>
    </row>
    <row r="53" spans="1:12">
      <c r="A53" s="327"/>
      <c r="B53" s="332"/>
      <c r="C53" s="327"/>
      <c r="J53" s="329"/>
    </row>
    <row r="54" spans="1:12">
      <c r="B54" s="323"/>
    </row>
    <row r="55" spans="1:12">
      <c r="B55" s="32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L19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6.44140625" customWidth="1"/>
  </cols>
  <sheetData>
    <row r="1" spans="3:12" ht="0.6" customHeight="1"/>
    <row r="2" spans="3:12" ht="21" customHeight="1">
      <c r="L2" s="46" t="s">
        <v>32</v>
      </c>
    </row>
    <row r="3" spans="3:12" ht="15" customHeight="1">
      <c r="L3" s="82" t="s">
        <v>129</v>
      </c>
    </row>
    <row r="4" spans="3:12" ht="19.95" customHeight="1">
      <c r="C4" s="4" t="str">
        <f>Indice!C4</f>
        <v>Demanda de energía eléctrica</v>
      </c>
    </row>
    <row r="5" spans="3:12" ht="12.6" customHeight="1"/>
    <row r="7" spans="3:12">
      <c r="C7" s="335" t="s">
        <v>152</v>
      </c>
      <c r="E7" s="100"/>
      <c r="F7" s="98" t="s">
        <v>258</v>
      </c>
      <c r="G7" s="99"/>
      <c r="H7" s="99"/>
      <c r="I7" s="99"/>
    </row>
    <row r="8" spans="3:12">
      <c r="C8" s="335"/>
      <c r="E8" s="101"/>
      <c r="F8" s="102" t="s">
        <v>31</v>
      </c>
      <c r="G8" s="102" t="s">
        <v>26</v>
      </c>
      <c r="H8" s="102" t="s">
        <v>25</v>
      </c>
      <c r="I8" s="103" t="s">
        <v>151</v>
      </c>
    </row>
    <row r="9" spans="3:12">
      <c r="C9" s="335"/>
      <c r="E9" s="104">
        <v>2006</v>
      </c>
      <c r="F9" s="105">
        <f>+'Data 1'!D51</f>
        <v>3.5711545233582997</v>
      </c>
      <c r="G9" s="105">
        <f>+'Data 1'!E51</f>
        <v>-9.5000000000000001E-2</v>
      </c>
      <c r="H9" s="105">
        <f>+'Data 1'!F51</f>
        <v>-0.94899999999999995</v>
      </c>
      <c r="I9" s="105">
        <f>+'Data 1'!G51</f>
        <v>4.617</v>
      </c>
    </row>
    <row r="10" spans="3:12">
      <c r="E10" s="104">
        <v>2007</v>
      </c>
      <c r="F10" s="105">
        <f>+'Data 1'!D52</f>
        <v>2.9236776407363774</v>
      </c>
      <c r="G10" s="105">
        <f>+'Data 1'!E52</f>
        <v>-4.2000000000000003E-2</v>
      </c>
      <c r="H10" s="105">
        <f>+'Data 1'!F52</f>
        <v>-1.2949999999999999</v>
      </c>
      <c r="I10" s="105">
        <f>+'Data 1'!G52</f>
        <v>4.2609999999999992</v>
      </c>
    </row>
    <row r="11" spans="3:12">
      <c r="E11" s="104">
        <v>2008</v>
      </c>
      <c r="F11" s="105">
        <f>+'Data 1'!D53</f>
        <v>1.055392094373131</v>
      </c>
      <c r="G11" s="105">
        <f>+'Data 1'!E53</f>
        <v>0.4</v>
      </c>
      <c r="H11" s="105">
        <f>+'Data 1'!F53</f>
        <v>-5.8000000000000003E-2</v>
      </c>
      <c r="I11" s="105">
        <f>+'Data 1'!G53</f>
        <v>0.71299999999999986</v>
      </c>
    </row>
    <row r="12" spans="3:12">
      <c r="E12" s="104">
        <v>2009</v>
      </c>
      <c r="F12" s="105">
        <f>+'Data 1'!D54</f>
        <v>-4.7305579427717737</v>
      </c>
      <c r="G12" s="105">
        <f>+'Data 1'!E54</f>
        <v>-0.48399999999999999</v>
      </c>
      <c r="H12" s="105">
        <f>+'Data 1'!F54</f>
        <v>0.441</v>
      </c>
      <c r="I12" s="105">
        <f>+'Data 1'!G54</f>
        <v>-4.6879999999999997</v>
      </c>
    </row>
    <row r="13" spans="3:12">
      <c r="E13" s="104">
        <v>2010</v>
      </c>
      <c r="F13" s="105">
        <f>+'Data 1'!D55</f>
        <v>3.113747511510212</v>
      </c>
      <c r="G13" s="105">
        <f>+'Data 1'!E55</f>
        <v>5.4714882115680652E-2</v>
      </c>
      <c r="H13" s="105">
        <f>+'Data 1'!F55</f>
        <v>0.39683130554921675</v>
      </c>
      <c r="I13" s="105">
        <f>+'Data 1'!G55</f>
        <v>2.6849936290860077</v>
      </c>
    </row>
    <row r="14" spans="3:12">
      <c r="E14" s="104">
        <v>2011</v>
      </c>
      <c r="F14" s="105">
        <f>+'Data 1'!D56</f>
        <v>-1.8921438939156321</v>
      </c>
      <c r="G14" s="105">
        <f>+'Data 1'!E56</f>
        <v>0.12569471050719594</v>
      </c>
      <c r="H14" s="105">
        <f>+'Data 1'!F56</f>
        <v>-1.0279343645701822</v>
      </c>
      <c r="I14" s="105">
        <f>+'Data 1'!G56</f>
        <v>-0.98768303124073809</v>
      </c>
    </row>
    <row r="15" spans="3:12">
      <c r="E15" s="104">
        <v>2012</v>
      </c>
      <c r="F15" s="105">
        <f>+'Data 1'!D57</f>
        <v>-1.4018855162962751</v>
      </c>
      <c r="G15" s="105">
        <f>+'Data 1'!E57</f>
        <v>-0.27277967170862283</v>
      </c>
      <c r="H15" s="105">
        <f>+'Data 1'!F57</f>
        <v>0.68966900349782811</v>
      </c>
      <c r="I15" s="105">
        <f>+'Data 1'!G57</f>
        <v>-1.8144798368772919</v>
      </c>
    </row>
    <row r="16" spans="3:12">
      <c r="E16" s="104">
        <v>2013</v>
      </c>
      <c r="F16" s="105">
        <f>+'Data 1'!D58</f>
        <v>-2.2402750402234606</v>
      </c>
      <c r="G16" s="105">
        <f>+'Data 1'!E58</f>
        <v>0.19505514450648409</v>
      </c>
      <c r="H16" s="105">
        <f>+'Data 1'!F58</f>
        <v>-0.27208548834806168</v>
      </c>
      <c r="I16" s="105">
        <f>+'Data 1'!G58</f>
        <v>-2.1611116850403067</v>
      </c>
    </row>
    <row r="17" spans="5:9">
      <c r="E17" s="104">
        <v>2014</v>
      </c>
      <c r="F17" s="105">
        <f>+'Data 1'!D59</f>
        <v>-1.1464872953274474</v>
      </c>
      <c r="G17" s="105">
        <f>+'Data 1'!E59</f>
        <v>-1.468303779090796E-2</v>
      </c>
      <c r="H17" s="105">
        <f>+'Data 1'!F59</f>
        <v>-0.9848184080399891</v>
      </c>
      <c r="I17" s="105">
        <f>+'Data 1'!G59</f>
        <v>-0.14704259048947677</v>
      </c>
    </row>
    <row r="18" spans="5:9">
      <c r="E18" s="132">
        <v>2015</v>
      </c>
      <c r="F18" s="288">
        <f>+'Data 1'!D60</f>
        <v>1.8489613417835615</v>
      </c>
      <c r="G18" s="288">
        <f>+'Data 1'!E60</f>
        <v>-8.3326049552834291E-2</v>
      </c>
      <c r="H18" s="288">
        <f>+'Data 1'!F60</f>
        <v>0.35864619542338438</v>
      </c>
      <c r="I18" s="288">
        <f>+'Data 1'!G60</f>
        <v>1.5863169038727198</v>
      </c>
    </row>
    <row r="19" spans="5:9">
      <c r="E19" s="281"/>
      <c r="F19" s="287"/>
      <c r="G19" s="287"/>
      <c r="H19" s="287"/>
      <c r="I19" s="287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E21"/>
  <sheetViews>
    <sheetView showGridLines="0" showRowColHeaders="0" workbookViewId="0"/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2" t="s">
        <v>129</v>
      </c>
    </row>
    <row r="4" spans="3:5" ht="19.95" customHeight="1">
      <c r="C4" s="4" t="str">
        <f>Indice!C4</f>
        <v>Demanda de energía eléctrica</v>
      </c>
    </row>
    <row r="5" spans="3:5" ht="12.6" customHeight="1"/>
    <row r="7" spans="3:5">
      <c r="C7" s="335" t="s">
        <v>153</v>
      </c>
      <c r="E7" s="96"/>
    </row>
    <row r="8" spans="3:5">
      <c r="C8" s="335"/>
      <c r="E8" s="96"/>
    </row>
    <row r="9" spans="3:5">
      <c r="C9" s="335"/>
      <c r="E9" s="96"/>
    </row>
    <row r="10" spans="3:5">
      <c r="E10" s="96"/>
    </row>
    <row r="11" spans="3:5">
      <c r="E11" s="96"/>
    </row>
    <row r="12" spans="3:5">
      <c r="E12" s="96"/>
    </row>
    <row r="13" spans="3:5">
      <c r="E13" s="96"/>
    </row>
    <row r="14" spans="3:5">
      <c r="E14" s="96"/>
    </row>
    <row r="15" spans="3:5">
      <c r="E15" s="96"/>
    </row>
    <row r="16" spans="3:5">
      <c r="E16" s="96"/>
    </row>
    <row r="17" spans="5:5">
      <c r="E17" s="96"/>
    </row>
    <row r="18" spans="5:5">
      <c r="E18" s="96"/>
    </row>
    <row r="19" spans="5:5">
      <c r="E19" s="96"/>
    </row>
    <row r="20" spans="5:5">
      <c r="E20" s="96"/>
    </row>
    <row r="21" spans="5:5">
      <c r="E21" s="96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/>
  </sheetPr>
  <dimension ref="C1:H27"/>
  <sheetViews>
    <sheetView showGridLines="0" showRowColHeaders="0" workbookViewId="0"/>
  </sheetViews>
  <sheetFormatPr baseColWidth="10" defaultColWidth="11.44140625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58.88671875" style="1" customWidth="1"/>
    <col min="7" max="8" width="11.44140625" style="1"/>
    <col min="9" max="9" width="13.44140625" style="1" customWidth="1"/>
    <col min="10" max="10" width="2.6640625" style="1" customWidth="1"/>
    <col min="11" max="11" width="8.88671875" style="1" customWidth="1"/>
    <col min="12" max="16384" width="11.44140625" style="1"/>
  </cols>
  <sheetData>
    <row r="1" spans="3:8" ht="0.6" customHeight="1"/>
    <row r="2" spans="3:8" ht="21" customHeight="1">
      <c r="E2" s="46" t="s">
        <v>32</v>
      </c>
      <c r="F2" s="46"/>
    </row>
    <row r="3" spans="3:8" ht="15" customHeight="1">
      <c r="E3" s="82" t="s">
        <v>129</v>
      </c>
      <c r="F3" s="8"/>
    </row>
    <row r="4" spans="3:8" s="2" customFormat="1" ht="19.95" customHeight="1">
      <c r="C4" s="4" t="str">
        <f>Indice!C4</f>
        <v>Demanda de energía eléctrica</v>
      </c>
      <c r="D4" s="4"/>
    </row>
    <row r="5" spans="3:8" s="2" customFormat="1" ht="12.6" customHeight="1">
      <c r="C5" s="3"/>
      <c r="D5" s="5"/>
    </row>
    <row r="6" spans="3:8" s="2" customFormat="1" ht="12.75" customHeight="1">
      <c r="C6" s="3"/>
      <c r="E6" s="7"/>
      <c r="F6" s="9"/>
      <c r="H6" s="79"/>
    </row>
    <row r="7" spans="3:8" s="2" customFormat="1" ht="12.75" customHeight="1">
      <c r="C7" s="335" t="s">
        <v>307</v>
      </c>
      <c r="E7" s="96"/>
      <c r="F7" s="9"/>
    </row>
    <row r="8" spans="3:8" s="2" customFormat="1" ht="12.75" customHeight="1">
      <c r="C8" s="335"/>
      <c r="E8" s="96"/>
      <c r="F8" s="9"/>
    </row>
    <row r="9" spans="3:8" s="2" customFormat="1" ht="12.75" customHeight="1">
      <c r="C9" s="335"/>
      <c r="E9" s="96"/>
      <c r="F9" s="9"/>
    </row>
    <row r="10" spans="3:8" s="2" customFormat="1" ht="12.75" customHeight="1">
      <c r="C10" s="335" t="s">
        <v>29</v>
      </c>
      <c r="E10" s="96"/>
      <c r="F10" s="7"/>
    </row>
    <row r="11" spans="3:8" s="2" customFormat="1" ht="12.75" customHeight="1">
      <c r="C11" s="335"/>
      <c r="E11" s="96"/>
      <c r="F11" s="7"/>
    </row>
    <row r="12" spans="3:8" s="2" customFormat="1" ht="12.75" customHeight="1">
      <c r="C12" s="335"/>
      <c r="D12" s="6"/>
      <c r="E12" s="96"/>
      <c r="F12" s="7"/>
    </row>
    <row r="13" spans="3:8" s="2" customFormat="1" ht="12.75" customHeight="1">
      <c r="C13" s="3"/>
      <c r="D13" s="6"/>
      <c r="E13" s="96"/>
      <c r="F13" s="7"/>
    </row>
    <row r="14" spans="3:8" s="2" customFormat="1" ht="12.75" customHeight="1">
      <c r="C14" s="3"/>
      <c r="D14" s="6"/>
      <c r="E14" s="96"/>
      <c r="F14" s="7"/>
    </row>
    <row r="15" spans="3:8" s="2" customFormat="1" ht="12.75" customHeight="1">
      <c r="C15" s="3"/>
      <c r="D15" s="6"/>
      <c r="E15" s="96"/>
      <c r="F15" s="7"/>
    </row>
    <row r="16" spans="3:8" s="2" customFormat="1" ht="12.75" customHeight="1">
      <c r="C16" s="3"/>
      <c r="D16" s="6"/>
      <c r="E16" s="96"/>
      <c r="F16" s="7"/>
    </row>
    <row r="17" spans="3:6" s="2" customFormat="1" ht="12.75" customHeight="1">
      <c r="C17" s="3"/>
      <c r="D17" s="6"/>
      <c r="E17" s="96"/>
      <c r="F17" s="7"/>
    </row>
    <row r="18" spans="3:6" s="2" customFormat="1" ht="12.75" customHeight="1">
      <c r="C18" s="3"/>
      <c r="D18" s="6"/>
      <c r="E18" s="96"/>
      <c r="F18" s="7"/>
    </row>
    <row r="19" spans="3:6" s="2" customFormat="1" ht="12.75" customHeight="1">
      <c r="C19" s="3"/>
      <c r="D19" s="6"/>
      <c r="E19" s="96"/>
      <c r="F19" s="7"/>
    </row>
    <row r="20" spans="3:6" s="2" customFormat="1" ht="12.75" customHeight="1">
      <c r="C20" s="3"/>
      <c r="D20" s="6"/>
      <c r="E20" s="96"/>
      <c r="F20" s="7"/>
    </row>
    <row r="21" spans="3:6">
      <c r="C21" s="335"/>
      <c r="E21" s="96"/>
    </row>
    <row r="22" spans="3:6" ht="14.1" customHeight="1">
      <c r="C22" s="335"/>
    </row>
    <row r="23" spans="3:6" ht="6" customHeight="1">
      <c r="C23" s="335"/>
    </row>
    <row r="24" spans="3:6">
      <c r="C24" s="335"/>
    </row>
    <row r="25" spans="3:6">
      <c r="C25" s="335"/>
    </row>
    <row r="27" spans="3:6" ht="9" customHeight="1"/>
  </sheetData>
  <customSheetViews>
    <customSheetView guid="{30452F01-DB6E-11D6-846D-0008C7298EBA}" showGridLines="0" showRowCol="0" outlineSymbols="0" showRuler="0"/>
    <customSheetView guid="{30452F00-DB6E-11D6-846D-0008C7298EBA}" showGridLines="0" showRowCol="0" outlineSymbols="0" showRuler="0"/>
    <customSheetView guid="{30452EFF-DB6E-11D6-846D-0008C7298EBA}" showGridLines="0" showRowCol="0" outlineSymbols="0" showRuler="0"/>
    <customSheetView guid="{30452EFE-DB6E-11D6-846D-0008C7298EBA}" showGridLines="0" showRowCol="0" outlineSymbols="0" showRuler="0"/>
    <customSheetView guid="{30452EFC-DB6E-11D6-846D-0008C7298EBA}" showGridLines="0" showRowCol="0" outlineSymbols="0" showRuler="0"/>
  </customSheetViews>
  <mergeCells count="4">
    <mergeCell ref="C21:C23"/>
    <mergeCell ref="C24:C25"/>
    <mergeCell ref="C7:C9"/>
    <mergeCell ref="C10:C12"/>
  </mergeCells>
  <phoneticPr fontId="2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B1:E28"/>
  <sheetViews>
    <sheetView workbookViewId="0"/>
  </sheetViews>
  <sheetFormatPr baseColWidth="10" defaultColWidth="11.44140625" defaultRowHeight="13.2"/>
  <cols>
    <col min="1" max="1" width="0.109375" style="1" customWidth="1"/>
    <col min="2" max="2" width="2.6640625" style="1" customWidth="1"/>
    <col min="3" max="3" width="18.5546875" style="1" customWidth="1"/>
    <col min="4" max="4" width="1.33203125" style="1" customWidth="1"/>
    <col min="5" max="5" width="58.88671875" style="1" customWidth="1"/>
    <col min="6" max="7" width="11.44140625" style="1"/>
    <col min="8" max="8" width="13.44140625" style="1" customWidth="1"/>
    <col min="9" max="9" width="2.6640625" style="1" customWidth="1"/>
    <col min="10" max="10" width="8.88671875" style="1" customWidth="1"/>
    <col min="11" max="16384" width="11.44140625" style="1"/>
  </cols>
  <sheetData>
    <row r="1" spans="2:5" ht="0.75" customHeight="1"/>
    <row r="2" spans="2:5" ht="21" customHeight="1">
      <c r="E2" s="46" t="s">
        <v>32</v>
      </c>
    </row>
    <row r="3" spans="2:5" ht="15" customHeight="1">
      <c r="E3" s="8" t="s">
        <v>46</v>
      </c>
    </row>
    <row r="4" spans="2:5" s="2" customFormat="1" ht="20.25" customHeight="1">
      <c r="B4" s="3"/>
      <c r="C4" s="4" t="s">
        <v>34</v>
      </c>
    </row>
    <row r="5" spans="2:5" s="2" customFormat="1" ht="12.75" customHeight="1">
      <c r="B5" s="3"/>
      <c r="C5" s="5"/>
    </row>
    <row r="6" spans="2:5" s="2" customFormat="1" ht="13.5" customHeight="1">
      <c r="B6" s="3"/>
      <c r="C6" s="6"/>
      <c r="D6" s="7"/>
      <c r="E6" s="7"/>
    </row>
    <row r="7" spans="2:5" s="2" customFormat="1" ht="12.75" customHeight="1">
      <c r="B7" s="3"/>
      <c r="C7" s="9" t="s">
        <v>43</v>
      </c>
      <c r="D7" s="7"/>
      <c r="E7" s="14"/>
    </row>
    <row r="8" spans="2:5" s="2" customFormat="1" ht="12.75" customHeight="1">
      <c r="B8" s="3"/>
      <c r="C8" s="9" t="s">
        <v>44</v>
      </c>
      <c r="D8" s="7"/>
      <c r="E8" s="14"/>
    </row>
    <row r="9" spans="2:5" s="2" customFormat="1" ht="12.75" customHeight="1">
      <c r="B9" s="3"/>
      <c r="C9" s="9" t="s">
        <v>41</v>
      </c>
      <c r="D9" s="7"/>
      <c r="E9" s="14"/>
    </row>
    <row r="10" spans="2:5" s="2" customFormat="1" ht="12.75" customHeight="1">
      <c r="B10" s="3"/>
      <c r="C10" s="9" t="s">
        <v>42</v>
      </c>
      <c r="D10" s="7"/>
      <c r="E10" s="14"/>
    </row>
    <row r="11" spans="2:5" s="2" customFormat="1" ht="12.75" customHeight="1">
      <c r="B11" s="3"/>
      <c r="C11" s="32" t="s">
        <v>29</v>
      </c>
      <c r="D11" s="7"/>
      <c r="E11" s="12"/>
    </row>
    <row r="12" spans="2:5" s="2" customFormat="1" ht="12.75" customHeight="1">
      <c r="B12" s="3"/>
      <c r="D12" s="7"/>
      <c r="E12" s="12"/>
    </row>
    <row r="13" spans="2:5" s="2" customFormat="1" ht="12.75" customHeight="1">
      <c r="B13" s="3"/>
      <c r="C13" s="6"/>
      <c r="D13" s="7"/>
      <c r="E13" s="12"/>
    </row>
    <row r="14" spans="2:5" s="2" customFormat="1" ht="12.75" customHeight="1">
      <c r="B14" s="3"/>
      <c r="C14" s="6"/>
      <c r="D14" s="7"/>
      <c r="E14" s="12"/>
    </row>
    <row r="15" spans="2:5" s="2" customFormat="1" ht="12.75" customHeight="1">
      <c r="B15" s="3"/>
      <c r="C15" s="6"/>
      <c r="D15" s="7"/>
      <c r="E15" s="12"/>
    </row>
    <row r="16" spans="2:5" s="2" customFormat="1" ht="12.75" customHeight="1">
      <c r="B16" s="3"/>
      <c r="C16" s="6"/>
      <c r="D16" s="7"/>
      <c r="E16" s="12"/>
    </row>
    <row r="17" spans="2:5" s="2" customFormat="1" ht="12.75" customHeight="1">
      <c r="B17" s="3"/>
      <c r="C17" s="6"/>
      <c r="D17" s="7"/>
      <c r="E17" s="12"/>
    </row>
    <row r="18" spans="2:5" s="2" customFormat="1" ht="12.75" customHeight="1">
      <c r="B18" s="3"/>
      <c r="C18" s="6"/>
      <c r="D18" s="7"/>
      <c r="E18" s="12"/>
    </row>
    <row r="19" spans="2:5" s="2" customFormat="1" ht="12.75" customHeight="1">
      <c r="B19" s="3"/>
      <c r="C19" s="6"/>
      <c r="D19" s="7"/>
      <c r="E19" s="12"/>
    </row>
    <row r="20" spans="2:5" s="2" customFormat="1" ht="12.75" customHeight="1">
      <c r="B20" s="3"/>
      <c r="C20" s="6"/>
      <c r="D20" s="7"/>
      <c r="E20" s="12"/>
    </row>
    <row r="21" spans="2:5" s="2" customFormat="1" ht="12.75" customHeight="1">
      <c r="B21" s="3"/>
      <c r="C21" s="6"/>
      <c r="D21" s="7"/>
      <c r="E21" s="12"/>
    </row>
    <row r="23" spans="2:5" ht="14.1" customHeight="1"/>
    <row r="24" spans="2:5" ht="6" customHeight="1"/>
    <row r="28" spans="2:5" ht="9" customHeight="1"/>
  </sheetData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autoPageBreaks="0"/>
  </sheetPr>
  <dimension ref="C1:H32"/>
  <sheetViews>
    <sheetView showGridLines="0" showRowColHeaders="0" workbookViewId="0"/>
  </sheetViews>
  <sheetFormatPr baseColWidth="10" defaultColWidth="11.44140625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58.88671875" style="1" customWidth="1"/>
    <col min="7" max="8" width="11.44140625" style="1"/>
    <col min="9" max="9" width="10.33203125" style="1" customWidth="1"/>
    <col min="10" max="10" width="2" style="1" customWidth="1"/>
    <col min="11" max="11" width="2.6640625" style="1" customWidth="1"/>
    <col min="12" max="16384" width="11.44140625" style="1"/>
  </cols>
  <sheetData>
    <row r="1" spans="3:8" ht="0.6" customHeight="1"/>
    <row r="2" spans="3:8" ht="21" customHeight="1">
      <c r="E2" s="46" t="s">
        <v>32</v>
      </c>
      <c r="F2" s="46"/>
    </row>
    <row r="3" spans="3:8" ht="15" customHeight="1">
      <c r="E3" s="82" t="s">
        <v>129</v>
      </c>
      <c r="F3" s="8"/>
    </row>
    <row r="4" spans="3:8" s="2" customFormat="1" ht="19.95" customHeight="1">
      <c r="C4" s="4" t="str">
        <f>Indice!C4</f>
        <v>Demanda de energía eléctrica</v>
      </c>
      <c r="D4" s="4"/>
    </row>
    <row r="5" spans="3:8" s="2" customFormat="1" ht="12.6" customHeight="1">
      <c r="C5" s="3"/>
      <c r="D5" s="5"/>
    </row>
    <row r="6" spans="3:8" s="2" customFormat="1" ht="13.5" customHeight="1">
      <c r="C6" s="3"/>
      <c r="D6" s="6"/>
      <c r="E6" s="7"/>
      <c r="F6" s="7"/>
    </row>
    <row r="7" spans="3:8" s="2" customFormat="1" ht="12.75" customHeight="1">
      <c r="C7" s="335" t="s">
        <v>308</v>
      </c>
      <c r="E7" s="96"/>
      <c r="F7" s="9"/>
      <c r="H7" s="79"/>
    </row>
    <row r="8" spans="3:8" s="2" customFormat="1" ht="12.75" customHeight="1">
      <c r="C8" s="335"/>
      <c r="E8" s="96"/>
      <c r="F8" s="9"/>
    </row>
    <row r="9" spans="3:8" s="2" customFormat="1" ht="12.75" customHeight="1">
      <c r="C9" s="335"/>
      <c r="E9" s="96"/>
      <c r="F9" s="9"/>
    </row>
    <row r="10" spans="3:8" s="2" customFormat="1" ht="12.75" customHeight="1">
      <c r="C10" s="335" t="s">
        <v>29</v>
      </c>
      <c r="E10" s="96"/>
      <c r="F10" s="9"/>
    </row>
    <row r="11" spans="3:8" s="2" customFormat="1" ht="12.75" customHeight="1">
      <c r="C11" s="335"/>
      <c r="E11" s="96"/>
      <c r="F11" s="7"/>
    </row>
    <row r="12" spans="3:8" s="2" customFormat="1" ht="12.75" customHeight="1">
      <c r="C12" s="335"/>
      <c r="D12" s="6"/>
      <c r="E12" s="96"/>
      <c r="F12" s="7"/>
    </row>
    <row r="13" spans="3:8" s="2" customFormat="1" ht="12.75" customHeight="1">
      <c r="C13" s="3"/>
      <c r="D13" s="6"/>
      <c r="E13" s="96"/>
      <c r="F13" s="7"/>
    </row>
    <row r="14" spans="3:8" s="2" customFormat="1" ht="12.75" customHeight="1">
      <c r="C14" s="3"/>
      <c r="D14" s="6"/>
      <c r="E14" s="96"/>
      <c r="F14" s="7"/>
    </row>
    <row r="15" spans="3:8" s="2" customFormat="1" ht="12.75" customHeight="1">
      <c r="C15" s="3"/>
      <c r="D15" s="6"/>
      <c r="E15" s="96"/>
      <c r="F15" s="7"/>
    </row>
    <row r="16" spans="3:8" s="2" customFormat="1" ht="12.75" customHeight="1">
      <c r="C16" s="3"/>
      <c r="D16" s="6"/>
      <c r="E16" s="96"/>
      <c r="F16" s="7"/>
    </row>
    <row r="17" spans="3:6" s="2" customFormat="1" ht="12.75" customHeight="1">
      <c r="C17" s="3"/>
      <c r="D17" s="6"/>
      <c r="E17" s="96"/>
      <c r="F17" s="7"/>
    </row>
    <row r="18" spans="3:6" s="2" customFormat="1" ht="12.75" customHeight="1">
      <c r="C18" s="3"/>
      <c r="D18" s="6"/>
      <c r="E18" s="96"/>
      <c r="F18" s="7"/>
    </row>
    <row r="19" spans="3:6" s="2" customFormat="1" ht="12.75" customHeight="1">
      <c r="C19" s="3"/>
      <c r="D19" s="6"/>
      <c r="E19" s="96"/>
      <c r="F19" s="7"/>
    </row>
    <row r="20" spans="3:6" s="2" customFormat="1" ht="12.75" customHeight="1">
      <c r="C20" s="3"/>
      <c r="D20" s="6"/>
      <c r="E20" s="96"/>
      <c r="F20" s="7"/>
    </row>
    <row r="21" spans="3:6" s="2" customFormat="1" ht="12.75" customHeight="1">
      <c r="C21" s="3"/>
      <c r="D21" s="6"/>
      <c r="E21" s="96"/>
      <c r="F21" s="7"/>
    </row>
    <row r="31" spans="3:6" ht="15" customHeight="1"/>
    <row r="32" spans="3:6" ht="9.75" customHeight="1"/>
  </sheetData>
  <customSheetViews>
    <customSheetView guid="{30452F01-DB6E-11D6-846D-0008C7298EBA}" showGridLines="0" showRowCol="0" outlineSymbols="0" showRuler="0"/>
    <customSheetView guid="{30452F00-DB6E-11D6-846D-0008C7298EBA}" showGridLines="0" showRowCol="0" outlineSymbols="0" showRuler="0"/>
    <customSheetView guid="{30452EFF-DB6E-11D6-846D-0008C7298EBA}" showGridLines="0" showRowCol="0" outlineSymbols="0" showRuler="0"/>
    <customSheetView guid="{30452EFE-DB6E-11D6-846D-0008C7298EBA}" showGridLines="0" showRowCol="0" outlineSymbols="0" showRuler="0"/>
    <customSheetView guid="{30452EFC-DB6E-11D6-846D-0008C7298EBA}" showGridLines="0" showRowCol="0" outlineSymbols="0" showRuler="0"/>
  </customSheetViews>
  <mergeCells count="2">
    <mergeCell ref="C7:C9"/>
    <mergeCell ref="C10:C12"/>
  </mergeCells>
  <phoneticPr fontId="2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8">
    <pageSetUpPr autoPageBreaks="0"/>
  </sheetPr>
  <dimension ref="B1:AH44"/>
  <sheetViews>
    <sheetView showGridLines="0" showRowColHeaders="0" workbookViewId="0"/>
  </sheetViews>
  <sheetFormatPr baseColWidth="10" defaultColWidth="8.6640625" defaultRowHeight="13.2"/>
  <cols>
    <col min="1" max="1" width="0.109375" style="34" customWidth="1"/>
    <col min="2" max="2" width="2.6640625" style="1" customWidth="1"/>
    <col min="3" max="3" width="23.6640625" style="1" customWidth="1"/>
    <col min="4" max="4" width="1.33203125" style="1" customWidth="1"/>
    <col min="5" max="5" width="5.5546875" style="1" customWidth="1"/>
    <col min="6" max="7" width="8.6640625" style="34" bestFit="1" customWidth="1"/>
    <col min="8" max="8" width="6.109375" style="34" bestFit="1" customWidth="1"/>
    <col min="9" max="9" width="0.5546875" style="34" customWidth="1"/>
    <col min="10" max="10" width="8.44140625" style="34" bestFit="1" customWidth="1"/>
    <col min="11" max="11" width="6.109375" style="34" bestFit="1" customWidth="1"/>
    <col min="12" max="12" width="0.5546875" style="34" customWidth="1"/>
    <col min="13" max="13" width="8.33203125" style="34" customWidth="1"/>
    <col min="14" max="14" width="6.109375" style="34" bestFit="1" customWidth="1"/>
    <col min="15" max="15" width="0.5546875" style="34" customWidth="1"/>
    <col min="16" max="16" width="8.44140625" style="34" bestFit="1" customWidth="1"/>
    <col min="17" max="17" width="6.109375" style="34" bestFit="1" customWidth="1"/>
    <col min="18" max="18" width="0.5546875" style="34" customWidth="1"/>
    <col min="19" max="19" width="8.33203125" style="34" customWidth="1"/>
    <col min="20" max="20" width="4.88671875" style="34" customWidth="1"/>
    <col min="21" max="29" width="8.6640625" style="33" customWidth="1"/>
    <col min="30" max="16384" width="8.6640625" style="34"/>
  </cols>
  <sheetData>
    <row r="1" spans="2:34" s="1" customFormat="1" ht="0.6" customHeight="1"/>
    <row r="2" spans="2:34" s="1" customFormat="1" ht="21" customHeight="1">
      <c r="F2" s="8"/>
      <c r="T2" s="46" t="s">
        <v>32</v>
      </c>
    </row>
    <row r="3" spans="2:34" s="1" customFormat="1" ht="15" customHeight="1">
      <c r="F3" s="8"/>
      <c r="T3" s="82" t="s">
        <v>129</v>
      </c>
    </row>
    <row r="4" spans="2:34" s="2" customFormat="1" ht="19.95" customHeight="1">
      <c r="C4" s="4" t="str">
        <f>Indice!C4</f>
        <v>Demanda de energía eléctrica</v>
      </c>
      <c r="D4" s="4"/>
    </row>
    <row r="5" spans="2:34" s="2" customFormat="1" ht="12.6" customHeight="1">
      <c r="C5" s="3"/>
      <c r="D5" s="5"/>
    </row>
    <row r="6" spans="2:34" s="2" customFormat="1" ht="13.5" customHeight="1">
      <c r="C6" s="3"/>
      <c r="D6" s="6"/>
      <c r="E6" s="7"/>
      <c r="F6" s="7"/>
    </row>
    <row r="7" spans="2:34" ht="12.75" customHeight="1">
      <c r="B7" s="2"/>
      <c r="C7" s="335" t="s">
        <v>30</v>
      </c>
      <c r="E7" s="7"/>
      <c r="F7" s="35"/>
      <c r="G7" s="36">
        <v>2011</v>
      </c>
      <c r="H7" s="36"/>
      <c r="I7" s="37"/>
      <c r="J7" s="36">
        <v>2012</v>
      </c>
      <c r="K7" s="36"/>
      <c r="L7" s="37"/>
      <c r="M7" s="36">
        <v>2013</v>
      </c>
      <c r="N7" s="36"/>
      <c r="O7" s="37"/>
      <c r="P7" s="36">
        <v>2014</v>
      </c>
      <c r="Q7" s="36"/>
      <c r="R7" s="37"/>
      <c r="S7" s="36">
        <v>2015</v>
      </c>
      <c r="T7" s="36"/>
      <c r="U7" s="23"/>
      <c r="V7" s="23"/>
    </row>
    <row r="8" spans="2:34" ht="12.75" customHeight="1">
      <c r="B8" s="2"/>
      <c r="C8" s="335"/>
      <c r="E8" s="308"/>
      <c r="F8" s="38"/>
      <c r="G8" s="39" t="s">
        <v>0</v>
      </c>
      <c r="H8" s="39" t="s">
        <v>1</v>
      </c>
      <c r="I8" s="39"/>
      <c r="J8" s="39" t="s">
        <v>0</v>
      </c>
      <c r="K8" s="39" t="s">
        <v>1</v>
      </c>
      <c r="L8" s="39"/>
      <c r="M8" s="39" t="s">
        <v>0</v>
      </c>
      <c r="N8" s="39" t="s">
        <v>1</v>
      </c>
      <c r="O8" s="39"/>
      <c r="P8" s="39" t="s">
        <v>0</v>
      </c>
      <c r="Q8" s="39" t="s">
        <v>1</v>
      </c>
      <c r="R8" s="39"/>
      <c r="S8" s="39" t="s">
        <v>0</v>
      </c>
      <c r="T8" s="39" t="s">
        <v>1</v>
      </c>
      <c r="U8" s="23"/>
      <c r="V8" s="23"/>
    </row>
    <row r="9" spans="2:34" ht="12.75" customHeight="1">
      <c r="B9" s="2"/>
      <c r="C9" s="335"/>
      <c r="E9" s="308" t="s">
        <v>2</v>
      </c>
      <c r="F9" s="107" t="s">
        <v>3</v>
      </c>
      <c r="G9" s="108">
        <f>+'Data 1'!D160</f>
        <v>23667.869017999994</v>
      </c>
      <c r="H9" s="109">
        <f>+G9/G$21*100</f>
        <v>9.2598236628253456</v>
      </c>
      <c r="I9" s="109"/>
      <c r="J9" s="108">
        <f>+'Data 1'!D172</f>
        <v>23090.426943000002</v>
      </c>
      <c r="K9" s="109">
        <f>+J9/J$21*100</f>
        <v>9.1623507325364155</v>
      </c>
      <c r="L9" s="109"/>
      <c r="M9" s="108">
        <f>+'Data 1'!D184</f>
        <v>22553.187900000001</v>
      </c>
      <c r="N9" s="109">
        <f>+M9/M$21*100</f>
        <v>9.1542531150423603</v>
      </c>
      <c r="O9" s="109">
        <v>22530.412876999999</v>
      </c>
      <c r="P9" s="108">
        <f>+'Data 1'!D196</f>
        <v>22053.512252999997</v>
      </c>
      <c r="Q9" s="109">
        <f>+P9/P$21*100</f>
        <v>9.0552540088187783</v>
      </c>
      <c r="R9" s="109"/>
      <c r="S9" s="108">
        <f>+'Data 1'!D208</f>
        <v>22663.458267999998</v>
      </c>
      <c r="T9" s="109">
        <f>+S9/S$21*100</f>
        <v>9.1367648570190454</v>
      </c>
      <c r="U9" s="69"/>
      <c r="V9" s="80"/>
      <c r="W9" s="50"/>
      <c r="X9" s="50"/>
      <c r="Y9" s="57"/>
      <c r="Z9" s="55"/>
      <c r="AA9" s="54"/>
      <c r="AB9" s="59"/>
      <c r="AC9" s="54"/>
      <c r="AD9" s="59"/>
      <c r="AE9" s="54"/>
      <c r="AF9" s="59"/>
      <c r="AG9" s="54"/>
      <c r="AH9" s="59"/>
    </row>
    <row r="10" spans="2:34" ht="12.75" customHeight="1">
      <c r="B10" s="2"/>
      <c r="C10" s="335"/>
      <c r="E10" s="308" t="s">
        <v>4</v>
      </c>
      <c r="F10" s="104" t="s">
        <v>5</v>
      </c>
      <c r="G10" s="108">
        <f>+'Data 1'!D161</f>
        <v>21414.953240999999</v>
      </c>
      <c r="H10" s="109">
        <f t="shared" ref="H10:H20" si="0">+G10/G$21*100</f>
        <v>8.3783922671068982</v>
      </c>
      <c r="I10" s="109"/>
      <c r="J10" s="108">
        <f>+'Data 1'!D173</f>
        <v>22947.785240000001</v>
      </c>
      <c r="K10" s="109">
        <f t="shared" ref="K10:K20" si="1">+J10/J$21*100</f>
        <v>9.1057500765503416</v>
      </c>
      <c r="L10" s="109"/>
      <c r="M10" s="108">
        <f>+'Data 1'!D185</f>
        <v>20549.267124999998</v>
      </c>
      <c r="N10" s="109">
        <f t="shared" ref="N10:N20" si="2">+M10/M$21*100</f>
        <v>8.3408693008259291</v>
      </c>
      <c r="O10" s="109">
        <v>21052.741961000003</v>
      </c>
      <c r="P10" s="108">
        <f>+'Data 1'!D197</f>
        <v>20371.954502999994</v>
      </c>
      <c r="Q10" s="109">
        <f t="shared" ref="Q10:Q20" si="3">+P10/P$21*100</f>
        <v>8.3648001535750893</v>
      </c>
      <c r="R10" s="109"/>
      <c r="S10" s="108">
        <f>+'Data 1'!D209</f>
        <v>20920.423076999999</v>
      </c>
      <c r="T10" s="109">
        <f t="shared" ref="T10:T20" si="4">+S10/S$21*100</f>
        <v>8.4340608614791073</v>
      </c>
      <c r="U10" s="69"/>
      <c r="V10" s="69"/>
      <c r="W10" s="50"/>
      <c r="X10" s="50"/>
      <c r="Y10" s="58"/>
      <c r="Z10" s="56"/>
      <c r="AA10" s="54"/>
      <c r="AB10" s="59"/>
      <c r="AC10" s="54"/>
      <c r="AD10" s="59"/>
      <c r="AE10" s="54"/>
      <c r="AF10" s="59"/>
      <c r="AG10" s="54"/>
      <c r="AH10" s="59"/>
    </row>
    <row r="11" spans="2:34" ht="12.75" customHeight="1">
      <c r="B11" s="2"/>
      <c r="C11" s="335"/>
      <c r="E11" s="308" t="s">
        <v>6</v>
      </c>
      <c r="F11" s="104" t="s">
        <v>7</v>
      </c>
      <c r="G11" s="108">
        <f>+'Data 1'!D162</f>
        <v>22737.242052000005</v>
      </c>
      <c r="H11" s="109">
        <f t="shared" si="0"/>
        <v>8.8957249095968098</v>
      </c>
      <c r="I11" s="109"/>
      <c r="J11" s="108">
        <f>+'Data 1'!D174</f>
        <v>21327.506309</v>
      </c>
      <c r="K11" s="109">
        <f t="shared" si="1"/>
        <v>8.4628185323650289</v>
      </c>
      <c r="L11" s="109"/>
      <c r="M11" s="108">
        <f>+'Data 1'!D186</f>
        <v>21218.142804999999</v>
      </c>
      <c r="N11" s="109">
        <f t="shared" si="2"/>
        <v>8.6123633931185779</v>
      </c>
      <c r="O11" s="109">
        <v>21103.814710000002</v>
      </c>
      <c r="P11" s="108">
        <f>+'Data 1'!D198</f>
        <v>20919.84879</v>
      </c>
      <c r="Q11" s="109">
        <f t="shared" si="3"/>
        <v>8.5897675819760142</v>
      </c>
      <c r="R11" s="109"/>
      <c r="S11" s="108">
        <f>+'Data 1'!D210</f>
        <v>21089.994259000003</v>
      </c>
      <c r="T11" s="109">
        <f t="shared" si="4"/>
        <v>8.5024234210734839</v>
      </c>
      <c r="U11" s="69"/>
      <c r="V11" s="69"/>
      <c r="W11" s="50"/>
      <c r="X11" s="50"/>
      <c r="Y11" s="58"/>
      <c r="Z11" s="56"/>
      <c r="AA11" s="54"/>
      <c r="AB11" s="59"/>
      <c r="AC11" s="54"/>
      <c r="AD11" s="59"/>
      <c r="AE11" s="54"/>
      <c r="AF11" s="59"/>
      <c r="AG11" s="54"/>
      <c r="AH11" s="59"/>
    </row>
    <row r="12" spans="2:34" ht="12.75" customHeight="1">
      <c r="B12" s="2"/>
      <c r="C12" s="3"/>
      <c r="E12" s="308" t="s">
        <v>8</v>
      </c>
      <c r="F12" s="104" t="s">
        <v>9</v>
      </c>
      <c r="G12" s="108">
        <f>+'Data 1'!D163</f>
        <v>19254.015281</v>
      </c>
      <c r="H12" s="109">
        <f t="shared" si="0"/>
        <v>7.532946298114612</v>
      </c>
      <c r="I12" s="109"/>
      <c r="J12" s="108">
        <f>+'Data 1'!D175</f>
        <v>19477.465007000003</v>
      </c>
      <c r="K12" s="109">
        <f t="shared" si="1"/>
        <v>7.7287165895795553</v>
      </c>
      <c r="L12" s="109"/>
      <c r="M12" s="108">
        <f>+'Data 1'!D187</f>
        <v>19498.434924000005</v>
      </c>
      <c r="N12" s="109">
        <f t="shared" si="2"/>
        <v>7.9143405106591516</v>
      </c>
      <c r="O12" s="109">
        <v>19100.026852999999</v>
      </c>
      <c r="P12" s="108">
        <f>+'Data 1'!D199</f>
        <v>18766.030208</v>
      </c>
      <c r="Q12" s="109">
        <f t="shared" si="3"/>
        <v>7.705401675757571</v>
      </c>
      <c r="R12" s="109"/>
      <c r="S12" s="108">
        <f>+'Data 1'!D211</f>
        <v>18732.915555</v>
      </c>
      <c r="T12" s="109">
        <f t="shared" si="4"/>
        <v>7.552168009332398</v>
      </c>
      <c r="U12" s="69"/>
      <c r="V12" s="69"/>
      <c r="W12" s="50"/>
      <c r="X12" s="50"/>
      <c r="Y12" s="58"/>
      <c r="Z12" s="56"/>
      <c r="AA12" s="54"/>
      <c r="AB12" s="59"/>
      <c r="AC12" s="54"/>
      <c r="AD12" s="59"/>
      <c r="AE12" s="54"/>
      <c r="AF12" s="59"/>
      <c r="AG12" s="54"/>
      <c r="AH12" s="59"/>
    </row>
    <row r="13" spans="2:34" ht="12.75" customHeight="1">
      <c r="B13" s="2"/>
      <c r="C13" s="3"/>
      <c r="D13" s="6"/>
      <c r="E13" s="308" t="s">
        <v>6</v>
      </c>
      <c r="F13" s="104" t="s">
        <v>10</v>
      </c>
      <c r="G13" s="108">
        <f>+'Data 1'!D164</f>
        <v>20346.017596999998</v>
      </c>
      <c r="H13" s="109">
        <f t="shared" si="0"/>
        <v>7.9601815881978313</v>
      </c>
      <c r="I13" s="109"/>
      <c r="J13" s="108">
        <f>+'Data 1'!D176</f>
        <v>20190.931373000007</v>
      </c>
      <c r="K13" s="109">
        <f t="shared" si="1"/>
        <v>8.0118221855608365</v>
      </c>
      <c r="L13" s="109"/>
      <c r="M13" s="108">
        <f>+'Data 1'!D188</f>
        <v>19447.040545999997</v>
      </c>
      <c r="N13" s="109">
        <f t="shared" si="2"/>
        <v>7.8934797282727178</v>
      </c>
      <c r="O13" s="109">
        <v>19255.983743999997</v>
      </c>
      <c r="P13" s="108">
        <f>+'Data 1'!D200</f>
        <v>19478.485279000004</v>
      </c>
      <c r="Q13" s="109">
        <f t="shared" si="3"/>
        <v>7.9979383730311966</v>
      </c>
      <c r="R13" s="109"/>
      <c r="S13" s="108">
        <f>+'Data 1'!D212</f>
        <v>19832.329908</v>
      </c>
      <c r="T13" s="109">
        <f t="shared" si="4"/>
        <v>7.995396500986562</v>
      </c>
      <c r="U13" s="69"/>
      <c r="V13" s="69"/>
      <c r="W13" s="50"/>
      <c r="X13" s="50"/>
      <c r="Y13" s="58"/>
      <c r="Z13" s="56"/>
      <c r="AA13" s="54"/>
      <c r="AB13" s="59"/>
      <c r="AC13" s="54"/>
      <c r="AD13" s="59"/>
      <c r="AE13" s="54"/>
      <c r="AF13" s="59"/>
      <c r="AG13" s="54"/>
      <c r="AH13" s="59"/>
    </row>
    <row r="14" spans="2:34" ht="12.75" customHeight="1">
      <c r="B14" s="2"/>
      <c r="C14" s="3"/>
      <c r="D14" s="6"/>
      <c r="E14" s="308" t="s">
        <v>11</v>
      </c>
      <c r="F14" s="104" t="s">
        <v>12</v>
      </c>
      <c r="G14" s="108">
        <f>+'Data 1'!D165</f>
        <v>20740.408362999999</v>
      </c>
      <c r="H14" s="109">
        <f t="shared" si="0"/>
        <v>8.1144831412708687</v>
      </c>
      <c r="I14" s="109"/>
      <c r="J14" s="108">
        <f>+'Data 1'!D177</f>
        <v>20752.162159</v>
      </c>
      <c r="K14" s="109">
        <f t="shared" si="1"/>
        <v>8.2345202463599207</v>
      </c>
      <c r="L14" s="109"/>
      <c r="M14" s="108">
        <f>+'Data 1'!D189</f>
        <v>19143.780576000001</v>
      </c>
      <c r="N14" s="109">
        <f t="shared" si="2"/>
        <v>7.7703876608741158</v>
      </c>
      <c r="O14" s="109">
        <v>20562.727529</v>
      </c>
      <c r="P14" s="108">
        <f>+'Data 1'!D201</f>
        <v>19600.189424999997</v>
      </c>
      <c r="Q14" s="109">
        <f t="shared" si="3"/>
        <v>8.0479105472279109</v>
      </c>
      <c r="R14" s="109"/>
      <c r="S14" s="108">
        <f>+'Data 1'!D213</f>
        <v>20374.443842000001</v>
      </c>
      <c r="T14" s="109">
        <f t="shared" si="4"/>
        <v>8.2139495338952795</v>
      </c>
      <c r="U14" s="69"/>
      <c r="V14" s="69"/>
      <c r="W14" s="50"/>
      <c r="X14" s="50"/>
      <c r="Y14" s="58"/>
      <c r="Z14" s="56"/>
      <c r="AA14" s="54"/>
      <c r="AB14" s="59"/>
      <c r="AC14" s="54"/>
      <c r="AD14" s="59"/>
      <c r="AE14" s="54"/>
      <c r="AF14" s="59"/>
      <c r="AG14" s="54"/>
      <c r="AH14" s="59"/>
    </row>
    <row r="15" spans="2:34" ht="12.75" customHeight="1">
      <c r="B15" s="2"/>
      <c r="C15" s="3"/>
      <c r="D15" s="6"/>
      <c r="E15" s="308" t="s">
        <v>11</v>
      </c>
      <c r="F15" s="104" t="s">
        <v>13</v>
      </c>
      <c r="G15" s="108">
        <f>+'Data 1'!D166</f>
        <v>21996.807179999996</v>
      </c>
      <c r="H15" s="109">
        <f t="shared" si="0"/>
        <v>8.6060369641669805</v>
      </c>
      <c r="I15" s="109"/>
      <c r="J15" s="108">
        <f>+'Data 1'!D178</f>
        <v>21670.967820000002</v>
      </c>
      <c r="K15" s="109">
        <f t="shared" si="1"/>
        <v>8.5991050910621567</v>
      </c>
      <c r="L15" s="109"/>
      <c r="M15" s="108">
        <f>+'Data 1'!D190</f>
        <v>21637.578680000002</v>
      </c>
      <c r="N15" s="109">
        <f t="shared" si="2"/>
        <v>8.7826108181080755</v>
      </c>
      <c r="O15" s="109">
        <v>21572.715988000004</v>
      </c>
      <c r="P15" s="108">
        <f>+'Data 1'!D202</f>
        <v>21122.58655</v>
      </c>
      <c r="Q15" s="109">
        <f t="shared" si="3"/>
        <v>8.673012458933389</v>
      </c>
      <c r="R15" s="109"/>
      <c r="S15" s="108">
        <f>+'Data 1'!D214</f>
        <v>23468.551519000001</v>
      </c>
      <c r="T15" s="109">
        <f t="shared" si="4"/>
        <v>9.4613379047584711</v>
      </c>
      <c r="U15" s="69"/>
      <c r="V15" s="69"/>
      <c r="W15" s="50"/>
      <c r="X15" s="50"/>
      <c r="Y15" s="58"/>
      <c r="Z15" s="56"/>
      <c r="AA15" s="54"/>
      <c r="AB15" s="59"/>
      <c r="AC15" s="54"/>
      <c r="AD15" s="59"/>
      <c r="AE15" s="54"/>
      <c r="AF15" s="59"/>
      <c r="AG15" s="54"/>
      <c r="AH15" s="59"/>
    </row>
    <row r="16" spans="2:34" ht="12.75" customHeight="1">
      <c r="B16" s="2"/>
      <c r="C16" s="3"/>
      <c r="D16" s="6"/>
      <c r="E16" s="308" t="s">
        <v>8</v>
      </c>
      <c r="F16" s="104" t="s">
        <v>14</v>
      </c>
      <c r="G16" s="108">
        <f>+'Data 1'!D167</f>
        <v>21588.901646000006</v>
      </c>
      <c r="H16" s="109">
        <f t="shared" si="0"/>
        <v>8.4464478894996358</v>
      </c>
      <c r="I16" s="109"/>
      <c r="J16" s="108">
        <f>+'Data 1'!D179</f>
        <v>21447.849914999999</v>
      </c>
      <c r="K16" s="109">
        <f t="shared" si="1"/>
        <v>8.5105712365186612</v>
      </c>
      <c r="L16" s="109"/>
      <c r="M16" s="108">
        <f>+'Data 1'!D191</f>
        <v>20607.948791000003</v>
      </c>
      <c r="N16" s="109">
        <f t="shared" si="2"/>
        <v>8.3646879656709299</v>
      </c>
      <c r="O16" s="109">
        <v>19583.977256999999</v>
      </c>
      <c r="P16" s="108">
        <f>+'Data 1'!D203</f>
        <v>20174.167919000003</v>
      </c>
      <c r="Q16" s="109">
        <f t="shared" si="3"/>
        <v>8.2835882478654721</v>
      </c>
      <c r="R16" s="109"/>
      <c r="S16" s="108">
        <f>+'Data 1'!D215</f>
        <v>20877.792672</v>
      </c>
      <c r="T16" s="109">
        <f t="shared" si="4"/>
        <v>8.4168744293980655</v>
      </c>
      <c r="U16" s="69"/>
      <c r="V16" s="69"/>
      <c r="W16" s="50"/>
      <c r="X16" s="50"/>
      <c r="Y16" s="58"/>
      <c r="Z16" s="56"/>
      <c r="AA16" s="54"/>
      <c r="AB16" s="59"/>
      <c r="AC16" s="54"/>
      <c r="AD16" s="59"/>
      <c r="AE16" s="54"/>
      <c r="AF16" s="59"/>
      <c r="AG16" s="54"/>
      <c r="AH16" s="59"/>
    </row>
    <row r="17" spans="2:34" ht="12.75" customHeight="1">
      <c r="B17" s="2"/>
      <c r="C17" s="3"/>
      <c r="D17" s="6"/>
      <c r="E17" s="308" t="s">
        <v>15</v>
      </c>
      <c r="F17" s="104" t="s">
        <v>16</v>
      </c>
      <c r="G17" s="108">
        <f>+'Data 1'!D168</f>
        <v>21020.763279999999</v>
      </c>
      <c r="H17" s="109">
        <f t="shared" si="0"/>
        <v>8.2241692770379586</v>
      </c>
      <c r="I17" s="109"/>
      <c r="J17" s="108">
        <f>+'Data 1'!D180</f>
        <v>19794.145318999999</v>
      </c>
      <c r="K17" s="109">
        <f t="shared" si="1"/>
        <v>7.8543762881115766</v>
      </c>
      <c r="L17" s="109"/>
      <c r="M17" s="108">
        <f>+'Data 1'!D192</f>
        <v>19706.244317000004</v>
      </c>
      <c r="N17" s="109">
        <f t="shared" si="2"/>
        <v>7.9986895522066348</v>
      </c>
      <c r="O17" s="109">
        <v>19539.287537</v>
      </c>
      <c r="P17" s="108">
        <f>+'Data 1'!D204</f>
        <v>20261.893050000002</v>
      </c>
      <c r="Q17" s="109">
        <f t="shared" si="3"/>
        <v>8.3196085123498218</v>
      </c>
      <c r="R17" s="109"/>
      <c r="S17" s="108">
        <f>+'Data 1'!D216</f>
        <v>19590.043026000003</v>
      </c>
      <c r="T17" s="109">
        <f t="shared" si="4"/>
        <v>7.8977186337080285</v>
      </c>
      <c r="U17" s="69"/>
      <c r="V17" s="69"/>
      <c r="W17" s="50"/>
      <c r="X17" s="50"/>
      <c r="Y17" s="58"/>
      <c r="Z17" s="56"/>
      <c r="AA17" s="54"/>
      <c r="AB17" s="59"/>
      <c r="AC17" s="54"/>
      <c r="AD17" s="59"/>
      <c r="AE17" s="54"/>
      <c r="AF17" s="59"/>
      <c r="AG17" s="54"/>
      <c r="AH17" s="59"/>
    </row>
    <row r="18" spans="2:34" ht="12.75" customHeight="1">
      <c r="B18" s="2"/>
      <c r="C18" s="3"/>
      <c r="D18" s="6"/>
      <c r="E18" s="308" t="s">
        <v>17</v>
      </c>
      <c r="F18" s="104" t="s">
        <v>18</v>
      </c>
      <c r="G18" s="108">
        <f>+'Data 1'!D169</f>
        <v>20338.993178999997</v>
      </c>
      <c r="H18" s="109">
        <f t="shared" si="0"/>
        <v>7.9574333529441832</v>
      </c>
      <c r="I18" s="109"/>
      <c r="J18" s="108">
        <f>+'Data 1'!D181</f>
        <v>19716.804320999996</v>
      </c>
      <c r="K18" s="109">
        <f t="shared" si="1"/>
        <v>7.8236871479137919</v>
      </c>
      <c r="L18" s="109"/>
      <c r="M18" s="108">
        <f>+'Data 1'!D193</f>
        <v>19780.493700999992</v>
      </c>
      <c r="N18" s="109">
        <f t="shared" si="2"/>
        <v>8.0288270945259566</v>
      </c>
      <c r="O18" s="109">
        <v>19277.604965999999</v>
      </c>
      <c r="P18" s="108">
        <f>+'Data 1'!D205</f>
        <v>19686.428999999993</v>
      </c>
      <c r="Q18" s="109">
        <f t="shared" si="3"/>
        <v>8.0833208369032583</v>
      </c>
      <c r="R18" s="109"/>
      <c r="S18" s="108">
        <f>+'Data 1'!D217</f>
        <v>19724.270237000008</v>
      </c>
      <c r="T18" s="109">
        <f t="shared" si="4"/>
        <v>7.9518322844059091</v>
      </c>
      <c r="U18" s="69"/>
      <c r="V18" s="69"/>
      <c r="W18" s="50"/>
      <c r="X18" s="50"/>
      <c r="Y18" s="58"/>
      <c r="Z18" s="56"/>
      <c r="AA18" s="54"/>
      <c r="AB18" s="59"/>
      <c r="AC18" s="54"/>
      <c r="AD18" s="59"/>
      <c r="AE18" s="54"/>
      <c r="AF18" s="59"/>
      <c r="AG18" s="54"/>
      <c r="AH18" s="59"/>
    </row>
    <row r="19" spans="2:34" ht="12.75" customHeight="1">
      <c r="E19" s="308" t="s">
        <v>19</v>
      </c>
      <c r="F19" s="104" t="s">
        <v>20</v>
      </c>
      <c r="G19" s="108">
        <f>+'Data 1'!D170</f>
        <v>20614.639884</v>
      </c>
      <c r="H19" s="109">
        <f t="shared" si="0"/>
        <v>8.0652774465378094</v>
      </c>
      <c r="I19" s="109"/>
      <c r="J19" s="108">
        <f>+'Data 1'!D182</f>
        <v>20270.138454999997</v>
      </c>
      <c r="K19" s="109">
        <f t="shared" si="1"/>
        <v>8.0432517934921304</v>
      </c>
      <c r="L19" s="109"/>
      <c r="M19" s="108">
        <f>+'Data 1'!D194</f>
        <v>20480.664446000002</v>
      </c>
      <c r="N19" s="109">
        <f t="shared" si="2"/>
        <v>8.3130237345707041</v>
      </c>
      <c r="O19" s="109">
        <v>20702.574327000002</v>
      </c>
      <c r="P19" s="108">
        <f>+'Data 1'!D206</f>
        <v>19785.315299000002</v>
      </c>
      <c r="Q19" s="109">
        <f t="shared" si="3"/>
        <v>8.1239239184063088</v>
      </c>
      <c r="R19" s="109"/>
      <c r="S19" s="108">
        <f>+'Data 1'!D218</f>
        <v>19877.02370999999</v>
      </c>
      <c r="T19" s="109">
        <f t="shared" si="4"/>
        <v>8.0134147908084952</v>
      </c>
      <c r="U19" s="69"/>
      <c r="V19" s="69"/>
      <c r="W19" s="50"/>
      <c r="X19" s="50"/>
      <c r="Y19" s="58"/>
      <c r="Z19" s="56"/>
      <c r="AA19" s="54"/>
      <c r="AB19" s="59"/>
      <c r="AC19" s="54"/>
      <c r="AD19" s="59"/>
      <c r="AE19" s="54"/>
      <c r="AF19" s="59"/>
      <c r="AG19" s="54"/>
      <c r="AH19" s="59"/>
    </row>
    <row r="20" spans="2:34" ht="12.75" customHeight="1">
      <c r="E20" s="308" t="s">
        <v>21</v>
      </c>
      <c r="F20" s="106" t="s">
        <v>22</v>
      </c>
      <c r="G20" s="110">
        <f>+'Data 1'!D171</f>
        <v>21876.794584000003</v>
      </c>
      <c r="H20" s="111">
        <f t="shared" si="0"/>
        <v>8.5590832027010588</v>
      </c>
      <c r="I20" s="111"/>
      <c r="J20" s="110">
        <f>+'Data 1'!D183</f>
        <v>21328.039439000011</v>
      </c>
      <c r="K20" s="111">
        <f t="shared" si="1"/>
        <v>8.4630300799495828</v>
      </c>
      <c r="L20" s="111"/>
      <c r="M20" s="110">
        <f>+'Data 1'!D195</f>
        <v>21745.626768999999</v>
      </c>
      <c r="N20" s="111">
        <f t="shared" si="2"/>
        <v>8.826467126124852</v>
      </c>
      <c r="O20" s="111">
        <v>22540.629502</v>
      </c>
      <c r="P20" s="110">
        <f>+'Data 1'!D207</f>
        <v>21323.415776999998</v>
      </c>
      <c r="Q20" s="111">
        <f t="shared" si="3"/>
        <v>8.7554736851551809</v>
      </c>
      <c r="R20" s="111"/>
      <c r="S20" s="110">
        <f>+'Data 1'!D219</f>
        <v>20895.613211</v>
      </c>
      <c r="T20" s="111">
        <f t="shared" si="4"/>
        <v>8.4240587731351493</v>
      </c>
      <c r="U20" s="69"/>
      <c r="V20" s="69"/>
      <c r="W20" s="50"/>
      <c r="X20" s="50"/>
      <c r="Y20" s="58"/>
      <c r="Z20" s="56"/>
      <c r="AA20" s="54"/>
      <c r="AB20" s="59"/>
      <c r="AC20" s="54"/>
      <c r="AD20" s="59"/>
      <c r="AE20" s="54"/>
      <c r="AF20" s="59"/>
      <c r="AG20" s="54"/>
      <c r="AH20" s="59"/>
    </row>
    <row r="21" spans="2:34" ht="16.5" customHeight="1">
      <c r="F21" s="112" t="s">
        <v>23</v>
      </c>
      <c r="G21" s="113">
        <f>SUM(G9:G20)</f>
        <v>255597.40530500002</v>
      </c>
      <c r="H21" s="114">
        <f>SUM(H9:H20)</f>
        <v>99.999999999999986</v>
      </c>
      <c r="I21" s="115"/>
      <c r="J21" s="113">
        <f>SUM(J9:J20)</f>
        <v>252014.22230000002</v>
      </c>
      <c r="K21" s="114">
        <f>SUM(K9:K20)</f>
        <v>100</v>
      </c>
      <c r="L21" s="115"/>
      <c r="M21" s="113">
        <f>SUM(M9:M20)</f>
        <v>246368.41058</v>
      </c>
      <c r="N21" s="114">
        <f>SUM(N9:N20)</f>
        <v>100</v>
      </c>
      <c r="O21" s="115"/>
      <c r="P21" s="113">
        <f>SUM(P9:P20)</f>
        <v>243543.828053</v>
      </c>
      <c r="Q21" s="114">
        <f>SUM(Q9:Q20)</f>
        <v>99.999999999999972</v>
      </c>
      <c r="R21" s="115"/>
      <c r="S21" s="113">
        <f>SUM(S9:S20)</f>
        <v>248046.85928400001</v>
      </c>
      <c r="T21" s="114">
        <f>SUM(T9:T20)</f>
        <v>99.999999999999986</v>
      </c>
      <c r="U21" s="69"/>
      <c r="V21" s="69"/>
      <c r="W21" s="50"/>
      <c r="X21" s="50"/>
      <c r="Y21" s="58"/>
      <c r="Z21" s="42"/>
      <c r="AA21" s="54"/>
      <c r="AB21" s="54"/>
      <c r="AC21" s="54"/>
      <c r="AD21" s="54"/>
      <c r="AE21" s="54"/>
      <c r="AF21" s="54"/>
      <c r="AG21" s="54"/>
      <c r="AH21" s="54"/>
    </row>
    <row r="22" spans="2:34" ht="12.75" customHeight="1">
      <c r="G22" s="48"/>
      <c r="J22" s="66"/>
      <c r="M22" s="66"/>
      <c r="P22" s="66"/>
      <c r="S22" s="66"/>
      <c r="U22" s="69"/>
      <c r="V22" s="69"/>
    </row>
    <row r="23" spans="2:34" ht="12.75" customHeight="1">
      <c r="G23" s="21"/>
      <c r="H23" s="21"/>
      <c r="I23" s="21"/>
      <c r="J23" s="74"/>
      <c r="K23" s="21"/>
      <c r="L23" s="21"/>
      <c r="M23" s="74"/>
      <c r="N23" s="21"/>
      <c r="O23" s="21"/>
      <c r="P23" s="74"/>
      <c r="Q23" s="44"/>
      <c r="R23" s="43"/>
      <c r="S23" s="74"/>
      <c r="T23" s="44"/>
    </row>
    <row r="24" spans="2:34" ht="12.75" customHeight="1">
      <c r="G24" s="75"/>
      <c r="H24" s="44"/>
      <c r="I24" s="43"/>
      <c r="J24" s="75"/>
      <c r="K24" s="44"/>
      <c r="L24" s="43"/>
      <c r="M24" s="75"/>
      <c r="N24" s="44"/>
      <c r="O24" s="43"/>
      <c r="P24" s="75"/>
      <c r="Q24" s="44"/>
      <c r="R24" s="43"/>
      <c r="S24" s="75"/>
      <c r="T24" s="44"/>
    </row>
    <row r="25" spans="2:34" ht="12.75" customHeight="1">
      <c r="G25" s="44"/>
      <c r="H25" s="44"/>
      <c r="I25" s="43"/>
      <c r="J25" s="44"/>
      <c r="K25" s="44"/>
      <c r="L25" s="43"/>
      <c r="M25" s="44"/>
      <c r="N25" s="44"/>
      <c r="O25" s="43"/>
      <c r="P25" s="44"/>
      <c r="Q25" s="44"/>
      <c r="R25" s="43"/>
      <c r="S25" s="44"/>
      <c r="T25" s="44"/>
    </row>
    <row r="26" spans="2:34" ht="12.75" customHeight="1">
      <c r="G26" s="44"/>
      <c r="H26" s="44"/>
      <c r="I26" s="43"/>
      <c r="J26" s="44"/>
      <c r="K26" s="44"/>
      <c r="L26" s="43"/>
      <c r="M26" s="44"/>
      <c r="N26" s="44"/>
      <c r="O26" s="43"/>
      <c r="P26" s="44"/>
      <c r="Q26" s="44"/>
      <c r="R26" s="43"/>
      <c r="S26" s="44"/>
      <c r="T26" s="44"/>
    </row>
    <row r="27" spans="2:34" ht="12" customHeight="1">
      <c r="F27" s="20"/>
      <c r="G27" s="44"/>
      <c r="H27" s="44"/>
      <c r="I27" s="43"/>
      <c r="J27" s="44"/>
      <c r="K27" s="44"/>
      <c r="L27" s="43"/>
      <c r="M27" s="44"/>
      <c r="N27" s="44"/>
      <c r="O27" s="43"/>
      <c r="P27" s="44"/>
      <c r="Q27" s="44"/>
      <c r="R27" s="43"/>
      <c r="S27" s="44"/>
      <c r="T27" s="44"/>
    </row>
    <row r="28" spans="2:34">
      <c r="G28" s="44"/>
      <c r="H28" s="44"/>
      <c r="I28" s="43"/>
      <c r="J28" s="44"/>
      <c r="K28" s="44"/>
      <c r="L28" s="43"/>
      <c r="M28" s="44"/>
      <c r="N28" s="44"/>
      <c r="O28" s="43"/>
      <c r="P28" s="44"/>
      <c r="Q28" s="44"/>
      <c r="R28" s="43"/>
      <c r="S28" s="44"/>
      <c r="T28" s="44"/>
    </row>
    <row r="29" spans="2:34">
      <c r="G29" s="44"/>
      <c r="H29" s="44"/>
      <c r="I29" s="43"/>
      <c r="J29" s="44"/>
      <c r="K29" s="44"/>
      <c r="L29" s="43"/>
      <c r="M29" s="44"/>
      <c r="N29" s="44"/>
      <c r="O29" s="43"/>
      <c r="P29" s="44"/>
      <c r="Q29" s="44"/>
      <c r="R29" s="43"/>
      <c r="S29" s="44"/>
      <c r="T29" s="44"/>
    </row>
    <row r="30" spans="2:34">
      <c r="G30" s="44"/>
      <c r="H30" s="44"/>
      <c r="I30" s="43"/>
      <c r="J30" s="44"/>
      <c r="K30" s="44"/>
      <c r="L30" s="43"/>
      <c r="M30" s="44"/>
      <c r="N30" s="44"/>
      <c r="O30" s="43"/>
      <c r="P30" s="44"/>
      <c r="Q30" s="44"/>
      <c r="R30" s="43"/>
      <c r="S30" s="44"/>
      <c r="T30" s="44"/>
    </row>
    <row r="31" spans="2:34">
      <c r="G31" s="44"/>
      <c r="H31" s="44"/>
      <c r="I31" s="43"/>
      <c r="J31" s="44"/>
      <c r="K31" s="44"/>
      <c r="L31" s="43"/>
      <c r="M31" s="44"/>
      <c r="N31" s="44"/>
      <c r="O31" s="43"/>
      <c r="P31" s="44"/>
      <c r="Q31" s="44"/>
      <c r="R31" s="43"/>
      <c r="S31" s="44"/>
      <c r="T31" s="44"/>
    </row>
    <row r="32" spans="2:34">
      <c r="G32" s="44"/>
      <c r="H32" s="44"/>
      <c r="I32" s="43"/>
      <c r="J32" s="44"/>
      <c r="K32" s="44"/>
      <c r="L32" s="43"/>
      <c r="M32" s="44"/>
      <c r="N32" s="44"/>
      <c r="O32" s="43"/>
      <c r="P32" s="44"/>
      <c r="Q32" s="44"/>
      <c r="R32" s="43"/>
      <c r="S32" s="44"/>
      <c r="T32" s="44"/>
    </row>
    <row r="33" spans="7:20">
      <c r="G33" s="44"/>
      <c r="H33" s="44"/>
      <c r="I33" s="43"/>
      <c r="J33" s="44"/>
      <c r="K33" s="44"/>
      <c r="L33" s="43"/>
      <c r="M33" s="44"/>
      <c r="N33" s="44"/>
      <c r="O33" s="43"/>
      <c r="P33" s="44"/>
      <c r="Q33" s="44"/>
      <c r="R33" s="43"/>
      <c r="S33" s="44"/>
      <c r="T33" s="44"/>
    </row>
    <row r="34" spans="7:20">
      <c r="G34" s="44"/>
      <c r="H34" s="44"/>
      <c r="I34" s="43"/>
      <c r="J34" s="44"/>
      <c r="K34" s="44"/>
      <c r="L34" s="43"/>
      <c r="M34" s="44"/>
      <c r="N34" s="44"/>
      <c r="O34" s="43"/>
      <c r="P34" s="44"/>
      <c r="Q34" s="44"/>
      <c r="R34" s="43"/>
      <c r="S34" s="44"/>
      <c r="T34" s="44"/>
    </row>
    <row r="35" spans="7:20">
      <c r="G35" s="44"/>
      <c r="H35" s="44"/>
      <c r="I35" s="43"/>
      <c r="J35" s="44"/>
      <c r="K35" s="44"/>
      <c r="L35" s="43"/>
      <c r="M35" s="44"/>
      <c r="N35" s="44"/>
      <c r="O35" s="43"/>
      <c r="P35" s="44"/>
      <c r="Q35" s="44"/>
      <c r="R35" s="43"/>
      <c r="S35" s="44"/>
      <c r="T35" s="44"/>
    </row>
    <row r="36" spans="7:20">
      <c r="G36" s="44"/>
      <c r="H36" s="44"/>
      <c r="I36" s="43"/>
      <c r="J36" s="44"/>
      <c r="K36" s="44"/>
      <c r="L36" s="43"/>
      <c r="M36" s="44"/>
      <c r="N36" s="44"/>
      <c r="O36" s="43"/>
      <c r="P36" s="44"/>
      <c r="Q36" s="44"/>
      <c r="R36" s="43"/>
      <c r="S36" s="44"/>
      <c r="T36" s="44"/>
    </row>
    <row r="37" spans="7:20">
      <c r="G37" s="44"/>
      <c r="H37" s="44"/>
      <c r="I37" s="43"/>
      <c r="J37" s="44"/>
      <c r="K37" s="44"/>
      <c r="L37" s="43"/>
      <c r="M37" s="44"/>
      <c r="N37" s="44"/>
      <c r="O37" s="43"/>
      <c r="P37" s="44"/>
      <c r="Q37" s="44"/>
      <c r="R37" s="43"/>
      <c r="S37" s="44"/>
      <c r="T37" s="44"/>
    </row>
    <row r="38" spans="7:20">
      <c r="G38" s="44"/>
      <c r="H38" s="44"/>
      <c r="I38" s="43"/>
      <c r="J38" s="44"/>
      <c r="K38" s="44"/>
      <c r="L38" s="43"/>
      <c r="M38" s="44"/>
      <c r="N38" s="44"/>
      <c r="O38" s="43"/>
      <c r="P38" s="44"/>
      <c r="Q38" s="44"/>
      <c r="R38" s="43"/>
      <c r="S38" s="44"/>
      <c r="T38" s="44"/>
    </row>
    <row r="39" spans="7:20">
      <c r="G39" s="44"/>
      <c r="H39" s="44"/>
      <c r="I39" s="43"/>
      <c r="J39" s="44"/>
      <c r="K39" s="44"/>
      <c r="L39" s="43"/>
      <c r="M39" s="44"/>
      <c r="N39" s="44"/>
      <c r="O39" s="43"/>
      <c r="P39" s="44"/>
      <c r="Q39" s="44"/>
      <c r="R39" s="43"/>
      <c r="S39" s="44"/>
      <c r="T39" s="44"/>
    </row>
    <row r="40" spans="7:20">
      <c r="G40" s="44"/>
      <c r="H40" s="44"/>
      <c r="I40" s="43"/>
      <c r="J40" s="44"/>
      <c r="K40" s="44"/>
      <c r="L40" s="43"/>
      <c r="M40" s="44"/>
      <c r="N40" s="44"/>
      <c r="O40" s="43"/>
      <c r="P40" s="44"/>
      <c r="Q40" s="44"/>
      <c r="R40" s="43"/>
      <c r="S40" s="44"/>
      <c r="T40" s="44"/>
    </row>
    <row r="41" spans="7:20">
      <c r="G41" s="44"/>
      <c r="H41" s="44"/>
      <c r="I41" s="43"/>
      <c r="J41" s="44"/>
      <c r="K41" s="44"/>
      <c r="L41" s="43"/>
      <c r="M41" s="44"/>
      <c r="N41" s="44"/>
      <c r="O41" s="43"/>
      <c r="P41" s="44"/>
      <c r="Q41" s="44"/>
      <c r="R41" s="43"/>
      <c r="S41" s="44"/>
      <c r="T41" s="44"/>
    </row>
    <row r="42" spans="7:20">
      <c r="G42" s="44"/>
      <c r="H42" s="44"/>
      <c r="I42" s="43"/>
      <c r="J42" s="44"/>
      <c r="K42" s="44"/>
      <c r="L42" s="43"/>
      <c r="M42" s="44"/>
      <c r="N42" s="44"/>
      <c r="O42" s="43"/>
      <c r="P42" s="44"/>
      <c r="Q42" s="44"/>
      <c r="R42" s="43"/>
      <c r="S42" s="44"/>
      <c r="T42" s="44"/>
    </row>
    <row r="43" spans="7:20">
      <c r="G43" s="44"/>
      <c r="H43" s="44"/>
      <c r="I43" s="43"/>
      <c r="J43" s="44"/>
      <c r="K43" s="44"/>
      <c r="L43" s="43"/>
      <c r="M43" s="44"/>
      <c r="N43" s="44"/>
      <c r="O43" s="43"/>
      <c r="P43" s="44"/>
      <c r="Q43" s="44"/>
      <c r="R43" s="43"/>
      <c r="S43" s="44"/>
      <c r="T43" s="44"/>
    </row>
    <row r="44" spans="7:20">
      <c r="G44" s="44"/>
      <c r="H44" s="44"/>
      <c r="I44" s="43"/>
      <c r="J44" s="44"/>
      <c r="K44" s="44"/>
      <c r="L44" s="43"/>
      <c r="M44" s="44"/>
      <c r="N44" s="44"/>
      <c r="O44" s="43"/>
      <c r="P44" s="44"/>
      <c r="Q44" s="44"/>
      <c r="R44" s="43"/>
      <c r="S44" s="44"/>
      <c r="T44" s="44"/>
    </row>
  </sheetData>
  <customSheetViews>
    <customSheetView guid="{30452F01-DB6E-11D6-846D-0008C7298EBA}" showGridLines="0" showRowCol="0" outlineSymbols="0" showRuler="0"/>
    <customSheetView guid="{30452F00-DB6E-11D6-846D-0008C7298EBA}" showGridLines="0" showRowCol="0" outlineSymbols="0" showRuler="0"/>
    <customSheetView guid="{30452EFF-DB6E-11D6-846D-0008C7298EBA}" showGridLines="0" showRowCol="0" outlineSymbols="0" showRuler="0"/>
    <customSheetView guid="{30452EFE-DB6E-11D6-846D-0008C7298EBA}" showGridLines="0" showRowCol="0" outlineSymbols="0" showRuler="0"/>
    <customSheetView guid="{30452EFC-DB6E-11D6-846D-0008C7298EBA}" showGridLines="0" showRowCol="0" outlineSymbols="0" showRuler="0"/>
  </customSheetViews>
  <mergeCells count="2">
    <mergeCell ref="C7:C9"/>
    <mergeCell ref="C10:C11"/>
  </mergeCells>
  <phoneticPr fontId="2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8</vt:i4>
      </vt:variant>
    </vt:vector>
  </HeadingPairs>
  <TitlesOfParts>
    <vt:vector size="40" baseType="lpstr">
      <vt:lpstr>Indice</vt:lpstr>
      <vt:lpstr>C1</vt:lpstr>
      <vt:lpstr>C2</vt:lpstr>
      <vt:lpstr>C3</vt:lpstr>
      <vt:lpstr>C4</vt:lpstr>
      <vt:lpstr>C5</vt:lpstr>
      <vt:lpstr>C1 CON PIB Y CORREGIDA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Data 1</vt:lpstr>
      <vt:lpstr>Data 2</vt:lpstr>
      <vt:lpstr>Datos_mapa</vt:lpstr>
      <vt:lpstr>'C1 CON PIB Y CORREGIDA'!Área_de_impresión</vt:lpstr>
      <vt:lpstr>'C12'!Área_de_impresión</vt:lpstr>
      <vt:lpstr>'C5'!Área_de_impresión</vt:lpstr>
      <vt:lpstr>'C6'!Área_de_impresión</vt:lpstr>
      <vt:lpstr>'C7'!Área_de_impresión</vt:lpstr>
      <vt:lpstr>'Data 1'!Área_de_impresión</vt:lpstr>
      <vt:lpstr>Indice!Área_de_impresión</vt:lpstr>
      <vt:lpstr>'Data 1'!Títulos_a_imprimir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(8)</dc:title>
  <dc:creator>Red Eléctrica de España (www.ree.es)</dc:creator>
  <cp:lastModifiedBy>RODORTJO</cp:lastModifiedBy>
  <cp:lastPrinted>2015-04-15T12:46:30Z</cp:lastPrinted>
  <dcterms:created xsi:type="dcterms:W3CDTF">1999-06-30T12:13:59Z</dcterms:created>
  <dcterms:modified xsi:type="dcterms:W3CDTF">2016-06-29T09:03:01Z</dcterms:modified>
</cp:coreProperties>
</file>