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ml.chartshapes+xml"/>
  <Override PartName="/xl/charts/chart16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5\JUL\INF_ELABORADA\"/>
    </mc:Choice>
  </mc:AlternateContent>
  <xr:revisionPtr revIDLastSave="0" documentId="8_{D6682136-D21B-4577-BA57-4D1B0676435F}" xr6:coauthVersionLast="47" xr6:coauthVersionMax="47" xr10:uidLastSave="{00000000-0000-0000-0000-000000000000}"/>
  <bookViews>
    <workbookView xWindow="-110" yWindow="-110" windowWidth="19420" windowHeight="11500" tabRatio="758" xr2:uid="{00000000-000D-0000-FFFF-FFFF00000000}"/>
  </bookViews>
  <sheets>
    <sheet name="Indice" sheetId="16" r:id="rId1"/>
    <sheet name="SN1" sheetId="8" r:id="rId2"/>
    <sheet name="SN2" sheetId="10" r:id="rId3"/>
    <sheet name="SN3" sheetId="22" r:id="rId4"/>
    <sheet name="SN4" sheetId="2" r:id="rId5"/>
    <sheet name="SN5" sheetId="25" r:id="rId6"/>
    <sheet name="SN5 FUEL GAS" sheetId="13" state="hidden" r:id="rId7"/>
    <sheet name="SN6" sheetId="5" r:id="rId8"/>
    <sheet name="SN7" sheetId="7" r:id="rId9"/>
    <sheet name="SN7 FUEL GAS" sheetId="26" state="hidden" r:id="rId10"/>
    <sheet name="SN8" sheetId="27" r:id="rId11"/>
    <sheet name="SN9" sheetId="28" r:id="rId12"/>
    <sheet name="SN10" sheetId="29" r:id="rId13"/>
    <sheet name="Dat_01" sheetId="18" r:id="rId14"/>
    <sheet name="Mozart Reports" sheetId="19" state="veryHidden" r:id="rId15"/>
  </sheets>
  <externalReferences>
    <externalReference r:id="rId16"/>
    <externalReference r:id="rId17"/>
    <externalReference r:id="rId18"/>
    <externalReference r:id="rId19"/>
  </externalReferences>
  <definedNames>
    <definedName name="_xlnm.Print_Area" localSheetId="3">#REF!</definedName>
    <definedName name="_xlnm.Print_Area">#REF!</definedName>
    <definedName name="_xlnm.Database" localSheetId="3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2">[1]!ccc</definedName>
    <definedName name="ccc" localSheetId="10">[1]!ccc</definedName>
    <definedName name="ccc" localSheetId="11">#N/A</definedName>
    <definedName name="ccc">#N/A</definedName>
    <definedName name="CCCCV" localSheetId="3">#REF!</definedName>
    <definedName name="CCCCV">#REF!</definedName>
    <definedName name="CUADRO_ANTERIOR" localSheetId="12">[1]!CUADRO_ANTERIOR</definedName>
    <definedName name="CUADRO_ANTERIOR" localSheetId="10">[1]!CUADRO_ANTERIOR</definedName>
    <definedName name="CUADRO_ANTERIOR" localSheetId="11">#N/A</definedName>
    <definedName name="CUADRO_ANTERIOR">#N/A</definedName>
    <definedName name="cuadro_anterior_jcol">#N/A</definedName>
    <definedName name="CUADRO_PROXIMO" localSheetId="12">[1]!CUADRO_PROXIMO</definedName>
    <definedName name="CUADRO_PROXIMO" localSheetId="10">[1]!CUADRO_PROXIMO</definedName>
    <definedName name="CUADRO_PROXIMO" localSheetId="11">#N/A</definedName>
    <definedName name="CUADRO_PROXIMO">#N/A</definedName>
    <definedName name="cuadro_proximo_jcol">#N/A</definedName>
    <definedName name="DATOS" localSheetId="3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 localSheetId="11">#REF!</definedName>
    <definedName name="Demanda">[2]Demanda!$D$371:$AA$371</definedName>
    <definedName name="Eol_Dia">OFFSET([3]Dat_01!$W$176,0,0,COUNT([3]Dat_01!$W$176:$W$207),1)</definedName>
    <definedName name="Eol_Fechas">OFFSET([3]Dat_01!$A$176,0,0,COUNT([3]Dat_01!$A$176:$A$207),1)</definedName>
    <definedName name="Eol_Porcentaje">OFFSET([3]Dat_01!$V$176,0,0,COUNT([3]Dat_01!$V$176:$V$207),1)</definedName>
    <definedName name="Fecha" localSheetId="11">#REF!</definedName>
    <definedName name="Fecha">[2]I.Precios!$A$1:$A$74</definedName>
    <definedName name="FINALIZAR" localSheetId="12">[1]!FINALIZAR</definedName>
    <definedName name="FINALIZAR" localSheetId="10">[1]!FINALIZAR</definedName>
    <definedName name="FINALIZAR" localSheetId="11">#N/A</definedName>
    <definedName name="FINALIZAR">#N/A</definedName>
    <definedName name="finalizar_jcol">#N/A</definedName>
    <definedName name="fl">#N/A</definedName>
    <definedName name="H_Eol">OFFSET([3]Dat_01!$K$216,0,0,COUNT([3]Dat_01!$I$216:$I$241),1)</definedName>
    <definedName name="H_Gen">OFFSET([3]Dat_01!$R$216,0,0,COUNT([3]Dat_01!$P$216:$P$241),1)</definedName>
    <definedName name="H_Porcentaje">OFFSET([3]Dat_01!$V$216,0,0,COUNT([3]Dat_01!$V$216:$V$241),1)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2">[1]!IMPRESION</definedName>
    <definedName name="IMPRESION" localSheetId="10">[1]!IMPRESION</definedName>
    <definedName name="IMPRESION" localSheetId="11">#N/A</definedName>
    <definedName name="IMPRESION">#N/A</definedName>
    <definedName name="impresion_jcol">#N/A</definedName>
    <definedName name="Índice" localSheetId="12">[0]!INDICE</definedName>
    <definedName name="Índice" localSheetId="11">[0]!INDICE</definedName>
    <definedName name="Índice">[0]!INDICE</definedName>
    <definedName name="indice_jcol" localSheetId="12">[0]!INDICE</definedName>
    <definedName name="indice_jcol" localSheetId="11">[0]!INDICE</definedName>
    <definedName name="indice_jcol">[0]!INDICE</definedName>
    <definedName name="Int_CFraExp">OFFSET([4]Dat_02!$F$5,0,0,COUNT([4]Dat_02!$B$5:$B$1000),1)</definedName>
    <definedName name="Int_CFraImp">OFFSET([4]Dat_02!$B$5,0,0,COUNT([4]Dat_02!$B$5:$B$1000),1)</definedName>
    <definedName name="Int_CPorExp">OFFSET([4]Dat_02!$G$5,0,0,COUNT([4]Dat_02!$B$5:$B$1000),1)</definedName>
    <definedName name="Int_CPorImp">OFFSET([4]Dat_02!$D$5,0,0,COUNT([4]Dat_02!$B$5:$B$1000),1)</definedName>
    <definedName name="Int_Meses">OFFSET([4]Dat_02!$H$5,0,0,COUNT([4]Dat_02!$C$5:$C$1000),1)</definedName>
    <definedName name="Int_SFra">OFFSET([4]Dat_02!$N$5,0,0,COUNT([4]Dat_02!$C$5:$C$1000),1)</definedName>
    <definedName name="Int_SPor">OFFSET([4]Dat_02!$O$5,0,0,COUNT([4]Dat_02!$E$5:$E$1000),1)</definedName>
    <definedName name="jkhjklhjkhjkl">#N/A</definedName>
    <definedName name="MSTR.Balance._Día_máx_generación_renovable._Histórico" xml:space="preserve">            [3]Dat_01!$G$64:$H$86</definedName>
    <definedName name="MSTR.Balance._Día_máx_generación_renovable._Mes" xml:space="preserve">            [3]Dat_01!$A$64:$B$86</definedName>
    <definedName name="MSTR.Balance_B.C._Diario_Peninsular" xml:space="preserve">            [3]Dat_01!$A$171:$U$205</definedName>
    <definedName name="MSTR.Balance_B.C._Horario_Eólico" xml:space="preserve">            [3]Dat_01!$A$211:$U$239</definedName>
    <definedName name="MSTR.Balance_B.C._Mensual_Sistema_eléctrico" xml:space="preserve">            '[3]Dat_04 CONSEJO'!$A$1:$AT$27</definedName>
    <definedName name="MSTR.BANDA_PARA_CONSEJO_PROCESOS" localSheetId="3">#REF!</definedName>
    <definedName name="MSTR.BANDA_PARA_CONSEJO_PROCESOS">#REF!</definedName>
    <definedName name="MSTR.BANDA_PARA_CONSEJO_PROCESOS1" localSheetId="3">#REF!</definedName>
    <definedName name="MSTR.BANDA_PARA_CONSEJO_PROCESOS1">#REF!</definedName>
    <definedName name="MSTR.BANDA_PARA_CONSEJO_PROCESOS10" localSheetId="3">#REF!</definedName>
    <definedName name="MSTR.BANDA_PARA_CONSEJO_PROCESOS10">#REF!</definedName>
    <definedName name="MSTR.BANDA_PARA_CONSEJO_PROCESOS2" localSheetId="3">#REF!</definedName>
    <definedName name="MSTR.BANDA_PARA_CONSEJO_PROCESOS2">#REF!</definedName>
    <definedName name="MSTR.BANDA_PARA_CONSEJO_PROCESOS3" localSheetId="3">#REF!</definedName>
    <definedName name="MSTR.BANDA_PARA_CONSEJO_PROCESOS3">#REF!</definedName>
    <definedName name="MSTR.BANDA_PARA_CONSEJO_PROCESOS4" localSheetId="3">#REF!</definedName>
    <definedName name="MSTR.BANDA_PARA_CONSEJO_PROCESOS4">#REF!</definedName>
    <definedName name="MSTR.BANDA_PARA_CONSEJO_PROCESOS5" localSheetId="3">#REF!</definedName>
    <definedName name="MSTR.BANDA_PARA_CONSEJO_PROCESOS5">#REF!</definedName>
    <definedName name="MSTR.BANDA_PARA_CONSEJO_PROCESOS6" localSheetId="3">#REF!</definedName>
    <definedName name="MSTR.BANDA_PARA_CONSEJO_PROCESOS6">#REF!</definedName>
    <definedName name="MSTR.BANDA_PARA_CONSEJO_PROCESOS7" localSheetId="3">#REF!</definedName>
    <definedName name="MSTR.BANDA_PARA_CONSEJO_PROCESOS7">#REF!</definedName>
    <definedName name="MSTR.BANDA_PARA_CONSEJO_PROCESOS8" localSheetId="3">#REF!</definedName>
    <definedName name="MSTR.BANDA_PARA_CONSEJO_PROCESOS8">#REF!</definedName>
    <definedName name="MSTR.BANDA_PARA_CONSEJO_PROCESOS9" localSheetId="3">#REF!</definedName>
    <definedName name="MSTR.BANDA_PARA_CONSEJO_PROCESOS9">#REF!</definedName>
    <definedName name="MSTR.Emisiones_CO2" xml:space="preserve">                                             '[3]Dat_04 CONSEJO'!$A$32:$O$45</definedName>
    <definedName name="MSTR.Emisiones_CO2.1" xml:space="preserve">                                             [3]Dat_01!$A$244:$O$257</definedName>
    <definedName name="MSTR.Eolica_diaria_Balance">#REF!</definedName>
    <definedName name="MSTR.Liquidación_por_Segmentos" localSheetId="3">#REF!</definedName>
    <definedName name="MSTR.Liquidación_por_Segmentos">#REF!</definedName>
    <definedName name="MSTR.Liquidación_por_Segmentos1" localSheetId="3">#REF!</definedName>
    <definedName name="MSTR.Liquidación_por_Segmentos1">#REF!</definedName>
    <definedName name="MSTR.Liquidación_por_Segmentos10" localSheetId="3">#REF!</definedName>
    <definedName name="MSTR.Liquidación_por_Segmentos10">#REF!</definedName>
    <definedName name="MSTR.Liquidación_por_Segmentos11" localSheetId="3">#REF!</definedName>
    <definedName name="MSTR.Liquidación_por_Segmentos11">#REF!</definedName>
    <definedName name="MSTR.Liquidación_por_Segmentos2" localSheetId="3">#REF!</definedName>
    <definedName name="MSTR.Liquidación_por_Segmentos2">#REF!</definedName>
    <definedName name="MSTR.Liquidación_por_Segmentos3" localSheetId="3">#REF!</definedName>
    <definedName name="MSTR.Liquidación_por_Segmentos3">#REF!</definedName>
    <definedName name="MSTR.Liquidación_por_Segmentos4" localSheetId="3">#REF!</definedName>
    <definedName name="MSTR.Liquidación_por_Segmentos4">#REF!</definedName>
    <definedName name="MSTR.Liquidación_por_Segmentos5" localSheetId="3">#REF!</definedName>
    <definedName name="MSTR.Liquidación_por_Segmentos5">#REF!</definedName>
    <definedName name="MSTR.Liquidación_por_Segmentos6" localSheetId="3">#REF!</definedName>
    <definedName name="MSTR.Liquidación_por_Segmentos6">#REF!</definedName>
    <definedName name="MSTR.Liquidación_por_Segmentos7" localSheetId="3">#REF!</definedName>
    <definedName name="MSTR.Liquidación_por_Segmentos7">#REF!</definedName>
    <definedName name="MSTR.Liquidación_por_Segmentos8" localSheetId="3">#REF!</definedName>
    <definedName name="MSTR.Liquidación_por_Segmentos8">#REF!</definedName>
    <definedName name="MSTR.Liquidación_por_Segmentos9" localSheetId="3">#REF!</definedName>
    <definedName name="MSTR.Liquidación_por_Segmentos9">#REF!</definedName>
    <definedName name="MSTR.Potencia_instalada">#REF!</definedName>
    <definedName name="MSTR.Serie_Balance_B.C._Mensual_Peninsular" xml:space="preserve">                                                                                 [3]Dat_01!$A$112:$Z$135</definedName>
    <definedName name="MSTR.Serie_Balance_Nuevo_Energía_Eléctrica_Mensual.1" localSheetId="3">#REF!</definedName>
    <definedName name="MSTR.Serie_Balance_Nuevo_Energía_Eléctrica_Mensual.1">#REF!</definedName>
    <definedName name="MSTR.Serie_Balance_Nuevo_Energía_Eléctrica_Mes_Baleares" localSheetId="3">#REF!</definedName>
    <definedName name="MSTR.Serie_Balance_Nuevo_Energía_Eléctrica_Mes_Baleares">#REF!</definedName>
    <definedName name="MSTR.Variación_y_componentes_mensual_de_la_demanda" xml:space="preserve">                                   Dat_01!$A$153:$N$156</definedName>
    <definedName name="MSTR.Variación_y_componentes_mensual_de_la_demanda.1" xml:space="preserve">                                   Dat_01!$A$159:$N$162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2">[1]!nnn</definedName>
    <definedName name="nnn" localSheetId="10">[1]!nnn</definedName>
    <definedName name="nnn" localSheetId="11">#N/A</definedName>
    <definedName name="nnn">#N/A</definedName>
    <definedName name="nnnn" localSheetId="12">[1]!nnnn</definedName>
    <definedName name="nnnn" localSheetId="10">[1]!nnnn</definedName>
    <definedName name="nnnn" localSheetId="11">#N/A</definedName>
    <definedName name="nnnn">#N/A</definedName>
    <definedName name="nu" localSheetId="12">[1]!nu</definedName>
    <definedName name="nu" localSheetId="10">[1]!nu</definedName>
    <definedName name="nu" localSheetId="11">#N/A</definedName>
    <definedName name="nu">#N/A</definedName>
    <definedName name="nuevo">#N/A</definedName>
    <definedName name="PRINCIPAL" localSheetId="12">[1]!PRINCIPAL</definedName>
    <definedName name="PRINCIPAL" localSheetId="10">[1]!PRINCIPAL</definedName>
    <definedName name="PRINCIPAL" localSheetId="11">#N/A</definedName>
    <definedName name="PRINCIPAL">#N/A</definedName>
    <definedName name="principal_jcol">#N/A</definedName>
    <definedName name="Prod">OFFSET([3]Dat_02!$E$3,0,0,COUNT([3]Dat_02!$E$3:$E$500),1)</definedName>
    <definedName name="Prod_Dia">OFFSET([3]Dat_02!$C$3,0,0,COUNT([3]Dat_02!$C$3:$C$500),1)</definedName>
    <definedName name="Prod_Inter">OFFSET([3]Dat_02!$H$3,0,0,COUNT([3]Dat_02!#REF!),1)</definedName>
    <definedName name="Prod_Med">OFFSET([3]Dat_02!$D$3,0,0,COUNT([3]Dat_02!$D$3:$D$500),1)</definedName>
    <definedName name="Rango">#REF!</definedName>
    <definedName name="rosa" localSheetId="12">[1]!rosa</definedName>
    <definedName name="rosa" localSheetId="10">[1]!rosa</definedName>
    <definedName name="rosa" localSheetId="11">#N/A</definedName>
    <definedName name="rosa">#N/A</definedName>
    <definedName name="rosa2" localSheetId="12">[1]!rosa2</definedName>
    <definedName name="rosa2" localSheetId="10">[1]!rosa2</definedName>
    <definedName name="rosa2" localSheetId="11">#N/A</definedName>
    <definedName name="rosa2">#N/A</definedName>
    <definedName name="sfasfasf" localSheetId="12">[0]!INDICE</definedName>
    <definedName name="sfasfasf" localSheetId="11">[0]!INDICE</definedName>
    <definedName name="sfasfasf">[0]!INDICE</definedName>
    <definedName name="v">#N/A</definedName>
    <definedName name="VV" localSheetId="12">[1]!VV</definedName>
    <definedName name="VV" localSheetId="10">[1]!VV</definedName>
    <definedName name="VV" localSheetId="11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localSheetId="12">#N/A</definedName>
    <definedName name="xxxxx" localSheetId="10">#N/A</definedName>
    <definedName name="xxxxx" localSheetId="11">#N/A</definedName>
    <definedName name="xxxxx" xml:space="preserve">                                               Dat_01!$A$85:$V$115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2" l="1"/>
  <c r="G25" i="22" a="1"/>
  <c r="G25" i="22" s="1"/>
  <c r="G26" i="22"/>
  <c r="C133" i="18"/>
  <c r="C118" i="18" s="1"/>
  <c r="C48" i="18" l="1"/>
  <c r="B48" i="18"/>
  <c r="O165" i="18" l="1"/>
  <c r="O167" i="18" s="1"/>
  <c r="F10" i="29"/>
  <c r="F23" i="29"/>
  <c r="E8" i="29"/>
  <c r="L73" i="18"/>
  <c r="M73" i="18" s="1"/>
  <c r="L74" i="18"/>
  <c r="M74" i="18" s="1"/>
  <c r="G68" i="18"/>
  <c r="K74" i="18" l="1"/>
  <c r="N74" i="18" s="1"/>
  <c r="K73" i="18"/>
  <c r="N73" i="18" s="1"/>
  <c r="G3" i="29"/>
  <c r="O120" i="18" l="1"/>
  <c r="O119" i="18"/>
  <c r="E48" i="18"/>
  <c r="O168" i="18" l="1"/>
  <c r="O169" i="18" s="1"/>
  <c r="N165" i="18"/>
  <c r="N167" i="18" s="1"/>
  <c r="O166" i="18"/>
  <c r="D48" i="18"/>
  <c r="F48" i="18" s="1"/>
  <c r="D2" i="28" l="1"/>
  <c r="C10" i="27" l="1"/>
  <c r="E3" i="27" l="1"/>
  <c r="K15" i="22"/>
  <c r="K12" i="22"/>
  <c r="D79" i="18" l="1"/>
  <c r="D78" i="18"/>
  <c r="D69" i="18"/>
  <c r="D68" i="18"/>
  <c r="G24" i="22" l="1"/>
  <c r="F26" i="22"/>
  <c r="F25" i="22"/>
  <c r="M29" i="22"/>
  <c r="L29" i="22"/>
  <c r="K29" i="22"/>
  <c r="J29" i="22"/>
  <c r="I29" i="22"/>
  <c r="H29" i="22"/>
  <c r="G29" i="22"/>
  <c r="G28" i="22"/>
  <c r="F29" i="22"/>
  <c r="F28" i="22"/>
  <c r="F27" i="22" l="1"/>
  <c r="K9" i="10"/>
  <c r="J9" i="10"/>
  <c r="I9" i="10"/>
  <c r="H9" i="10"/>
  <c r="G9" i="10"/>
  <c r="F9" i="10"/>
  <c r="K9" i="8"/>
  <c r="J9" i="8"/>
  <c r="I9" i="8"/>
  <c r="H9" i="8"/>
  <c r="G9" i="8"/>
  <c r="F9" i="8"/>
  <c r="G77" i="18"/>
  <c r="G76" i="18"/>
  <c r="G75" i="18"/>
  <c r="G74" i="18"/>
  <c r="G73" i="18"/>
  <c r="G72" i="18"/>
  <c r="G71" i="18"/>
  <c r="G70" i="18"/>
  <c r="G69" i="18"/>
  <c r="L69" i="18" l="1"/>
  <c r="L68" i="18"/>
  <c r="M12" i="22"/>
  <c r="M15" i="22"/>
  <c r="J12" i="22"/>
  <c r="J15" i="22" s="1"/>
  <c r="F11" i="22"/>
  <c r="G13" i="22"/>
  <c r="G22" i="22"/>
  <c r="G11" i="22"/>
  <c r="I11" i="22"/>
  <c r="I17" i="22" l="1"/>
  <c r="G17" i="22"/>
  <c r="H17" i="22"/>
  <c r="I13" i="22"/>
  <c r="M20" i="22"/>
  <c r="K20" i="22"/>
  <c r="M18" i="22"/>
  <c r="I9" i="22"/>
  <c r="K18" i="22" l="1"/>
  <c r="B56" i="18" l="1"/>
  <c r="D72" i="18" l="1"/>
  <c r="G52" i="18" l="1"/>
  <c r="B52" i="18" l="1"/>
  <c r="D71" i="18" l="1"/>
  <c r="D77" i="18"/>
  <c r="D76" i="18"/>
  <c r="D75" i="18"/>
  <c r="D74" i="18"/>
  <c r="D73" i="18"/>
  <c r="D70" i="18"/>
  <c r="C68" i="18" l="1"/>
  <c r="C78" i="18"/>
  <c r="C76" i="18"/>
  <c r="C70" i="18"/>
  <c r="C69" i="18"/>
  <c r="C75" i="18"/>
  <c r="C71" i="18"/>
  <c r="C73" i="18"/>
  <c r="C77" i="18"/>
  <c r="C74" i="18"/>
  <c r="D80" i="18"/>
  <c r="B68" i="18" s="1"/>
  <c r="K68" i="18" l="1"/>
  <c r="K69" i="18"/>
  <c r="C80" i="18"/>
  <c r="B79" i="18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63" i="18" l="1"/>
  <c r="B80" i="18"/>
  <c r="O133" i="18" l="1"/>
  <c r="O135" i="18"/>
  <c r="O140" i="18"/>
  <c r="O142" i="18"/>
  <c r="O144" i="18"/>
  <c r="O146" i="18"/>
  <c r="O148" i="18"/>
  <c r="O134" i="18"/>
  <c r="O136" i="18"/>
  <c r="O139" i="18"/>
  <c r="O141" i="18"/>
  <c r="O143" i="18"/>
  <c r="O145" i="18"/>
  <c r="O147" i="18"/>
  <c r="O121" i="18"/>
  <c r="O118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K24" i="22" l="1"/>
  <c r="I24" i="22"/>
  <c r="M23" i="22"/>
  <c r="L23" i="22"/>
  <c r="G23" i="22"/>
  <c r="F23" i="22"/>
  <c r="H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F16" i="22"/>
  <c r="I15" i="22"/>
  <c r="G15" i="22"/>
  <c r="M14" i="22"/>
  <c r="L14" i="22"/>
  <c r="G14" i="22"/>
  <c r="F14" i="22"/>
  <c r="H13" i="22"/>
  <c r="F13" i="22"/>
  <c r="L12" i="22"/>
  <c r="I12" i="22"/>
  <c r="H12" i="22"/>
  <c r="G12" i="22"/>
  <c r="F12" i="22"/>
  <c r="H11" i="22"/>
  <c r="I10" i="22"/>
  <c r="H10" i="22"/>
  <c r="H9" i="22"/>
  <c r="F15" i="22" l="1"/>
  <c r="H15" i="22"/>
  <c r="J20" i="22"/>
  <c r="J24" i="22" s="1"/>
  <c r="L20" i="22"/>
  <c r="L24" i="22" s="1"/>
  <c r="L15" i="22"/>
  <c r="F24" i="22"/>
  <c r="H20" i="22"/>
  <c r="I20" i="22" l="1"/>
  <c r="H24" i="22"/>
  <c r="O138" i="18" l="1"/>
  <c r="N138" i="18"/>
  <c r="M138" i="18"/>
  <c r="L138" i="18"/>
  <c r="K138" i="18"/>
  <c r="J138" i="18"/>
  <c r="I138" i="18"/>
  <c r="H138" i="18"/>
  <c r="G138" i="18"/>
  <c r="F138" i="18"/>
  <c r="E138" i="18"/>
  <c r="D138" i="18"/>
  <c r="C138" i="18"/>
  <c r="N120" i="18"/>
  <c r="M120" i="18"/>
  <c r="L120" i="18"/>
  <c r="K120" i="18"/>
  <c r="J120" i="18"/>
  <c r="I120" i="18"/>
  <c r="H120" i="18"/>
  <c r="G120" i="18"/>
  <c r="F120" i="18"/>
  <c r="E120" i="18"/>
  <c r="D120" i="18"/>
  <c r="C120" i="18"/>
  <c r="O125" i="18" l="1"/>
  <c r="O122" i="18"/>
  <c r="N119" i="18"/>
  <c r="O123" i="18"/>
  <c r="O124" i="18"/>
  <c r="O126" i="18"/>
  <c r="O127" i="18"/>
  <c r="O128" i="18"/>
  <c r="O129" i="18"/>
  <c r="O130" i="18"/>
  <c r="O131" i="18"/>
  <c r="O132" i="18"/>
  <c r="N168" i="18" l="1"/>
  <c r="N169" i="18" s="1"/>
  <c r="M165" i="18"/>
  <c r="M167" i="18" s="1"/>
  <c r="N166" i="18"/>
  <c r="N133" i="18"/>
  <c r="N135" i="18"/>
  <c r="N140" i="18"/>
  <c r="N142" i="18"/>
  <c r="N144" i="18"/>
  <c r="N146" i="18"/>
  <c r="N148" i="18"/>
  <c r="N134" i="18"/>
  <c r="N139" i="18"/>
  <c r="N141" i="18"/>
  <c r="N143" i="18"/>
  <c r="N145" i="18"/>
  <c r="N147" i="18"/>
  <c r="N136" i="18"/>
  <c r="O150" i="18"/>
  <c r="O137" i="18"/>
  <c r="N122" i="18"/>
  <c r="N125" i="18"/>
  <c r="M119" i="18"/>
  <c r="N121" i="18"/>
  <c r="N123" i="18"/>
  <c r="N124" i="18"/>
  <c r="N126" i="18"/>
  <c r="N127" i="18"/>
  <c r="N128" i="18"/>
  <c r="N129" i="18"/>
  <c r="N130" i="18"/>
  <c r="N132" i="18"/>
  <c r="N131" i="18"/>
  <c r="N118" i="18" l="1"/>
  <c r="L165" i="18"/>
  <c r="L167" i="18" s="1"/>
  <c r="M166" i="18"/>
  <c r="M168" i="18"/>
  <c r="M169" i="18" s="1"/>
  <c r="M133" i="18"/>
  <c r="M135" i="18"/>
  <c r="M140" i="18"/>
  <c r="M142" i="18"/>
  <c r="M144" i="18"/>
  <c r="M146" i="18"/>
  <c r="M148" i="18"/>
  <c r="M134" i="18"/>
  <c r="M136" i="18"/>
  <c r="M139" i="18"/>
  <c r="M141" i="18"/>
  <c r="M143" i="18"/>
  <c r="M145" i="18"/>
  <c r="M147" i="18"/>
  <c r="M122" i="18"/>
  <c r="M125" i="18"/>
  <c r="N137" i="18"/>
  <c r="N150" i="18"/>
  <c r="L119" i="18"/>
  <c r="M121" i="18"/>
  <c r="M123" i="18"/>
  <c r="M124" i="18"/>
  <c r="M126" i="18"/>
  <c r="M127" i="18"/>
  <c r="M128" i="18"/>
  <c r="M129" i="18"/>
  <c r="M130" i="18"/>
  <c r="M131" i="18"/>
  <c r="M132" i="18"/>
  <c r="K165" i="18" l="1"/>
  <c r="K167" i="18" s="1"/>
  <c r="L166" i="18"/>
  <c r="L168" i="18"/>
  <c r="L169" i="18" s="1"/>
  <c r="M118" i="18"/>
  <c r="L140" i="18"/>
  <c r="L147" i="18"/>
  <c r="L141" i="18"/>
  <c r="L142" i="18"/>
  <c r="L144" i="18"/>
  <c r="L146" i="18"/>
  <c r="L134" i="18"/>
  <c r="L136" i="18"/>
  <c r="L143" i="18"/>
  <c r="L139" i="18"/>
  <c r="L133" i="18"/>
  <c r="L135" i="18"/>
  <c r="L148" i="18"/>
  <c r="L145" i="18"/>
  <c r="L125" i="18"/>
  <c r="L122" i="18"/>
  <c r="M137" i="18"/>
  <c r="M150" i="18"/>
  <c r="K119" i="18"/>
  <c r="L121" i="18"/>
  <c r="L124" i="18"/>
  <c r="L128" i="18"/>
  <c r="L123" i="18"/>
  <c r="L127" i="18"/>
  <c r="L131" i="18"/>
  <c r="L126" i="18"/>
  <c r="L130" i="18"/>
  <c r="L129" i="18"/>
  <c r="L132" i="18"/>
  <c r="E3" i="16"/>
  <c r="J165" i="18" l="1"/>
  <c r="J167" i="18" s="1"/>
  <c r="K166" i="18"/>
  <c r="K168" i="18"/>
  <c r="K169" i="18" s="1"/>
  <c r="L118" i="18"/>
  <c r="M3" i="22"/>
  <c r="G8" i="22" s="1"/>
  <c r="I8" i="22" s="1"/>
  <c r="K8" i="22" s="1"/>
  <c r="M8" i="22" s="1"/>
  <c r="E3" i="25"/>
  <c r="E3" i="26"/>
  <c r="K148" i="18"/>
  <c r="K134" i="18"/>
  <c r="K136" i="18"/>
  <c r="K139" i="18"/>
  <c r="K141" i="18"/>
  <c r="K143" i="18"/>
  <c r="K145" i="18"/>
  <c r="K147" i="18"/>
  <c r="K133" i="18"/>
  <c r="K135" i="18"/>
  <c r="K140" i="18"/>
  <c r="K142" i="18"/>
  <c r="K144" i="18"/>
  <c r="K146" i="18"/>
  <c r="K122" i="18"/>
  <c r="K125" i="18"/>
  <c r="L137" i="18"/>
  <c r="E3" i="13"/>
  <c r="J119" i="18"/>
  <c r="K121" i="18"/>
  <c r="K123" i="18"/>
  <c r="K124" i="18"/>
  <c r="K126" i="18"/>
  <c r="K127" i="18"/>
  <c r="K128" i="18"/>
  <c r="K129" i="18"/>
  <c r="K130" i="18"/>
  <c r="K131" i="18"/>
  <c r="K132" i="18"/>
  <c r="L150" i="18"/>
  <c r="K3" i="10"/>
  <c r="F7" i="10" s="1"/>
  <c r="G8" i="10" s="1"/>
  <c r="E3" i="5"/>
  <c r="E3" i="7"/>
  <c r="E3" i="2"/>
  <c r="K3" i="8"/>
  <c r="F7" i="8" s="1"/>
  <c r="G8" i="8" s="1"/>
  <c r="G62" i="18"/>
  <c r="G78" i="18"/>
  <c r="K118" i="18" l="1"/>
  <c r="I165" i="18"/>
  <c r="I167" i="18" s="1"/>
  <c r="J166" i="18"/>
  <c r="J168" i="18"/>
  <c r="J169" i="18" s="1"/>
  <c r="C56" i="18"/>
  <c r="C62" i="18"/>
  <c r="C60" i="18"/>
  <c r="J136" i="18"/>
  <c r="J135" i="18"/>
  <c r="J141" i="18"/>
  <c r="J147" i="18"/>
  <c r="J139" i="18"/>
  <c r="J143" i="18"/>
  <c r="J145" i="18"/>
  <c r="J133" i="18"/>
  <c r="J140" i="18"/>
  <c r="J142" i="18"/>
  <c r="J144" i="18"/>
  <c r="J146" i="18"/>
  <c r="J148" i="18"/>
  <c r="J134" i="18"/>
  <c r="H55" i="18"/>
  <c r="H59" i="18"/>
  <c r="H56" i="18"/>
  <c r="H54" i="18"/>
  <c r="H58" i="18"/>
  <c r="H52" i="18"/>
  <c r="H60" i="18"/>
  <c r="H53" i="18"/>
  <c r="H61" i="18"/>
  <c r="H57" i="18"/>
  <c r="C58" i="18"/>
  <c r="C59" i="18"/>
  <c r="C53" i="18"/>
  <c r="C55" i="18"/>
  <c r="C54" i="18"/>
  <c r="C52" i="18"/>
  <c r="C57" i="18"/>
  <c r="C61" i="18"/>
  <c r="J122" i="18"/>
  <c r="J125" i="18"/>
  <c r="K137" i="18"/>
  <c r="I119" i="18"/>
  <c r="J121" i="18"/>
  <c r="J123" i="18"/>
  <c r="J124" i="18"/>
  <c r="J126" i="18"/>
  <c r="J127" i="18"/>
  <c r="J128" i="18"/>
  <c r="J129" i="18"/>
  <c r="J130" i="18"/>
  <c r="J131" i="18"/>
  <c r="J132" i="18"/>
  <c r="K150" i="18"/>
  <c r="H165" i="18" l="1"/>
  <c r="H167" i="18" s="1"/>
  <c r="I166" i="18"/>
  <c r="I168" i="18"/>
  <c r="I169" i="18" s="1"/>
  <c r="J118" i="18"/>
  <c r="K52" i="18"/>
  <c r="K53" i="18"/>
  <c r="L53" i="18"/>
  <c r="L52" i="18"/>
  <c r="I139" i="18"/>
  <c r="I141" i="18"/>
  <c r="I143" i="18"/>
  <c r="I145" i="18"/>
  <c r="I147" i="18"/>
  <c r="I133" i="18"/>
  <c r="I135" i="18"/>
  <c r="I140" i="18"/>
  <c r="I142" i="18"/>
  <c r="I144" i="18"/>
  <c r="I146" i="18"/>
  <c r="I148" i="18"/>
  <c r="I134" i="18"/>
  <c r="I136" i="18"/>
  <c r="I122" i="18"/>
  <c r="I125" i="18"/>
  <c r="J137" i="18"/>
  <c r="J150" i="18"/>
  <c r="H119" i="18"/>
  <c r="I121" i="18"/>
  <c r="I123" i="18"/>
  <c r="I124" i="18"/>
  <c r="I126" i="18"/>
  <c r="I127" i="18"/>
  <c r="I128" i="18"/>
  <c r="I129" i="18"/>
  <c r="I130" i="18"/>
  <c r="I131" i="18"/>
  <c r="I132" i="18"/>
  <c r="H62" i="18"/>
  <c r="C63" i="18"/>
  <c r="I118" i="18" l="1"/>
  <c r="H166" i="18"/>
  <c r="G165" i="18"/>
  <c r="G167" i="18" s="1"/>
  <c r="H168" i="18"/>
  <c r="H169" i="18" s="1"/>
  <c r="H145" i="18"/>
  <c r="H147" i="18"/>
  <c r="H139" i="18"/>
  <c r="H141" i="18"/>
  <c r="H143" i="18"/>
  <c r="H142" i="18"/>
  <c r="H148" i="18"/>
  <c r="H133" i="18"/>
  <c r="H135" i="18"/>
  <c r="H146" i="18"/>
  <c r="H134" i="18"/>
  <c r="H136" i="18"/>
  <c r="H140" i="18"/>
  <c r="H144" i="18"/>
  <c r="H125" i="18"/>
  <c r="H122" i="18"/>
  <c r="I137" i="18"/>
  <c r="I150" i="18"/>
  <c r="G119" i="18"/>
  <c r="H121" i="18"/>
  <c r="H123" i="18"/>
  <c r="H127" i="18"/>
  <c r="H131" i="18"/>
  <c r="H128" i="18"/>
  <c r="H126" i="18"/>
  <c r="H130" i="18"/>
  <c r="H132" i="18"/>
  <c r="H129" i="18"/>
  <c r="H124" i="18"/>
  <c r="K8" i="10"/>
  <c r="I8" i="10"/>
  <c r="H118" i="18" l="1"/>
  <c r="G166" i="18"/>
  <c r="G168" i="18"/>
  <c r="G169" i="18" s="1"/>
  <c r="F165" i="18"/>
  <c r="F167" i="18" s="1"/>
  <c r="G139" i="18"/>
  <c r="G133" i="18"/>
  <c r="G135" i="18"/>
  <c r="G140" i="18"/>
  <c r="G142" i="18"/>
  <c r="G144" i="18"/>
  <c r="G146" i="18"/>
  <c r="G148" i="18"/>
  <c r="G134" i="18"/>
  <c r="G136" i="18"/>
  <c r="G141" i="18"/>
  <c r="G143" i="18"/>
  <c r="G145" i="18"/>
  <c r="G147" i="18"/>
  <c r="G125" i="18"/>
  <c r="G122" i="18"/>
  <c r="H137" i="18"/>
  <c r="H150" i="18"/>
  <c r="F119" i="18"/>
  <c r="G121" i="18"/>
  <c r="G123" i="18"/>
  <c r="G124" i="18"/>
  <c r="G126" i="18"/>
  <c r="G127" i="18"/>
  <c r="G128" i="18"/>
  <c r="G129" i="18"/>
  <c r="G130" i="18"/>
  <c r="G131" i="18"/>
  <c r="G132" i="18"/>
  <c r="K8" i="8"/>
  <c r="I8" i="8"/>
  <c r="G118" i="18" l="1"/>
  <c r="F168" i="18"/>
  <c r="F169" i="18" s="1"/>
  <c r="F166" i="18"/>
  <c r="E165" i="18"/>
  <c r="E167" i="18" s="1"/>
  <c r="F139" i="18"/>
  <c r="F135" i="18"/>
  <c r="F136" i="18"/>
  <c r="F133" i="18"/>
  <c r="F140" i="18"/>
  <c r="F142" i="18"/>
  <c r="F144" i="18"/>
  <c r="F146" i="18"/>
  <c r="F148" i="18"/>
  <c r="F141" i="18"/>
  <c r="F143" i="18"/>
  <c r="F145" i="18"/>
  <c r="F147" i="18"/>
  <c r="F134" i="18"/>
  <c r="F122" i="18"/>
  <c r="F125" i="18"/>
  <c r="G137" i="18"/>
  <c r="G150" i="18"/>
  <c r="E119" i="18"/>
  <c r="F121" i="18"/>
  <c r="F123" i="18"/>
  <c r="F124" i="18"/>
  <c r="F126" i="18"/>
  <c r="F127" i="18"/>
  <c r="F128" i="18"/>
  <c r="F129" i="18"/>
  <c r="F130" i="18"/>
  <c r="F131" i="18"/>
  <c r="F132" i="18"/>
  <c r="E12" i="16"/>
  <c r="E16" i="16"/>
  <c r="E15" i="16"/>
  <c r="E14" i="16"/>
  <c r="E13" i="16"/>
  <c r="E11" i="16"/>
  <c r="E9" i="16"/>
  <c r="E8" i="16"/>
  <c r="F118" i="18" l="1"/>
  <c r="E168" i="18"/>
  <c r="E169" i="18" s="1"/>
  <c r="D165" i="18"/>
  <c r="D167" i="18" s="1"/>
  <c r="E166" i="18"/>
  <c r="E140" i="18"/>
  <c r="E142" i="18"/>
  <c r="E144" i="18"/>
  <c r="E146" i="18"/>
  <c r="E148" i="18"/>
  <c r="E134" i="18"/>
  <c r="E136" i="18"/>
  <c r="E139" i="18"/>
  <c r="E141" i="18"/>
  <c r="E143" i="18"/>
  <c r="E145" i="18"/>
  <c r="E147" i="18"/>
  <c r="E133" i="18"/>
  <c r="E135" i="18"/>
  <c r="E122" i="18"/>
  <c r="E125" i="18"/>
  <c r="F137" i="18"/>
  <c r="F150" i="18"/>
  <c r="D119" i="18"/>
  <c r="E121" i="18"/>
  <c r="E123" i="18"/>
  <c r="E124" i="18"/>
  <c r="E126" i="18"/>
  <c r="E127" i="18"/>
  <c r="E128" i="18"/>
  <c r="E129" i="18"/>
  <c r="E130" i="18"/>
  <c r="E131" i="18"/>
  <c r="E132" i="18"/>
  <c r="D168" i="18" l="1"/>
  <c r="D169" i="18" s="1"/>
  <c r="D166" i="18"/>
  <c r="C165" i="18"/>
  <c r="C167" i="18" s="1"/>
  <c r="C119" i="18"/>
  <c r="E118" i="18"/>
  <c r="D144" i="18"/>
  <c r="D148" i="18"/>
  <c r="D141" i="18"/>
  <c r="D140" i="18"/>
  <c r="D134" i="18"/>
  <c r="D136" i="18"/>
  <c r="D139" i="18"/>
  <c r="D145" i="18"/>
  <c r="D133" i="18"/>
  <c r="D135" i="18"/>
  <c r="D142" i="18"/>
  <c r="D146" i="18"/>
  <c r="D143" i="18"/>
  <c r="D147" i="18"/>
  <c r="D125" i="18"/>
  <c r="D122" i="18"/>
  <c r="E137" i="18"/>
  <c r="E150" i="18"/>
  <c r="D121" i="18"/>
  <c r="D123" i="18"/>
  <c r="D126" i="18"/>
  <c r="D130" i="18"/>
  <c r="D131" i="18"/>
  <c r="D129" i="18"/>
  <c r="D124" i="18"/>
  <c r="D128" i="18"/>
  <c r="D127" i="18"/>
  <c r="D132" i="18"/>
  <c r="C168" i="18" l="1"/>
  <c r="C169" i="18" s="1"/>
  <c r="C134" i="18"/>
  <c r="C166" i="18"/>
  <c r="D118" i="18"/>
  <c r="C144" i="18"/>
  <c r="C121" i="18"/>
  <c r="C143" i="18"/>
  <c r="C131" i="18"/>
  <c r="C142" i="18"/>
  <c r="C140" i="18"/>
  <c r="C141" i="18"/>
  <c r="C132" i="18"/>
  <c r="C147" i="18"/>
  <c r="C139" i="18"/>
  <c r="C146" i="18"/>
  <c r="C136" i="18"/>
  <c r="C145" i="18"/>
  <c r="C135" i="18"/>
  <c r="C148" i="18"/>
  <c r="C122" i="18"/>
  <c r="C124" i="18"/>
  <c r="D137" i="18"/>
  <c r="C125" i="18"/>
  <c r="D150" i="18"/>
  <c r="C127" i="18"/>
  <c r="C123" i="18"/>
  <c r="C129" i="18"/>
  <c r="C128" i="18"/>
  <c r="C126" i="18"/>
  <c r="C130" i="18"/>
  <c r="C150" i="18" l="1"/>
  <c r="C137" i="1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<sst xmlns="http://schemas.openxmlformats.org/spreadsheetml/2006/main" count="493" uniqueCount="155">
  <si>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</si>
  <si>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</si>
  <si>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</si>
  <si>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</si>
  <si>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</si>
  <si>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</si>
  <si>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</si>
  <si>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</si>
  <si>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</si>
  <si>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</si>
  <si>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</si>
  <si>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</si>
  <si>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</si>
  <si>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</si>
  <si>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</si>
  <si>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</si>
  <si>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</si>
  <si>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</si>
  <si>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</si>
  <si>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</si>
  <si>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</si>
  <si>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</si>
  <si>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</si>
  <si>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</si>
  <si>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</si>
  <si>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</si>
  <si>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</si>
  <si>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MW</t>
  </si>
  <si>
    <t>Estructura de potencia instalada mensual. Islas Baleares</t>
  </si>
  <si>
    <t>Estructura de potencia instalada mensual. Islas Canarias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</si>
  <si>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</si>
  <si>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</si>
  <si>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</si>
  <si>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</si>
  <si>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</si>
  <si>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</si>
  <si>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</si>
  <si>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</si>
  <si>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</si>
  <si>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</si>
  <si>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</si>
  <si>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</si>
  <si>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</si>
  <si>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</si>
  <si>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</si>
  <si>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</si>
  <si>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</si>
  <si>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</si>
  <si>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</si>
  <si>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</si>
  <si>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</si>
  <si>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</si>
  <si>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</si>
  <si>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</si>
  <si>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</si>
  <si>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</si>
  <si>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</si>
  <si>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</si>
  <si>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</si>
  <si>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</si>
  <si>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</si>
  <si>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</si>
  <si>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</si>
  <si>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</si>
  <si>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</si>
  <si>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</si>
  <si>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</si>
  <si>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</si>
  <si>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</si>
  <si>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</si>
  <si>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</si>
  <si>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</si>
  <si>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</si>
  <si>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</si>
  <si>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</si>
  <si>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</si>
  <si>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</si>
  <si>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</si>
  <si>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</si>
  <si>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</si>
  <si>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</si>
  <si>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</si>
  <si>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</si>
  <si>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</si>
  <si>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</si>
  <si>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</si>
  <si>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</si>
  <si>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</si>
  <si>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</si>
  <si>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</si>
  <si>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</si>
  <si>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</si>
  <si>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</si>
  <si>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MWh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</si>
  <si>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</si>
  <si>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</si>
  <si>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</si>
  <si>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</si>
  <si>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</si>
  <si>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</si>
  <si>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</si>
  <si>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</si>
  <si>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</si>
  <si>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</si>
  <si>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</si>
  <si>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</si>
  <si>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Enero 2025</t>
  </si>
  <si>
    <t>Entrega batería</t>
  </si>
  <si>
    <t>Carga batería</t>
  </si>
  <si>
    <t>Febrero 2025</t>
  </si>
  <si>
    <t>Saldo almacenamiento</t>
  </si>
  <si>
    <t>Estructura de potencia instalada de generación Islas Baleares</t>
  </si>
  <si>
    <t>Estructura de potencia instalada de generación Islas Canarias</t>
  </si>
  <si>
    <t xml:space="preserve">Evolución de la estructura de generación de las Islas Baleares
</t>
  </si>
  <si>
    <t xml:space="preserve">Evolución de la estructura de generación de las Islas Canarias
</t>
  </si>
  <si>
    <t>Cobertura de la demanda y estructura de generación mensual. Islas Baleares</t>
  </si>
  <si>
    <t>Estructura de generación mensual. Islas Canarias</t>
  </si>
  <si>
    <t>Estructura generación (%)</t>
  </si>
  <si>
    <t>Cobertura demanda (%)</t>
  </si>
  <si>
    <t>Estructura de generación mensual Islas Baleares</t>
  </si>
  <si>
    <t>Estructura de generación mensual Islas Canarias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</si>
  <si>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biogás.</t>
    </r>
  </si>
  <si>
    <t>Marzo 2025</t>
  </si>
  <si>
    <t>No renovables</t>
  </si>
  <si>
    <t>Renovables</t>
  </si>
  <si>
    <t>Baleares (%)</t>
  </si>
  <si>
    <t>Canarias (%)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</si>
  <si>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funcionamiento en ciclo abierto.</t>
    </r>
  </si>
  <si>
    <r>
      <t xml:space="preserve">Ciclo combinado </t>
    </r>
    <r>
      <rPr>
        <vertAlign val="superscript"/>
        <sz val="9"/>
        <color rgb="FF004563"/>
        <rFont val="Segoe UI"/>
        <family val="2"/>
      </rPr>
      <t>(1)</t>
    </r>
  </si>
  <si>
    <t>Abril 2025</t>
  </si>
  <si>
    <t>Mayo 2025</t>
  </si>
  <si>
    <t>Producción</t>
  </si>
  <si>
    <t>Estructura de potencia instalada de almacenamiento 
Islas Baleares</t>
  </si>
  <si>
    <t>Baterías</t>
  </si>
  <si>
    <t>Saldo</t>
  </si>
  <si>
    <t>Entregas a la red</t>
  </si>
  <si>
    <t>Tomas de la red</t>
  </si>
  <si>
    <t>Evolución de la energía de almacenamiento 
Islas Baleares</t>
  </si>
  <si>
    <t>Balance de energía de almacenamiento 
Islas Baleares</t>
  </si>
  <si>
    <t>Saldo total Islas Baleares</t>
  </si>
  <si>
    <t>Entrega baterías</t>
  </si>
  <si>
    <t>Estructura de energía de almacenamiento Islas Baleares</t>
  </si>
  <si>
    <t>Evolución de la energía de almacenamiento Islas Baleares (MWh)</t>
  </si>
  <si>
    <t>Junio 2025</t>
  </si>
  <si>
    <t>Julio 2025</t>
  </si>
  <si>
    <t>Carga baterías</t>
  </si>
  <si>
    <t>31/07/2025</t>
  </si>
  <si>
    <t>Desconocido</t>
  </si>
  <si>
    <t>Agosto 2025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</si>
  <si>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ut="08/20/2025 08:09:48" si="2.00000001de0cccc1a2f08951c6851d9e011ab4749fb5873ac473e8f436a7172f8d4b29706664652d8a605ecc0f11ca31bfe5fc72b8592bfd41a6ef15e4615085f8955bf886254a66c2724b30ac31fb1508430c5b79a9515dadd3441057a839b872cb6c2891f498d192cbc55c7191193bb4c559f9a0ce60b15dc0078d6abd6ec77e06c88b99c86aa6ebefb8f07d85163cf7c7c583190300e6d81b43c55694828daa2e.p.3082.0.1.Europe/Madrid.upriv*_1*_pidn2*_22*_session*-lat*_1.000000017d31574115afb6c692abbcb09b79461cbc6025e0fc519b6f11da45e45d4d787feadb5481278a23514c216e3cebdadf092aa78ec8.0000000136ca91edd3cb1f1addd0d163fec1679dbc6025e058156c6a9e1808cc045072185cea2f52f5818dd2fb11110f73e3aa388db90b6a.0.1.1.BDEbi.D066E1C611E6257C10D00080EF253B44.0-3082.1.1_-0.1.0_-3082.1.1_5.5.0.*0.0000000169cfe42afeb4ed0995bdb81159bc3b8fc911585a1ed20f213007ac524f08fffbaaf2202e.0.23.11*.2*.0400*.31152J.e.00000001f1a8bd3351b548d4c2708dcf8416e09cc911585a65984496759f1fa72d342127c3bbe2f7.0.10*.131*.122*.122.0.0" msgID="0802D5F511F07D9D123E0080EFA5DA39"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nrr="106"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</si>
  <si>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ut="08/20/2025 08:13:04" si="2.00000001de0cccc1a2f08951c6851d9e011ab4749fb5873ac473e8f436a7172f8d4b29706664652d8a605ecc0f11ca31bfe5fc72b8592bfd41a6ef15e4615085f8955bf886254a66c2724b30ac31fb1508430c5b79a9515dadd3441057a839b872cb6c2891f498d192cbc55c7191193bb4c559f9a0ce60b15dc0078d6abd6ec77e06c88b99c86aa6ebefb8f07d85163cf7c7c583190300e6d81b43c55694828daa2e.p.3082.0.1.Europe/Madrid.upriv*_1*_pidn2*_22*_session*-lat*_1.000000017d31574115afb6c692abbcb09b79461cbc6025e0fc519b6f11da45e45d4d787feadb5481278a23514c216e3cebdadf092aa78ec8.0000000136ca91edd3cb1f1addd0d163fec1679dbc6025e058156c6a9e1808cc045072185cea2f52f5818dd2fb11110f73e3aa388db90b6a.0.1.1.BDEbi.D066E1C611E6257C10D00080EF253B44.0-3082.1.1_-0.1.0_-3082.1.1_5.5.0.*0.0000000169cfe42afeb4ed0995bdb81159bc3b8fc911585a1ed20f213007ac524f08fffbaaf2202e.0.23.11*.2*.0400*.31152J.e.00000001f1a8bd3351b548d4c2708dcf8416e09cc911585a65984496759f1fa72d342127c3bbe2f7.0.10*.131*.122*.122.0.0" msgID="0FEA015311F07D9D123E0080EFC51935"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rows="24" cols="33" /&gt;&lt;esdo ews="" ece="" ptn="" /&gt;&lt;/excel&gt;&lt;pgs&gt;&lt;pg rows="20" cols="32" nrr="1909" nrc="3552"&gt;&lt;pg /&gt;&lt;bls&gt;&lt;bl sr="1" sc="1" rfetch="20" cfetch="32" posid="1" darows="0" dacols="1"&gt;&lt;excel&gt;&lt;epo ews="Dat_01" ece="A4" enr="MSTR.Balance_B.C._Mensual_Sistemas_Eléctricos_no_Peninsulares" ptn="" qtn="" rows="24" cols="33" /&gt;&lt;esdo ews="" ece="" ptn="" /&gt;&lt;/excel&gt;&lt;gridRng&gt;&lt;sect id="TITLE_AREA" rngprop="1:1:4:1" /&gt;&lt;sect id="ROWHEADERS_AREA" rngprop="5:1:20:1" /&gt;&lt;sect id="COLUMNHEADERS_AREA" rngprop="1:2:4:32" /&gt;&lt;sect id="DATA_AREA" rngprop="5:2:20:32" /&gt;&lt;/gridRng&gt;&lt;shapes /&gt;&lt;/bl&gt;&lt;/bls&gt;&lt;/pg&gt;&lt;/pgs&gt;&lt;/rptloc&gt;&lt;/mi&gt;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</si>
  <si>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ut="08/20/2025 08:20:44" si="2.00000001de0cccc1a2f08951c6851d9e011ab4749fb5873ac473e8f436a7172f8d4b29706664652d8a605ecc0f11ca31bfe5fc72b8592bfd41a6ef15e4615085f8955bf886254a66c2724b30ac31fb1508430c5b79a9515dadd3441057a839b872cb6c2891f498d192cbc55c7191193bb4c559f9a0ce60b15dc0078d6abd6ec77e06c88b99c86aa6ebefb8f07d85163cf7c7c583190300e6d81b43c55694828daa2e.p.3082.0.1.Europe/Madrid.upriv*_1*_pidn2*_22*_session*-lat*_1.000000017d31574115afb6c692abbcb09b79461cbc6025e0fc519b6f11da45e45d4d787feadb5481278a23514c216e3cebdadf092aa78ec8.0000000136ca91edd3cb1f1addd0d163fec1679dbc6025e058156c6a9e1808cc045072185cea2f52f5818dd2fb11110f73e3aa388db90b6a.0.1.1.BDEbi.D066E1C611E6257C10D00080EF253B44.0-3082.1.1_-0.1.0_-3082.1.1_5.5.0.*0.0000000169cfe42afeb4ed0995bdb81159bc3b8fc911585a1ed20f213007ac524f08fffbaaf2202e.0.23.11*.2*.0400*.31152J.e.00000001f1a8bd3351b548d4c2708dcf8416e09cc911585a65984496759f1fa72d342127c3bbe2f7.0.10*.131*.122*.122.0.0" msgID="1EF1E36311F07D9E123E0080EFE55A37"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rows="31" cols="22" /&gt;&lt;esdo ews="" ece="" ptn="" /&gt;&lt;/excel&gt;&lt;pgs&gt;&lt;pg rows="28" cols="20" nrr="2757" nrc="2083"&gt;&lt;pg /&gt;&lt;bls&gt;&lt;bl sr="1" sc="1" rfetch="28" cfetch="20" posid="1" darows="0" dacols="1"&gt;&lt;excel&gt;&lt;epo ews="Dat_01" ece="A85" enr="MSTR.Serie_Balance_B.C._Mensual_Baleares_y_Canarias" ptn="" qtn="" rows="31" cols="22" /&gt;&lt;esdo ews="" ece="" ptn="" /&gt;&lt;/excel&gt;&lt;gridRng&gt;&lt;sect id="TITLE_AREA" rngprop="1:1:3:2" /&gt;&lt;sect id="ROWHEADERS_AREA" rngprop="4:1:28:2" /&gt;&lt;sect id="COLUMNHEADERS_AREA" rngprop="1:3:3:20" /&gt;&lt;sect id="DATA_AREA" rngprop="4:3:28:20" /&gt;&lt;/gridRng&gt;&lt;shapes /&gt;&lt;/bl&gt;&lt;/bls&gt;&lt;/pg&gt;&lt;/pgs&gt;&lt;/rptloc&gt;&lt;/mi&gt;</t>
  </si>
  <si>
    <t>&lt;mi app="e" ver="22"&gt;&lt;rptloc guid="c8a810b5eb324a42b0eb076d726a40d1" rank="0" ds="1"&gt;&lt;ri hasPG="0" name="Variación y componentes mensual de la demanda" id="004850134E7745A2BD365FB53E00C967" path="Objetos públicos\Informes\Demanda B.C.\Variación y componentes mensual de la demanda" cf="0" prompt="1" ve="0" vm="0" flashpth="C:\Users\SEVPENMA\AppData\Local\Temp\" fimagepth="C:\Users\SEVPENMA\AppData\Local\Temp\"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ut="08/20/2025 08:22:03" si="2.00000001de0cccc1a2f08951c6851d9e011ab4749fb5873ac473e8f436a7172f8d4b29706664652d8a605ecc0f11ca31bfe5fc72b8592bfd41a6ef15e4615085f8955bf886254a66c2724b30ac31fb1508430c5b79a9515dadd3441057a839b872cb6c2891f498d192cbc55c7191193bb4c559f9a0ce60b15dc0078d6abd6ec77e06c88b99c86aa6ebefb8f07d85163cf7c7c583190300e6d81b43c55694828daa2e.p.3082.0.1.Europe/Madrid.upriv*_1*_pidn2*_22*_session*-lat*_1.000000017d31574115afb6c692abbcb09b79461cbc6025e0fc519b6f11da45e45d4d787feadb5481278a23514c216e3cebdadf092aa78ec8.0000000136ca91edd3cb1f1addd0d163fec1679dbc6025e058156c6a9e1808cc045072185cea2f52f5818dd2fb11110f73e3aa388db90b6a.0.1.1.BDEbi.D066E1C611E6257C10D00080EF253B44.0-3082.1.1_-0.1.0_-3082.1.1_5.5.0.*0.0000000169cfe42afeb4ed0995bdb81159bc3b8fc911585a1ed20f213007ac524f08fffbaaf2202e.0.23.11*.2*.0400*.31152J.e.00000001f1a8bd3351b548d4c2708dcf8416e09cc911585a65984496759f1fa72d342127c3bbe2f7.0.10*.131*.122*.122.0.0" msgID="B47A914B11F07D9E123E0080EF35F936"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ece="A153" enr="MSTR.Variación_y_componentes_mensual_de_la_demanda" ptn="" qtn="" rows="4" cols="14" /&gt;&lt;esdo ews="" ece="" ptn="" /&gt;&lt;/excel&gt;&lt;pgs&gt;&lt;pg rows="1" cols="12" nrr="9" nrc="108"&gt;&lt;pg /&gt;&lt;bls&gt;&lt;bl sr="1" sc="1" rfetch="1" cfetch="12" posid="1" darows="0" dacols="1"&gt;&lt;excel&gt;&lt;epo ews="Dat_01" ece="A153"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</si>
  <si>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847518226833408fb01ddb241a54ad28</t>
  </si>
  <si>
    <t>&lt;mi app="e" ver="22"&gt;&lt;rptloc guid="d7d772cc3c7b45a998d873c2620c819c" rank="0" ds="1"&gt;&lt;ri hasPG="0" name="Variación y componentes mensual de la demanda" id="004850134E7745A2BD365FB53E00C967" path="Objetos públicos\Informes\Demanda B.C.\Variación y componentes mensual de la demanda" cf="0" prompt="1" ve="0" vm="0" flashpth="C:\Users\SEVPENMA\AppData\Local\Temp\" fimagepth="C:\Users\SEVPENMA\AppData\Local\Temp\"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ut="08/20/2025 08:22:31" si="2.00000001de0cccc1a2f08951c6851d9e011ab4749fb5873ac473e8f436a7172f8d4b29706664652d8a605ecc0f11ca31bfe5fc72b8592bfd41a6ef15e4615085f8955bf886254a66c2724b30ac31fb1508430c5b79a9515dadd3441057a839b872cb6c2891f498d192cbc55c7191193bb4c559f9a0ce60b15dc0078d6abd6ec77e06c88b99c86aa6ebefb8f07d85163cf7c7c583190300e6d81b43c55694828daa2e.p.3082.0.1.Europe/Madrid.upriv*_1*_pidn2*_22*_session*-lat*_1.000000017d31574115afb6c692abbcb09b79461cbc6025e0fc519b6f11da45e45d4d787feadb5481278a23514c216e3cebdadf092aa78ec8.0000000136ca91edd3cb1f1addd0d163fec1679dbc6025e058156c6a9e1808cc045072185cea2f52f5818dd2fb11110f73e3aa388db90b6a.0.1.1.BDEbi.D066E1C611E6257C10D00080EF253B44.0-3082.1.1_-0.1.0_-3082.1.1_5.5.0.*0.0000000169cfe42afeb4ed0995bdb81159bc3b8fc911585a1ed20f213007ac524f08fffbaaf2202e.0.23.11*.2*.0400*.31152J.e.00000001f1a8bd3351b548d4c2708dcf8416e09cc911585a65984496759f1fa72d342127c3bbe2f7.0.10*.131*.122*.122.0.0" msgID="CAE6C2B511F07D9E123E0080EF859A39"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ece="A159" enr="MSTR.Variación_y_componentes_mensual_de_la_demanda.1" ptn="" qtn="" rows="4" cols="14" /&gt;&lt;esdo ews="" ece="" ptn="" /&gt;&lt;/excel&gt;&lt;pgs&gt;&lt;pg rows="1" cols="12" nrr="11" nrc="132"&gt;&lt;pg /&gt;&lt;bls&gt;&lt;bl sr="1" sc="1" rfetch="1" cfetch="12" posid="1" darows="0" dacols="1"&gt;&lt;excel&gt;&lt;epo ews="Dat_01" ece="A159"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</si>
</sst>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0.000"/>
    <numFmt numFmtId="173" formatCode="0.0%"/>
    <numFmt numFmtId="174" formatCode="[$-C0A]mmm\-yy;@"/>
  </numFmts>
  <fonts count="59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11"/>
      <color theme="1"/>
      <name val="Calibri"/>
      <family val="2"/>
      <scheme val="minor"/>
    </font>
    <font>
      <b/>
      <sz val="8"/>
      <color rgb="FF003366"/>
      <name val="Arial"/>
      <family val="2"/>
    </font>
    <font>
      <sz val="10"/>
      <name val="Avant Garde"/>
    </font>
    <font>
      <sz val="10"/>
      <color indexed="9"/>
      <name val="Geneva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9"/>
      <color indexed="32"/>
      <name val="Arial"/>
      <family val="2"/>
    </font>
    <font>
      <sz val="10"/>
      <color rgb="FFFF0000"/>
      <name val="Geneva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FDFDF"/>
        <bgColor rgb="FFFFFFFF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  <border>
      <left/>
      <right style="thin">
        <color indexed="64"/>
      </right>
      <top/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/>
      <diagonal/>
    </border>
    <border>
      <left/>
      <right style="thin">
        <color rgb="FFA6A6A6"/>
      </right>
      <top/>
      <bottom/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/>
      <right style="thin">
        <color auto="1"/>
      </right>
      <top style="thin">
        <color rgb="FFA6A6A6"/>
      </top>
      <bottom style="thin">
        <color rgb="FFA6A6A6"/>
      </bottom>
      <diagonal/>
    </border>
    <border>
      <left/>
      <right style="thin">
        <color rgb="FFC0C0C0"/>
      </right>
      <top/>
      <bottom/>
      <diagonal/>
    </border>
  </borders>
  <cellStyleXfs count="36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0" borderId="10">
      <alignment vertical="center" wrapText="1"/>
    </xf>
    <xf numFmtId="0" fontId="47" fillId="10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69">
    <xf numFmtId="0" fontId="0" fillId="0" borderId="0" xfId="0"/>
    <xf numFmtId="0" fontId="2" fillId="0" borderId="0" xfId="1" applyFont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Font="1" applyAlignment="1">
      <alignment vertical="center" wrapText="1"/>
    </xf>
    <xf numFmtId="3" fontId="2" fillId="0" borderId="0" xfId="1" applyNumberFormat="1" applyFont="1"/>
    <xf numFmtId="164" fontId="4" fillId="0" borderId="0" xfId="1" applyNumberFormat="1" applyFont="1"/>
    <xf numFmtId="165" fontId="7" fillId="2" borderId="1" xfId="3" applyNumberFormat="1" applyFont="1" applyFill="1" applyBorder="1" applyAlignment="1">
      <alignment horizontal="right" indent="1"/>
    </xf>
    <xf numFmtId="3" fontId="7" fillId="2" borderId="1" xfId="1" applyNumberFormat="1" applyFont="1" applyFill="1" applyBorder="1" applyAlignment="1">
      <alignment horizontal="left"/>
    </xf>
    <xf numFmtId="0" fontId="2" fillId="0" borderId="0" xfId="1" applyFont="1" applyAlignment="1">
      <alignment vertical="top"/>
    </xf>
    <xf numFmtId="0" fontId="2" fillId="0" borderId="0" xfId="1" applyFont="1" applyAlignment="1">
      <alignment vertical="center"/>
    </xf>
    <xf numFmtId="165" fontId="5" fillId="2" borderId="0" xfId="3" applyNumberFormat="1" applyFont="1" applyFill="1" applyAlignment="1">
      <alignment horizontal="right" indent="1"/>
    </xf>
    <xf numFmtId="166" fontId="5" fillId="2" borderId="0" xfId="4" applyFont="1" applyFill="1" applyAlignment="1">
      <alignment horizontal="left"/>
    </xf>
    <xf numFmtId="165" fontId="2" fillId="0" borderId="0" xfId="1" applyNumberFormat="1" applyFont="1"/>
    <xf numFmtId="165" fontId="5" fillId="2" borderId="0" xfId="2" applyNumberFormat="1" applyFont="1" applyFill="1" applyAlignment="1">
      <alignment horizontal="left"/>
    </xf>
    <xf numFmtId="3" fontId="4" fillId="0" borderId="0" xfId="1" applyNumberFormat="1" applyFont="1"/>
    <xf numFmtId="0" fontId="8" fillId="0" borderId="0" xfId="1" applyFont="1" applyAlignment="1">
      <alignment vertical="top" wrapText="1"/>
    </xf>
    <xf numFmtId="165" fontId="9" fillId="2" borderId="0" xfId="3" applyNumberFormat="1" applyFont="1" applyFill="1" applyAlignment="1">
      <alignment horizontal="right" indent="1"/>
    </xf>
    <xf numFmtId="0" fontId="9" fillId="2" borderId="0" xfId="2" applyFont="1" applyFill="1" applyAlignment="1">
      <alignment horizontal="left" indent="1"/>
    </xf>
    <xf numFmtId="0" fontId="10" fillId="0" borderId="0" xfId="1" applyFont="1"/>
    <xf numFmtId="0" fontId="4" fillId="0" borderId="0" xfId="1" applyFont="1"/>
    <xf numFmtId="3" fontId="11" fillId="3" borderId="2" xfId="1" applyNumberFormat="1" applyFont="1" applyFill="1" applyBorder="1" applyAlignment="1">
      <alignment horizontal="right" indent="1"/>
    </xf>
    <xf numFmtId="0" fontId="12" fillId="3" borderId="2" xfId="2" applyFont="1" applyFill="1" applyBorder="1" applyAlignment="1">
      <alignment horizontal="center"/>
    </xf>
    <xf numFmtId="0" fontId="12" fillId="3" borderId="0" xfId="2" applyFont="1" applyFill="1" applyAlignment="1">
      <alignment horizontal="center"/>
    </xf>
    <xf numFmtId="166" fontId="14" fillId="0" borderId="0" xfId="4" applyFont="1"/>
    <xf numFmtId="166" fontId="14" fillId="0" borderId="0" xfId="4" applyFont="1" applyAlignment="1">
      <alignment horizontal="right"/>
    </xf>
    <xf numFmtId="0" fontId="14" fillId="0" borderId="0" xfId="5" applyFont="1" applyAlignment="1">
      <alignment horizontal="right"/>
    </xf>
    <xf numFmtId="0" fontId="16" fillId="0" borderId="0" xfId="6" applyFont="1"/>
    <xf numFmtId="0" fontId="15" fillId="0" borderId="0" xfId="6"/>
    <xf numFmtId="166" fontId="10" fillId="0" borderId="0" xfId="4" applyFont="1"/>
    <xf numFmtId="0" fontId="17" fillId="0" borderId="0" xfId="6" applyFont="1"/>
    <xf numFmtId="0" fontId="8" fillId="0" borderId="0" xfId="2" applyFont="1" applyAlignment="1">
      <alignment vertical="center"/>
    </xf>
    <xf numFmtId="0" fontId="7" fillId="0" borderId="0" xfId="6" applyFont="1" applyAlignment="1">
      <alignment vertical="top" wrapText="1"/>
    </xf>
    <xf numFmtId="0" fontId="2" fillId="0" borderId="0" xfId="6" applyFont="1" applyAlignment="1">
      <alignment horizontal="justify" vertical="center" wrapText="1"/>
    </xf>
    <xf numFmtId="0" fontId="2" fillId="0" borderId="0" xfId="6" applyFont="1" applyAlignment="1">
      <alignment vertical="center" wrapText="1"/>
    </xf>
    <xf numFmtId="166" fontId="19" fillId="0" borderId="0" xfId="7" applyFont="1" applyAlignment="1">
      <alignment horizontal="left" readingOrder="1"/>
    </xf>
    <xf numFmtId="0" fontId="17" fillId="0" borderId="0" xfId="6" applyFont="1" applyAlignment="1">
      <alignment horizontal="left" indent="1"/>
    </xf>
    <xf numFmtId="0" fontId="8" fillId="0" borderId="0" xfId="6" applyFont="1" applyAlignment="1">
      <alignment horizontal="left" vertical="center" indent="1"/>
    </xf>
    <xf numFmtId="0" fontId="20" fillId="0" borderId="0" xfId="6" applyFont="1"/>
    <xf numFmtId="0" fontId="2" fillId="0" borderId="0" xfId="6" applyFont="1" applyAlignment="1">
      <alignment horizontal="left" vertical="top"/>
    </xf>
    <xf numFmtId="0" fontId="8" fillId="0" borderId="0" xfId="6" applyFont="1" applyAlignment="1">
      <alignment horizontal="left"/>
    </xf>
    <xf numFmtId="0" fontId="8" fillId="0" borderId="0" xfId="6" applyFont="1"/>
    <xf numFmtId="166" fontId="14" fillId="0" borderId="0" xfId="4" quotePrefix="1" applyFont="1" applyAlignment="1">
      <alignment horizontal="right"/>
    </xf>
    <xf numFmtId="0" fontId="2" fillId="0" borderId="0" xfId="6" applyFont="1"/>
    <xf numFmtId="166" fontId="8" fillId="0" borderId="0" xfId="4" applyFont="1"/>
    <xf numFmtId="0" fontId="21" fillId="0" borderId="0" xfId="5" applyFont="1" applyAlignment="1">
      <alignment horizontal="right"/>
    </xf>
    <xf numFmtId="166" fontId="0" fillId="0" borderId="0" xfId="4" applyFont="1"/>
    <xf numFmtId="0" fontId="5" fillId="0" borderId="0" xfId="8" applyFont="1" applyAlignment="1">
      <alignment wrapText="1"/>
    </xf>
    <xf numFmtId="0" fontId="5" fillId="0" borderId="0" xfId="8" applyFont="1" applyAlignment="1">
      <alignment horizontal="justify" wrapText="1"/>
    </xf>
    <xf numFmtId="0" fontId="2" fillId="0" borderId="0" xfId="4" applyNumberFormat="1" applyFont="1"/>
    <xf numFmtId="0" fontId="2" fillId="0" borderId="0" xfId="8" applyFont="1" applyAlignment="1">
      <alignment vertical="center" wrapText="1"/>
    </xf>
    <xf numFmtId="0" fontId="2" fillId="0" borderId="0" xfId="8" applyFont="1" applyAlignment="1">
      <alignment horizontal="justify" wrapText="1"/>
    </xf>
    <xf numFmtId="3" fontId="0" fillId="0" borderId="0" xfId="4" applyNumberFormat="1" applyFont="1"/>
    <xf numFmtId="166" fontId="3" fillId="0" borderId="0" xfId="4"/>
    <xf numFmtId="166" fontId="17" fillId="0" borderId="0" xfId="4" applyFont="1" applyAlignment="1">
      <alignment horizontal="left" indent="1"/>
    </xf>
    <xf numFmtId="166" fontId="8" fillId="0" borderId="0" xfId="4" applyFont="1" applyAlignment="1">
      <alignment horizontal="left" vertical="center" indent="1"/>
    </xf>
    <xf numFmtId="166" fontId="20" fillId="0" borderId="0" xfId="4" applyFont="1"/>
    <xf numFmtId="166" fontId="17" fillId="0" borderId="0" xfId="4" applyFont="1"/>
    <xf numFmtId="166" fontId="8" fillId="0" borderId="0" xfId="4" applyFont="1" applyAlignment="1">
      <alignment horizontal="left"/>
    </xf>
    <xf numFmtId="166" fontId="17" fillId="0" borderId="0" xfId="4" applyFont="1" applyAlignment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/>
    <xf numFmtId="0" fontId="21" fillId="0" borderId="0" xfId="5" applyFont="1"/>
    <xf numFmtId="0" fontId="8" fillId="0" borderId="0" xfId="6" applyFont="1" applyAlignment="1">
      <alignment vertical="top" wrapText="1"/>
    </xf>
    <xf numFmtId="166" fontId="21" fillId="0" borderId="0" xfId="4" applyFont="1" applyAlignment="1">
      <alignment horizontal="right"/>
    </xf>
    <xf numFmtId="0" fontId="23" fillId="4" borderId="0" xfId="10" applyFont="1" applyFill="1" applyAlignment="1">
      <alignment horizontal="left"/>
    </xf>
    <xf numFmtId="166" fontId="23" fillId="4" borderId="5" xfId="4" applyFont="1" applyFill="1" applyBorder="1"/>
    <xf numFmtId="167" fontId="23" fillId="4" borderId="5" xfId="4" applyNumberFormat="1" applyFont="1" applyFill="1" applyBorder="1" applyAlignment="1">
      <alignment horizontal="right"/>
    </xf>
    <xf numFmtId="2" fontId="23" fillId="4" borderId="5" xfId="4" applyNumberFormat="1" applyFont="1" applyFill="1" applyBorder="1" applyAlignment="1">
      <alignment horizontal="right" indent="1"/>
    </xf>
    <xf numFmtId="0" fontId="7" fillId="0" borderId="0" xfId="10" applyFont="1" applyAlignment="1">
      <alignment vertical="top" wrapText="1"/>
    </xf>
    <xf numFmtId="166" fontId="24" fillId="2" borderId="0" xfId="4" applyFont="1" applyFill="1" applyAlignment="1">
      <alignment horizontal="left"/>
    </xf>
    <xf numFmtId="3" fontId="7" fillId="2" borderId="0" xfId="4" applyNumberFormat="1" applyFont="1" applyFill="1" applyAlignment="1">
      <alignment horizontal="right"/>
    </xf>
    <xf numFmtId="167" fontId="5" fillId="2" borderId="0" xfId="4" applyNumberFormat="1" applyFont="1" applyFill="1" applyAlignment="1">
      <alignment horizontal="right"/>
    </xf>
    <xf numFmtId="166" fontId="5" fillId="2" borderId="0" xfId="4" applyFont="1" applyFill="1" applyAlignment="1">
      <alignment horizontal="left" indent="1"/>
    </xf>
    <xf numFmtId="166" fontId="5" fillId="2" borderId="5" xfId="4" applyFont="1" applyFill="1" applyBorder="1" applyAlignment="1">
      <alignment horizontal="left" indent="1"/>
    </xf>
    <xf numFmtId="167" fontId="5" fillId="2" borderId="5" xfId="4" applyNumberFormat="1" applyFont="1" applyFill="1" applyBorder="1" applyAlignment="1">
      <alignment horizontal="right"/>
    </xf>
    <xf numFmtId="165" fontId="2" fillId="0" borderId="0" xfId="3" applyNumberFormat="1" applyFont="1" applyAlignment="1">
      <alignment horizontal="right" indent="1"/>
    </xf>
    <xf numFmtId="166" fontId="2" fillId="0" borderId="0" xfId="4" applyFont="1" applyAlignment="1">
      <alignment horizontal="left"/>
    </xf>
    <xf numFmtId="1" fontId="18" fillId="0" borderId="0" xfId="4" applyNumberFormat="1" applyFont="1" applyAlignment="1">
      <alignment horizontal="right" indent="1"/>
    </xf>
    <xf numFmtId="0" fontId="2" fillId="0" borderId="0" xfId="4" applyNumberFormat="1" applyFont="1" applyAlignment="1">
      <alignment horizontal="left"/>
    </xf>
    <xf numFmtId="0" fontId="3" fillId="0" borderId="0" xfId="11"/>
    <xf numFmtId="0" fontId="1" fillId="0" borderId="0" xfId="11" applyFont="1"/>
    <xf numFmtId="0" fontId="25" fillId="0" borderId="0" xfId="11" applyFont="1"/>
    <xf numFmtId="0" fontId="26" fillId="0" borderId="0" xfId="11" applyFont="1"/>
    <xf numFmtId="0" fontId="8" fillId="0" borderId="0" xfId="11" applyFont="1"/>
    <xf numFmtId="0" fontId="8" fillId="0" borderId="0" xfId="11" applyFont="1" applyAlignment="1">
      <alignment horizontal="right" vertical="center"/>
    </xf>
    <xf numFmtId="0" fontId="26" fillId="2" borderId="0" xfId="11" applyFont="1" applyFill="1" applyAlignment="1">
      <alignment horizontal="left" indent="1"/>
    </xf>
    <xf numFmtId="0" fontId="27" fillId="2" borderId="0" xfId="11" applyFont="1" applyFill="1" applyAlignment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Alignment="1">
      <alignment horizontal="right"/>
    </xf>
    <xf numFmtId="168" fontId="5" fillId="2" borderId="0" xfId="4" applyNumberFormat="1" applyFont="1" applyFill="1" applyAlignment="1">
      <alignment horizontal="right"/>
    </xf>
    <xf numFmtId="168" fontId="5" fillId="2" borderId="5" xfId="4" applyNumberFormat="1" applyFont="1" applyFill="1" applyBorder="1" applyAlignment="1">
      <alignment horizontal="right"/>
    </xf>
    <xf numFmtId="0" fontId="11" fillId="3" borderId="2" xfId="1" quotePrefix="1" applyFont="1" applyFill="1" applyBorder="1" applyAlignment="1">
      <alignment horizontal="right" indent="1"/>
    </xf>
    <xf numFmtId="0" fontId="23" fillId="4" borderId="5" xfId="4" quotePrefix="1" applyNumberFormat="1" applyFont="1" applyFill="1" applyBorder="1" applyAlignment="1">
      <alignment horizontal="right" indent="1"/>
    </xf>
    <xf numFmtId="0" fontId="23" fillId="4" borderId="5" xfId="4" applyNumberFormat="1" applyFont="1" applyFill="1" applyBorder="1" applyAlignment="1">
      <alignment horizontal="right" indent="1"/>
    </xf>
    <xf numFmtId="11" fontId="0" fillId="0" borderId="0" xfId="0" applyNumberFormat="1"/>
    <xf numFmtId="166" fontId="43" fillId="0" borderId="0" xfId="4" applyFont="1"/>
    <xf numFmtId="0" fontId="44" fillId="0" borderId="0" xfId="6" applyFont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Alignment="1">
      <alignment horizontal="right" indent="1"/>
    </xf>
    <xf numFmtId="165" fontId="44" fillId="2" borderId="0" xfId="3" applyNumberFormat="1" applyFont="1" applyFill="1" applyAlignment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>
      <alignment horizontal="right" indent="1"/>
    </xf>
    <xf numFmtId="165" fontId="43" fillId="2" borderId="3" xfId="3" applyNumberFormat="1" applyFont="1" applyFill="1" applyBorder="1" applyAlignment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166" fontId="44" fillId="2" borderId="0" xfId="4" applyFont="1" applyFill="1" applyAlignment="1">
      <alignment horizontal="left"/>
    </xf>
    <xf numFmtId="0" fontId="43" fillId="2" borderId="2" xfId="4" applyNumberFormat="1" applyFont="1" applyFill="1" applyBorder="1" applyAlignment="1">
      <alignment horizontal="left"/>
    </xf>
    <xf numFmtId="3" fontId="43" fillId="2" borderId="1" xfId="3" applyNumberFormat="1" applyFont="1" applyFill="1" applyBorder="1"/>
    <xf numFmtId="165" fontId="43" fillId="2" borderId="1" xfId="3" applyNumberFormat="1" applyFont="1" applyFill="1" applyBorder="1" applyAlignment="1">
      <alignment horizontal="right" indent="1"/>
    </xf>
    <xf numFmtId="3" fontId="43" fillId="0" borderId="4" xfId="3" applyNumberFormat="1" applyFont="1" applyBorder="1"/>
    <xf numFmtId="3" fontId="43" fillId="0" borderId="4" xfId="3" applyNumberFormat="1" applyFont="1" applyBorder="1" applyAlignment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>
      <alignment horizontal="right" indent="1"/>
    </xf>
    <xf numFmtId="165" fontId="44" fillId="2" borderId="26" xfId="3" applyNumberFormat="1" applyFont="1" applyFill="1" applyBorder="1" applyAlignment="1">
      <alignment horizontal="right" indent="1"/>
    </xf>
    <xf numFmtId="165" fontId="44" fillId="0" borderId="8" xfId="2" applyNumberFormat="1" applyFont="1" applyBorder="1" applyAlignment="1">
      <alignment horizontal="left"/>
    </xf>
    <xf numFmtId="165" fontId="44" fillId="0" borderId="8" xfId="3" applyNumberFormat="1" applyFont="1" applyBorder="1" applyAlignment="1">
      <alignment horizontal="right" indent="1"/>
    </xf>
    <xf numFmtId="166" fontId="42" fillId="9" borderId="29" xfId="4" applyFont="1" applyFill="1" applyBorder="1" applyAlignment="1">
      <alignment horizontal="center" vertical="center"/>
    </xf>
    <xf numFmtId="3" fontId="43" fillId="0" borderId="30" xfId="3" applyNumberFormat="1" applyFont="1" applyBorder="1" applyAlignment="1">
      <alignment horizontal="right" indent="1"/>
    </xf>
    <xf numFmtId="3" fontId="44" fillId="0" borderId="8" xfId="3" applyNumberFormat="1" applyFont="1" applyBorder="1" applyAlignment="1">
      <alignment horizontal="right" indent="1"/>
    </xf>
    <xf numFmtId="3" fontId="44" fillId="0" borderId="28" xfId="3" applyNumberFormat="1" applyFont="1" applyBorder="1" applyAlignment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3" fontId="5" fillId="2" borderId="0" xfId="3" applyNumberFormat="1" applyFont="1" applyFill="1" applyAlignment="1">
      <alignment horizontal="right" indent="1"/>
    </xf>
    <xf numFmtId="3" fontId="9" fillId="2" borderId="0" xfId="3" applyNumberFormat="1" applyFont="1" applyFill="1" applyAlignment="1">
      <alignment horizontal="right" indent="1"/>
    </xf>
    <xf numFmtId="3" fontId="7" fillId="2" borderId="2" xfId="3" applyNumberFormat="1" applyFont="1" applyFill="1" applyBorder="1" applyAlignment="1">
      <alignment horizontal="right" indent="1"/>
    </xf>
    <xf numFmtId="3" fontId="7" fillId="2" borderId="1" xfId="3" applyNumberFormat="1" applyFont="1" applyFill="1" applyBorder="1" applyAlignment="1">
      <alignment horizontal="right" indent="1"/>
    </xf>
    <xf numFmtId="0" fontId="42" fillId="9" borderId="31" xfId="0" applyFont="1" applyFill="1" applyBorder="1" applyAlignment="1">
      <alignment horizontal="center"/>
    </xf>
    <xf numFmtId="165" fontId="44" fillId="2" borderId="32" xfId="3" applyNumberFormat="1" applyFont="1" applyFill="1" applyBorder="1" applyAlignment="1">
      <alignment horizontal="right" indent="1"/>
    </xf>
    <xf numFmtId="165" fontId="4" fillId="0" borderId="0" xfId="1" applyNumberFormat="1" applyFont="1"/>
    <xf numFmtId="4" fontId="4" fillId="0" borderId="0" xfId="1" applyNumberFormat="1" applyFont="1"/>
    <xf numFmtId="165" fontId="7" fillId="2" borderId="0" xfId="4" applyNumberFormat="1" applyFont="1" applyFill="1" applyAlignment="1">
      <alignment horizontal="right"/>
    </xf>
    <xf numFmtId="165" fontId="3" fillId="0" borderId="0" xfId="4" applyNumberFormat="1"/>
    <xf numFmtId="165" fontId="2" fillId="0" borderId="0" xfId="6" applyNumberFormat="1" applyFont="1"/>
    <xf numFmtId="165" fontId="17" fillId="0" borderId="0" xfId="6" applyNumberFormat="1" applyFont="1"/>
    <xf numFmtId="165" fontId="7" fillId="2" borderId="2" xfId="4" applyNumberFormat="1" applyFont="1" applyFill="1" applyBorder="1"/>
    <xf numFmtId="3" fontId="7" fillId="0" borderId="0" xfId="3" applyNumberFormat="1" applyFont="1" applyAlignment="1">
      <alignment horizontal="right" indent="1"/>
    </xf>
    <xf numFmtId="165" fontId="7" fillId="0" borderId="0" xfId="3" applyNumberFormat="1" applyFont="1" applyAlignment="1">
      <alignment horizontal="right" indent="1"/>
    </xf>
    <xf numFmtId="3" fontId="7" fillId="2" borderId="2" xfId="4" applyNumberFormat="1" applyFont="1" applyFill="1" applyBorder="1" applyAlignment="1">
      <alignment horizontal="right" indent="1"/>
    </xf>
    <xf numFmtId="165" fontId="7" fillId="2" borderId="2" xfId="4" applyNumberFormat="1" applyFont="1" applyFill="1" applyBorder="1" applyAlignment="1">
      <alignment horizontal="right" indent="1"/>
    </xf>
    <xf numFmtId="0" fontId="47" fillId="10" borderId="10" xfId="30" applyAlignment="1">
      <alignment vertical="center"/>
    </xf>
    <xf numFmtId="0" fontId="47" fillId="10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170" fontId="10" fillId="0" borderId="0" xfId="4" applyNumberFormat="1" applyFont="1"/>
    <xf numFmtId="0" fontId="49" fillId="0" borderId="0" xfId="0" applyFont="1"/>
    <xf numFmtId="171" fontId="45" fillId="0" borderId="0" xfId="0" applyNumberFormat="1" applyFont="1"/>
    <xf numFmtId="172" fontId="34" fillId="5" borderId="10" xfId="16" applyNumberFormat="1">
      <alignment horizontal="right" vertical="center"/>
    </xf>
    <xf numFmtId="172" fontId="32" fillId="6" borderId="10" xfId="13" applyNumberFormat="1">
      <alignment horizontal="right" vertical="center"/>
    </xf>
    <xf numFmtId="165" fontId="43" fillId="2" borderId="2" xfId="3" applyNumberFormat="1" applyFont="1" applyFill="1" applyBorder="1" applyAlignment="1">
      <alignment horizontal="right" indent="1"/>
    </xf>
    <xf numFmtId="165" fontId="43" fillId="2" borderId="33" xfId="3" applyNumberFormat="1" applyFont="1" applyFill="1" applyBorder="1" applyAlignment="1">
      <alignment horizontal="right" indent="1"/>
    </xf>
    <xf numFmtId="165" fontId="44" fillId="2" borderId="2" xfId="3" applyNumberFormat="1" applyFont="1" applyFill="1" applyBorder="1" applyAlignment="1">
      <alignment horizontal="right" indent="1"/>
    </xf>
    <xf numFmtId="165" fontId="44" fillId="2" borderId="35" xfId="3" applyNumberFormat="1" applyFont="1" applyFill="1" applyBorder="1" applyAlignment="1">
      <alignment horizontal="right" indent="1"/>
    </xf>
    <xf numFmtId="165" fontId="44" fillId="2" borderId="36" xfId="3" applyNumberFormat="1" applyFont="1" applyFill="1" applyBorder="1" applyAlignment="1">
      <alignment horizontal="right" indent="1"/>
    </xf>
    <xf numFmtId="165" fontId="44" fillId="2" borderId="37" xfId="3" applyNumberFormat="1" applyFont="1" applyFill="1" applyBorder="1" applyAlignment="1">
      <alignment horizontal="right" indent="1"/>
    </xf>
    <xf numFmtId="165" fontId="43" fillId="2" borderId="34" xfId="3" applyNumberFormat="1" applyFont="1" applyFill="1" applyBorder="1" applyAlignment="1">
      <alignment horizontal="right" indent="1"/>
    </xf>
    <xf numFmtId="165" fontId="43" fillId="2" borderId="38" xfId="3" applyNumberFormat="1" applyFont="1" applyFill="1" applyBorder="1" applyAlignment="1">
      <alignment horizontal="right" indent="1"/>
    </xf>
    <xf numFmtId="165" fontId="5" fillId="2" borderId="2" xfId="2" applyNumberFormat="1" applyFont="1" applyFill="1" applyBorder="1" applyAlignment="1">
      <alignment horizontal="left"/>
    </xf>
    <xf numFmtId="3" fontId="5" fillId="2" borderId="2" xfId="3" applyNumberFormat="1" applyFont="1" applyFill="1" applyBorder="1" applyAlignment="1">
      <alignment horizontal="right" indent="1"/>
    </xf>
    <xf numFmtId="165" fontId="5" fillId="2" borderId="2" xfId="3" applyNumberFormat="1" applyFont="1" applyFill="1" applyBorder="1" applyAlignment="1">
      <alignment horizontal="right" indent="1"/>
    </xf>
    <xf numFmtId="165" fontId="5" fillId="2" borderId="0" xfId="4" applyNumberFormat="1" applyFont="1" applyFill="1" applyAlignment="1">
      <alignment horizontal="left"/>
    </xf>
    <xf numFmtId="3" fontId="5" fillId="2" borderId="4" xfId="3" applyNumberFormat="1" applyFont="1" applyFill="1" applyBorder="1" applyAlignment="1">
      <alignment horizontal="right" indent="1"/>
    </xf>
    <xf numFmtId="173" fontId="45" fillId="0" borderId="0" xfId="34" applyNumberFormat="1" applyFont="1"/>
    <xf numFmtId="166" fontId="7" fillId="0" borderId="0" xfId="4" applyFont="1" applyAlignment="1">
      <alignment vertical="top" wrapText="1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1" fontId="7" fillId="0" borderId="3" xfId="4" applyNumberFormat="1" applyFont="1" applyBorder="1" applyAlignment="1">
      <alignment horizontal="right" indent="1"/>
    </xf>
    <xf numFmtId="165" fontId="5" fillId="0" borderId="0" xfId="3" applyNumberFormat="1" applyFont="1" applyAlignment="1">
      <alignment horizontal="right" indent="1"/>
    </xf>
    <xf numFmtId="0" fontId="5" fillId="0" borderId="8" xfId="0" applyFont="1" applyBorder="1" applyAlignment="1">
      <alignment horizontal="left"/>
    </xf>
    <xf numFmtId="165" fontId="5" fillId="0" borderId="8" xfId="3" applyNumberFormat="1" applyFont="1" applyBorder="1" applyAlignment="1">
      <alignment horizontal="right" indent="1"/>
    </xf>
    <xf numFmtId="9" fontId="5" fillId="0" borderId="0" xfId="2" applyNumberFormat="1" applyFont="1" applyAlignment="1">
      <alignment vertical="center" wrapText="1"/>
    </xf>
    <xf numFmtId="0" fontId="33" fillId="7" borderId="10" xfId="23" quotePrefix="1" applyAlignment="1">
      <alignment horizontal="center"/>
    </xf>
    <xf numFmtId="0" fontId="47" fillId="10" borderId="10" xfId="31" quotePrefix="1" applyAlignment="1">
      <alignment horizontal="center"/>
    </xf>
    <xf numFmtId="0" fontId="7" fillId="0" borderId="0" xfId="6" applyFont="1" applyAlignment="1">
      <alignment horizontal="left" vertical="top" wrapText="1"/>
    </xf>
    <xf numFmtId="166" fontId="7" fillId="0" borderId="0" xfId="4" applyFont="1"/>
    <xf numFmtId="0" fontId="26" fillId="0" borderId="0" xfId="2" applyFont="1"/>
    <xf numFmtId="0" fontId="25" fillId="0" borderId="0" xfId="2" applyFont="1"/>
    <xf numFmtId="0" fontId="4" fillId="0" borderId="0" xfId="10" applyFont="1"/>
    <xf numFmtId="0" fontId="8" fillId="0" borderId="0" xfId="2" applyFont="1"/>
    <xf numFmtId="0" fontId="8" fillId="0" borderId="0" xfId="2" applyFont="1" applyAlignment="1">
      <alignment horizontal="left" vertical="center" indent="1"/>
    </xf>
    <xf numFmtId="0" fontId="26" fillId="0" borderId="0" xfId="2" applyFont="1" applyAlignment="1">
      <alignment horizontal="left" indent="1"/>
    </xf>
    <xf numFmtId="0" fontId="51" fillId="0" borderId="0" xfId="10" applyFont="1"/>
    <xf numFmtId="0" fontId="10" fillId="0" borderId="0" xfId="10" applyFont="1"/>
    <xf numFmtId="0" fontId="8" fillId="0" borderId="0" xfId="2" applyFont="1" applyAlignment="1">
      <alignment horizontal="left"/>
    </xf>
    <xf numFmtId="0" fontId="5" fillId="0" borderId="0" xfId="10" applyFont="1"/>
    <xf numFmtId="174" fontId="5" fillId="11" borderId="0" xfId="2" applyNumberFormat="1" applyFont="1" applyFill="1"/>
    <xf numFmtId="0" fontId="8" fillId="0" borderId="0" xfId="2" applyFont="1" applyAlignment="1">
      <alignment vertical="top" wrapText="1"/>
    </xf>
    <xf numFmtId="0" fontId="4" fillId="0" borderId="0" xfId="2" applyFont="1" applyAlignment="1">
      <alignment wrapText="1"/>
    </xf>
    <xf numFmtId="0" fontId="52" fillId="0" borderId="0" xfId="2" applyFont="1"/>
    <xf numFmtId="1" fontId="52" fillId="0" borderId="0" xfId="2" applyNumberFormat="1" applyFont="1"/>
    <xf numFmtId="0" fontId="4" fillId="0" borderId="39" xfId="10" applyFont="1" applyBorder="1"/>
    <xf numFmtId="164" fontId="45" fillId="0" borderId="0" xfId="0" applyNumberFormat="1" applyFont="1"/>
    <xf numFmtId="4" fontId="0" fillId="0" borderId="0" xfId="0" applyNumberFormat="1"/>
    <xf numFmtId="0" fontId="45" fillId="0" borderId="0" xfId="0" applyFont="1" applyAlignment="1">
      <alignment horizontal="center"/>
    </xf>
    <xf numFmtId="166" fontId="53" fillId="0" borderId="0" xfId="4" applyFont="1"/>
    <xf numFmtId="165" fontId="54" fillId="0" borderId="0" xfId="4" applyNumberFormat="1" applyFont="1"/>
    <xf numFmtId="165" fontId="55" fillId="0" borderId="0" xfId="4" applyNumberFormat="1" applyFont="1"/>
    <xf numFmtId="166" fontId="8" fillId="0" borderId="0" xfId="4" applyFont="1" applyAlignment="1">
      <alignment vertical="top" wrapText="1"/>
    </xf>
    <xf numFmtId="164" fontId="15" fillId="0" borderId="0" xfId="4" applyNumberFormat="1" applyFont="1"/>
    <xf numFmtId="165" fontId="56" fillId="0" borderId="0" xfId="4" applyNumberFormat="1" applyFont="1"/>
    <xf numFmtId="173" fontId="56" fillId="0" borderId="0" xfId="35" applyNumberFormat="1" applyFont="1" applyFill="1" applyBorder="1" applyProtection="1"/>
    <xf numFmtId="165" fontId="5" fillId="0" borderId="0" xfId="4" applyNumberFormat="1" applyFont="1"/>
    <xf numFmtId="3" fontId="5" fillId="0" borderId="0" xfId="4" applyNumberFormat="1" applyFont="1"/>
    <xf numFmtId="3" fontId="55" fillId="0" borderId="0" xfId="4" applyNumberFormat="1" applyFont="1"/>
    <xf numFmtId="165" fontId="44" fillId="2" borderId="0" xfId="3" applyNumberFormat="1" applyFont="1" applyFill="1" applyAlignment="1">
      <alignment horizontal="left" indent="1"/>
    </xf>
    <xf numFmtId="0" fontId="7" fillId="0" borderId="0" xfId="0" applyFont="1"/>
    <xf numFmtId="0" fontId="57" fillId="0" borderId="0" xfId="0" applyFont="1"/>
    <xf numFmtId="4" fontId="44" fillId="2" borderId="0" xfId="3" applyNumberFormat="1" applyFont="1" applyFill="1" applyAlignment="1">
      <alignment horizontal="right" indent="1"/>
    </xf>
    <xf numFmtId="4" fontId="45" fillId="0" borderId="0" xfId="0" applyNumberFormat="1" applyFont="1" applyAlignment="1">
      <alignment horizontal="left"/>
    </xf>
    <xf numFmtId="10" fontId="57" fillId="0" borderId="0" xfId="35" applyNumberFormat="1" applyFont="1"/>
    <xf numFmtId="10" fontId="44" fillId="2" borderId="0" xfId="34" applyNumberFormat="1" applyFont="1" applyFill="1" applyAlignment="1">
      <alignment horizontal="right" indent="1"/>
    </xf>
    <xf numFmtId="164" fontId="44" fillId="2" borderId="0" xfId="3" applyNumberFormat="1" applyFont="1" applyFill="1" applyAlignment="1">
      <alignment horizontal="right" indent="1"/>
    </xf>
    <xf numFmtId="164" fontId="43" fillId="2" borderId="2" xfId="3" applyNumberFormat="1" applyFont="1" applyFill="1" applyBorder="1" applyAlignment="1">
      <alignment horizontal="right" indent="1"/>
    </xf>
    <xf numFmtId="0" fontId="58" fillId="0" borderId="0" xfId="0" applyFont="1"/>
    <xf numFmtId="4" fontId="45" fillId="0" borderId="0" xfId="0" applyNumberFormat="1" applyFont="1"/>
    <xf numFmtId="164" fontId="34" fillId="5" borderId="10" xfId="28">
      <alignment horizontal="right" vertical="center"/>
    </xf>
    <xf numFmtId="10" fontId="34" fillId="5" borderId="10" xfId="17">
      <alignment horizontal="right" vertical="center"/>
    </xf>
    <xf numFmtId="164" fontId="32" fillId="6" borderId="10" xfId="29">
      <alignment horizontal="right" vertical="center"/>
    </xf>
    <xf numFmtId="10" fontId="32" fillId="6" borderId="10" xfId="15">
      <alignment horizontal="right" vertical="center"/>
    </xf>
    <xf numFmtId="165" fontId="34" fillId="5" borderId="10" xfId="16">
      <alignment horizontal="right" vertical="center"/>
    </xf>
    <xf numFmtId="165" fontId="32" fillId="6" borderId="10" xfId="13">
      <alignment horizontal="right" vertical="center"/>
    </xf>
    <xf numFmtId="10" fontId="19" fillId="5" borderId="10" xfId="33">
      <alignment horizontal="right" vertical="center"/>
    </xf>
    <xf numFmtId="166" fontId="5" fillId="0" borderId="0" xfId="4" applyFont="1" applyAlignment="1">
      <alignment horizontal="justify" wrapText="1"/>
    </xf>
    <xf numFmtId="0" fontId="7" fillId="0" borderId="0" xfId="10" applyFont="1" applyAlignment="1">
      <alignment horizontal="left" vertical="top" wrapText="1"/>
    </xf>
    <xf numFmtId="2" fontId="23" fillId="4" borderId="0" xfId="4" quotePrefix="1" applyNumberFormat="1" applyFont="1" applyFill="1" applyAlignment="1">
      <alignment horizontal="right" indent="1"/>
    </xf>
    <xf numFmtId="2" fontId="23" fillId="4" borderId="0" xfId="4" applyNumberFormat="1" applyFont="1" applyFill="1" applyAlignment="1">
      <alignment horizontal="right" indent="1"/>
    </xf>
    <xf numFmtId="166" fontId="5" fillId="0" borderId="6" xfId="4" applyFont="1" applyBorder="1" applyAlignment="1">
      <alignment horizontal="left"/>
    </xf>
    <xf numFmtId="0" fontId="7" fillId="0" borderId="0" xfId="1" applyFont="1" applyAlignment="1">
      <alignment horizontal="left" vertical="top" wrapText="1"/>
    </xf>
    <xf numFmtId="3" fontId="11" fillId="3" borderId="2" xfId="2" applyNumberFormat="1" applyFont="1" applyFill="1" applyBorder="1" applyAlignment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Font="1" applyAlignment="1">
      <alignment horizontal="justify" vertical="center" wrapText="1"/>
    </xf>
    <xf numFmtId="0" fontId="5" fillId="0" borderId="0" xfId="2" applyFont="1" applyAlignment="1">
      <alignment horizontal="left"/>
    </xf>
    <xf numFmtId="0" fontId="5" fillId="0" borderId="7" xfId="4" applyNumberFormat="1" applyFont="1" applyBorder="1" applyAlignment="1">
      <alignment horizontal="justify"/>
    </xf>
    <xf numFmtId="0" fontId="7" fillId="0" borderId="0" xfId="6" applyFont="1" applyAlignment="1">
      <alignment horizontal="left" vertical="top" wrapText="1"/>
    </xf>
    <xf numFmtId="166" fontId="7" fillId="0" borderId="0" xfId="4" applyFont="1" applyAlignment="1">
      <alignment horizontal="left" vertical="top" wrapText="1"/>
    </xf>
    <xf numFmtId="165" fontId="5" fillId="2" borderId="0" xfId="4" applyNumberFormat="1" applyFont="1" applyFill="1" applyAlignment="1">
      <alignment horizontal="left" vertical="center"/>
    </xf>
    <xf numFmtId="165" fontId="7" fillId="2" borderId="0" xfId="4" applyNumberFormat="1" applyFont="1" applyFill="1" applyAlignment="1">
      <alignment horizontal="right" vertical="center"/>
    </xf>
    <xf numFmtId="165" fontId="5" fillId="2" borderId="0" xfId="4" applyNumberFormat="1" applyFont="1" applyFill="1" applyAlignment="1">
      <alignment horizontal="center"/>
    </xf>
    <xf numFmtId="165" fontId="7" fillId="2" borderId="0" xfId="4" applyNumberFormat="1" applyFont="1" applyFill="1" applyAlignment="1">
      <alignment horizontal="center"/>
    </xf>
    <xf numFmtId="0" fontId="42" fillId="9" borderId="20" xfId="0" applyFont="1" applyFill="1" applyBorder="1" applyAlignment="1">
      <alignment horizontal="center" vertical="center" wrapText="1"/>
    </xf>
    <xf numFmtId="0" fontId="42" fillId="9" borderId="23" xfId="0" applyFont="1" applyFill="1" applyBorder="1" applyAlignment="1">
      <alignment horizontal="center" vertical="center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10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35" fillId="5" borderId="17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7" fillId="2" borderId="2" xfId="3" applyNumberFormat="1" applyFont="1" applyFill="1" applyBorder="1" applyAlignment="1">
      <alignment horizontal="right" indent="1"/>
    </xf>
  </cellXfs>
  <cellStyles count="36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  <cellStyle name="Porcentaje" xfId="34" builtinId="5"/>
    <cellStyle name="Porcentaje 2" xfId="35" xr:uid="{CBE1E08D-9691-4D77-A64C-2EF9DBC1D71E}"/>
  </cellStyles>
  <dxfs count="0"/>
  <tableStyles count="0" defaultTableStyle="TableStyleMedium2" defaultPivotStyle="PivotStyleLight16"/>
  <colors>
    <mruColors>
      <color rgb="FF08B2AD"/>
      <color rgb="FF03738B"/>
      <color rgb="FF007CF9"/>
      <color rgb="FFAF8E00"/>
      <color rgb="FF00CCFF"/>
      <color rgb="FF8DA69F"/>
      <color rgb="FFCFA2CA"/>
      <color rgb="FFCCFF99"/>
      <color rgb="FFD9D9D9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CC1-4B12-8B9E-8E3CBE32E214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CC1-4B12-8B9E-8E3CBE32E214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CC1-4B12-8B9E-8E3CBE32E214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CC1-4B12-8B9E-8E3CBE32E214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BCC1-4B12-8B9E-8E3CBE32E214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BCC1-4B12-8B9E-8E3CBE32E214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BCC1-4B12-8B9E-8E3CBE32E214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1-BCC1-4B12-8B9E-8E3CBE32E214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3-BCC1-4B12-8B9E-8E3CBE32E214}"/>
              </c:ext>
            </c:extLst>
          </c:dPt>
          <c:dLbls>
            <c:dLbl>
              <c:idx val="0"/>
              <c:layout>
                <c:manualLayout>
                  <c:x val="7.8367346938775395E-2"/>
                  <c:y val="-0.141176470588235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C1-4B12-8B9E-8E3CBE32E214}"/>
                </c:ext>
              </c:extLst>
            </c:dLbl>
            <c:dLbl>
              <c:idx val="1"/>
              <c:layout>
                <c:manualLayout>
                  <c:x val="0.15346938775510205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C1-4B12-8B9E-8E3CBE32E214}"/>
                </c:ext>
              </c:extLst>
            </c:dLbl>
            <c:dLbl>
              <c:idx val="2"/>
              <c:layout>
                <c:manualLayout>
                  <c:x val="0.16326530612244897"/>
                  <c:y val="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C1-4B12-8B9E-8E3CBE32E214}"/>
                </c:ext>
              </c:extLst>
            </c:dLbl>
            <c:dLbl>
              <c:idx val="3"/>
              <c:layout>
                <c:manualLayout>
                  <c:x val="-0.11102040816326533"/>
                  <c:y val="0.125490196078431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C1-4B12-8B9E-8E3CBE32E21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C1-4B12-8B9E-8E3CBE32E214}"/>
                </c:ext>
              </c:extLst>
            </c:dLbl>
            <c:dLbl>
              <c:idx val="5"/>
              <c:layout>
                <c:manualLayout>
                  <c:x val="-0.1436734693877551"/>
                  <c:y val="0.303267973856209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C1-4B12-8B9E-8E3CBE32E214}"/>
                </c:ext>
              </c:extLst>
            </c:dLbl>
            <c:dLbl>
              <c:idx val="6"/>
              <c:layout>
                <c:manualLayout>
                  <c:x val="-0.1763265306122449"/>
                  <c:y val="0.188235294117647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C1-4B12-8B9E-8E3CBE32E214}"/>
                </c:ext>
              </c:extLst>
            </c:dLbl>
            <c:dLbl>
              <c:idx val="7"/>
              <c:layout>
                <c:manualLayout>
                  <c:x val="-0.18938775510204081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C1-4B12-8B9E-8E3CBE32E214}"/>
                </c:ext>
              </c:extLst>
            </c:dLbl>
            <c:dLbl>
              <c:idx val="8"/>
              <c:layout>
                <c:manualLayout>
                  <c:x val="-0.19591836734693877"/>
                  <c:y val="-6.79738562091503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C1-4B12-8B9E-8E3CBE32E214}"/>
                </c:ext>
              </c:extLst>
            </c:dLbl>
            <c:dLbl>
              <c:idx val="9"/>
              <c:layout>
                <c:manualLayout>
                  <c:x val="-0.21224489795918366"/>
                  <c:y val="-0.10980392156862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C1-4B12-8B9E-8E3CBE32E214}"/>
                </c:ext>
              </c:extLst>
            </c:dLbl>
            <c:dLbl>
              <c:idx val="10"/>
              <c:layout>
                <c:manualLayout>
                  <c:x val="-0.15020408163265311"/>
                  <c:y val="-0.125490196078431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C1-4B12-8B9E-8E3CBE32E21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10.713802017915738</c:v>
                </c:pt>
                <c:pt idx="1">
                  <c:v>6.1919734713824797</c:v>
                </c:pt>
                <c:pt idx="2">
                  <c:v>26.788946919589478</c:v>
                </c:pt>
                <c:pt idx="3">
                  <c:v>36.552187730277204</c:v>
                </c:pt>
                <c:pt idx="4">
                  <c:v>0</c:v>
                </c:pt>
                <c:pt idx="5">
                  <c:v>0.4674184852177749</c:v>
                </c:pt>
                <c:pt idx="6">
                  <c:v>1.6612611752489577</c:v>
                </c:pt>
                <c:pt idx="7">
                  <c:v>1.6612611752489577</c:v>
                </c:pt>
                <c:pt idx="8">
                  <c:v>0.15801969601465687</c:v>
                </c:pt>
                <c:pt idx="9">
                  <c:v>15.630474811963616</c:v>
                </c:pt>
                <c:pt idx="10">
                  <c:v>0.1746545171411471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CC1-4B12-8B9E-8E3CBE32E2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D55D-4D3D-A386-16E893E0085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D55D-4D3D-A386-16E893E00857}"/>
              </c:ext>
            </c:extLst>
          </c:dPt>
          <c:dLbls>
            <c:dLbl>
              <c:idx val="0"/>
              <c:layout>
                <c:manualLayout>
                  <c:x val="-9.356687716247844E-2"/>
                  <c:y val="-0.2091503267973856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70792439832787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55D-4D3D-A386-16E893E00857}"/>
                </c:ext>
              </c:extLst>
            </c:dLbl>
            <c:dLbl>
              <c:idx val="1"/>
              <c:layout>
                <c:manualLayout>
                  <c:x val="0.1052632548356171"/>
                  <c:y val="0.14379084967320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309975880624285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55D-4D3D-A386-16E893E0085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Dat_01!$J$52:$J$53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Dat_01!$K$52:$K$53</c:f>
              <c:numCache>
                <c:formatCode>#,##0.0</c:formatCode>
                <c:ptCount val="2"/>
                <c:pt idx="0">
                  <c:v>82.375589799631626</c:v>
                </c:pt>
                <c:pt idx="1">
                  <c:v>17.624410200368377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5D-4D3D-A386-16E893E008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445E-436C-89F5-DC9E4842B2D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445E-436C-89F5-DC9E4842B2D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445E-436C-89F5-DC9E4842B2D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445E-436C-89F5-DC9E4842B2D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445E-436C-89F5-DC9E4842B2D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445E-436C-89F5-DC9E4842B2D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445E-436C-89F5-DC9E4842B2D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3-445E-436C-89F5-DC9E4842B2D0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F-445E-436C-89F5-DC9E4842B2D0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1-445E-436C-89F5-DC9E4842B2D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5E-436C-89F5-DC9E4842B2D0}"/>
                </c:ext>
              </c:extLst>
            </c:dLbl>
            <c:dLbl>
              <c:idx val="1"/>
              <c:layout>
                <c:manualLayout>
                  <c:x val="0.18612244897959171"/>
                  <c:y val="-5.30807886819025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5E-436C-89F5-DC9E4842B2D0}"/>
                </c:ext>
              </c:extLst>
            </c:dLbl>
            <c:dLbl>
              <c:idx val="2"/>
              <c:layout>
                <c:manualLayout>
                  <c:x val="0.18938775510204081"/>
                  <c:y val="9.540442353242336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5E-436C-89F5-DC9E4842B2D0}"/>
                </c:ext>
              </c:extLst>
            </c:dLbl>
            <c:dLbl>
              <c:idx val="3"/>
              <c:layout>
                <c:manualLayout>
                  <c:x val="-0.16653061224489796"/>
                  <c:y val="6.7973856209150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5E-436C-89F5-DC9E4842B2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7A-49FF-8FE5-42A045ACD010}"/>
                </c:ext>
              </c:extLst>
            </c:dLbl>
            <c:dLbl>
              <c:idx val="5"/>
              <c:layout>
                <c:manualLayout>
                  <c:x val="-0.30367346938775508"/>
                  <c:y val="9.4117647058823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5E-436C-89F5-DC9E4842B2D0}"/>
                </c:ext>
              </c:extLst>
            </c:dLbl>
            <c:dLbl>
              <c:idx val="6"/>
              <c:layout>
                <c:manualLayout>
                  <c:x val="-0.2742857142857143"/>
                  <c:y val="-5.228758169934640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195905511811022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45E-436C-89F5-DC9E4842B2D0}"/>
                </c:ext>
              </c:extLst>
            </c:dLbl>
            <c:dLbl>
              <c:idx val="7"/>
              <c:layout>
                <c:manualLayout>
                  <c:x val="-0.16326530612244905"/>
                  <c:y val="-0.10980392156862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106938775510205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445E-436C-89F5-DC9E4842B2D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5E-436C-89F5-DC9E4842B2D0}"/>
                </c:ext>
              </c:extLst>
            </c:dLbl>
            <c:dLbl>
              <c:idx val="9"/>
              <c:layout>
                <c:manualLayout>
                  <c:x val="7.1836734693877496E-2"/>
                  <c:y val="-0.140922876256321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665293266913065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45E-436C-89F5-DC9E4842B2D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192326530612245"/>
                      <c:h val="0.144677837526406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445E-436C-89F5-DC9E4842B2D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Dat_01!$A$68:$A$78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Dat_01!$C$68:$C$78</c:f>
              <c:numCache>
                <c:formatCode>#,##0.0</c:formatCode>
                <c:ptCount val="11"/>
                <c:pt idx="0">
                  <c:v>0</c:v>
                </c:pt>
                <c:pt idx="1">
                  <c:v>11.671545947891362</c:v>
                </c:pt>
                <c:pt idx="2">
                  <c:v>10.895753184126919</c:v>
                </c:pt>
                <c:pt idx="3">
                  <c:v>62.559054047950845</c:v>
                </c:pt>
                <c:pt idx="5">
                  <c:v>0.6687184384397612</c:v>
                </c:pt>
                <c:pt idx="6">
                  <c:v>1.7739367973134523</c:v>
                </c:pt>
                <c:pt idx="7">
                  <c:v>1.7739367973134523</c:v>
                </c:pt>
                <c:pt idx="8">
                  <c:v>0</c:v>
                </c:pt>
                <c:pt idx="9">
                  <c:v>10.631726485501373</c:v>
                </c:pt>
                <c:pt idx="10">
                  <c:v>2.5328301462824651E-2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45E-436C-89F5-DC9E4842B2D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9C95-47DE-9BCF-E8A80231457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9C95-47DE-9BCF-E8A802314576}"/>
              </c:ext>
            </c:extLst>
          </c:dPt>
          <c:dLbls>
            <c:dLbl>
              <c:idx val="0"/>
              <c:layout>
                <c:manualLayout>
                  <c:x val="5.8479586019787283E-2"/>
                  <c:y val="-0.15686274509803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198834276220727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C95-47DE-9BCF-E8A802314576}"/>
                </c:ext>
              </c:extLst>
            </c:dLbl>
            <c:dLbl>
              <c:idx val="1"/>
              <c:layout>
                <c:manualLayout>
                  <c:x val="-3.5087751611872421E-2"/>
                  <c:y val="0.1045751633986928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140384160228539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C95-47DE-9BCF-E8A8023145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Dat_01!$J$68:$J$69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Dat_01!$K$68:$K$69</c:f>
              <c:numCache>
                <c:formatCode>#,##0.0</c:formatCode>
                <c:ptCount val="2"/>
                <c:pt idx="0">
                  <c:v>87.569008415722351</c:v>
                </c:pt>
                <c:pt idx="1">
                  <c:v>12.430991584277649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95-47DE-9BCF-E8A8023145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0"/>
        <c:holeSize val="7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Dat_01!$B$121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jul.-24</c:v>
                </c:pt>
                <c:pt idx="1">
                  <c:v>ago.-24</c:v>
                </c:pt>
                <c:pt idx="2">
                  <c:v>sep.-24</c:v>
                </c:pt>
                <c:pt idx="3">
                  <c:v>oct.-24</c:v>
                </c:pt>
                <c:pt idx="4">
                  <c:v>nov.-24</c:v>
                </c:pt>
                <c:pt idx="5">
                  <c:v>dic.-24</c:v>
                </c:pt>
                <c:pt idx="6">
                  <c:v>ene.-25</c:v>
                </c:pt>
                <c:pt idx="7">
                  <c:v>feb.-25</c:v>
                </c:pt>
                <c:pt idx="8">
                  <c:v>mar.-25</c:v>
                </c:pt>
                <c:pt idx="9">
                  <c:v>abr.-25</c:v>
                </c:pt>
                <c:pt idx="10">
                  <c:v>may.-25</c:v>
                </c:pt>
                <c:pt idx="11">
                  <c:v>jun.-25</c:v>
                </c:pt>
                <c:pt idx="12">
                  <c:v>jul.-25</c:v>
                </c:pt>
              </c:strCache>
            </c:strRef>
          </c:cat>
          <c:val>
            <c:numRef>
              <c:f>Dat_01!$C$121:$O$121</c:f>
              <c:numCache>
                <c:formatCode>#,##0.0</c:formatCode>
                <c:ptCount val="13"/>
                <c:pt idx="0">
                  <c:v>3.0622039999999999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4.6319679999999996</c:v>
                </c:pt>
                <c:pt idx="7">
                  <c:v>61.004249999999999</c:v>
                </c:pt>
                <c:pt idx="8">
                  <c:v>29.608969999999999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8-4B7E-ADE3-CF38220B9908}"/>
            </c:ext>
          </c:extLst>
        </c:ser>
        <c:ser>
          <c:idx val="8"/>
          <c:order val="1"/>
          <c:tx>
            <c:strRef>
              <c:f>Dat_01!$B$122</c:f>
              <c:strCache>
                <c:ptCount val="1"/>
                <c:pt idx="0">
                  <c:v>Motores diésel</c:v>
                </c:pt>
              </c:strCache>
            </c:strRef>
          </c:tx>
          <c:spPr>
            <a:solidFill>
              <a:srgbClr val="8DA69F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jul.-24</c:v>
                </c:pt>
                <c:pt idx="1">
                  <c:v>ago.-24</c:v>
                </c:pt>
                <c:pt idx="2">
                  <c:v>sep.-24</c:v>
                </c:pt>
                <c:pt idx="3">
                  <c:v>oct.-24</c:v>
                </c:pt>
                <c:pt idx="4">
                  <c:v>nov.-24</c:v>
                </c:pt>
                <c:pt idx="5">
                  <c:v>dic.-24</c:v>
                </c:pt>
                <c:pt idx="6">
                  <c:v>ene.-25</c:v>
                </c:pt>
                <c:pt idx="7">
                  <c:v>feb.-25</c:v>
                </c:pt>
                <c:pt idx="8">
                  <c:v>mar.-25</c:v>
                </c:pt>
                <c:pt idx="9">
                  <c:v>abr.-25</c:v>
                </c:pt>
                <c:pt idx="10">
                  <c:v>may.-25</c:v>
                </c:pt>
                <c:pt idx="11">
                  <c:v>jun.-25</c:v>
                </c:pt>
                <c:pt idx="12">
                  <c:v>jul.-25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51.657288000000001</c:v>
                </c:pt>
                <c:pt idx="1">
                  <c:v>63.154792</c:v>
                </c:pt>
                <c:pt idx="2">
                  <c:v>37.101396999999999</c:v>
                </c:pt>
                <c:pt idx="3">
                  <c:v>25.321735</c:v>
                </c:pt>
                <c:pt idx="4">
                  <c:v>8.0420429999999996</c:v>
                </c:pt>
                <c:pt idx="5">
                  <c:v>8.2701910000000005</c:v>
                </c:pt>
                <c:pt idx="6">
                  <c:v>8.5854890000000008</c:v>
                </c:pt>
                <c:pt idx="7">
                  <c:v>6.4758909999999998</c:v>
                </c:pt>
                <c:pt idx="8">
                  <c:v>7.3957850000000001</c:v>
                </c:pt>
                <c:pt idx="9">
                  <c:v>13.863616</c:v>
                </c:pt>
                <c:pt idx="10">
                  <c:v>17.616911000000002</c:v>
                </c:pt>
                <c:pt idx="11">
                  <c:v>36.758597999999999</c:v>
                </c:pt>
                <c:pt idx="12">
                  <c:v>62.363782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18-4B7E-ADE3-CF38220B9908}"/>
            </c:ext>
          </c:extLst>
        </c:ser>
        <c:ser>
          <c:idx val="1"/>
          <c:order val="2"/>
          <c:tx>
            <c:strRef>
              <c:f>Dat_01!$B$123</c:f>
              <c:strCache>
                <c:ptCount val="1"/>
                <c:pt idx="0">
                  <c:v>Turbina de gas</c:v>
                </c:pt>
              </c:strCache>
            </c:strRef>
          </c:tx>
          <c:spPr>
            <a:solidFill>
              <a:srgbClr val="00CCFF"/>
            </a:solidFill>
          </c:spPr>
          <c:invertIfNegative val="0"/>
          <c:val>
            <c:numRef>
              <c:f>Dat_01!$C$123:$O$123</c:f>
              <c:numCache>
                <c:formatCode>#,##0.0</c:formatCode>
                <c:ptCount val="13"/>
                <c:pt idx="0">
                  <c:v>52.690387999999999</c:v>
                </c:pt>
                <c:pt idx="1">
                  <c:v>57.984402000000003</c:v>
                </c:pt>
                <c:pt idx="2">
                  <c:v>36.627740000000003</c:v>
                </c:pt>
                <c:pt idx="3">
                  <c:v>40.918340000000001</c:v>
                </c:pt>
                <c:pt idx="4">
                  <c:v>22.217787999999999</c:v>
                </c:pt>
                <c:pt idx="5">
                  <c:v>25.456890999999999</c:v>
                </c:pt>
                <c:pt idx="6">
                  <c:v>23.827804</c:v>
                </c:pt>
                <c:pt idx="7">
                  <c:v>22.326347999999999</c:v>
                </c:pt>
                <c:pt idx="8">
                  <c:v>24.290578</c:v>
                </c:pt>
                <c:pt idx="9">
                  <c:v>25.040586000000001</c:v>
                </c:pt>
                <c:pt idx="10">
                  <c:v>25.468105999999999</c:v>
                </c:pt>
                <c:pt idx="11">
                  <c:v>46.078491</c:v>
                </c:pt>
                <c:pt idx="12">
                  <c:v>58.218541000000002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618-4B7E-ADE3-CF38220B9908}"/>
            </c:ext>
          </c:extLst>
        </c:ser>
        <c:ser>
          <c:idx val="3"/>
          <c:order val="3"/>
          <c:tx>
            <c:strRef>
              <c:f>Dat_01!$B$124</c:f>
              <c:strCache>
                <c:ptCount val="1"/>
                <c:pt idx="0">
                  <c:v>Ciclo combinado (1)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jul.-24</c:v>
                </c:pt>
                <c:pt idx="1">
                  <c:v>ago.-24</c:v>
                </c:pt>
                <c:pt idx="2">
                  <c:v>sep.-24</c:v>
                </c:pt>
                <c:pt idx="3">
                  <c:v>oct.-24</c:v>
                </c:pt>
                <c:pt idx="4">
                  <c:v>nov.-24</c:v>
                </c:pt>
                <c:pt idx="5">
                  <c:v>dic.-24</c:v>
                </c:pt>
                <c:pt idx="6">
                  <c:v>ene.-25</c:v>
                </c:pt>
                <c:pt idx="7">
                  <c:v>feb.-25</c:v>
                </c:pt>
                <c:pt idx="8">
                  <c:v>mar.-25</c:v>
                </c:pt>
                <c:pt idx="9">
                  <c:v>abr.-25</c:v>
                </c:pt>
                <c:pt idx="10">
                  <c:v>may.-25</c:v>
                </c:pt>
                <c:pt idx="11">
                  <c:v>jun.-25</c:v>
                </c:pt>
                <c:pt idx="12">
                  <c:v>jul.-25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274.34556800000001</c:v>
                </c:pt>
                <c:pt idx="1">
                  <c:v>334.32576699999998</c:v>
                </c:pt>
                <c:pt idx="2">
                  <c:v>246.11744899999999</c:v>
                </c:pt>
                <c:pt idx="3">
                  <c:v>233.64673300000001</c:v>
                </c:pt>
                <c:pt idx="4">
                  <c:v>228.35513399999999</c:v>
                </c:pt>
                <c:pt idx="5">
                  <c:v>287.61223999999999</c:v>
                </c:pt>
                <c:pt idx="6">
                  <c:v>284.762474</c:v>
                </c:pt>
                <c:pt idx="7">
                  <c:v>188.665806</c:v>
                </c:pt>
                <c:pt idx="8">
                  <c:v>223.33681300000001</c:v>
                </c:pt>
                <c:pt idx="9">
                  <c:v>226.567814</c:v>
                </c:pt>
                <c:pt idx="10">
                  <c:v>243.85669100000001</c:v>
                </c:pt>
                <c:pt idx="11">
                  <c:v>273.81515200000001</c:v>
                </c:pt>
                <c:pt idx="12">
                  <c:v>334.267562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18-4B7E-ADE3-CF38220B9908}"/>
            </c:ext>
          </c:extLst>
        </c:ser>
        <c:ser>
          <c:idx val="5"/>
          <c:order val="4"/>
          <c:tx>
            <c:strRef>
              <c:f>Dat_01!$B$126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jul.-24</c:v>
                </c:pt>
                <c:pt idx="1">
                  <c:v>ago.-24</c:v>
                </c:pt>
                <c:pt idx="2">
                  <c:v>sep.-24</c:v>
                </c:pt>
                <c:pt idx="3">
                  <c:v>oct.-24</c:v>
                </c:pt>
                <c:pt idx="4">
                  <c:v>nov.-24</c:v>
                </c:pt>
                <c:pt idx="5">
                  <c:v>dic.-24</c:v>
                </c:pt>
                <c:pt idx="6">
                  <c:v>ene.-25</c:v>
                </c:pt>
                <c:pt idx="7">
                  <c:v>feb.-25</c:v>
                </c:pt>
                <c:pt idx="8">
                  <c:v>mar.-25</c:v>
                </c:pt>
                <c:pt idx="9">
                  <c:v>abr.-25</c:v>
                </c:pt>
                <c:pt idx="10">
                  <c:v>may.-25</c:v>
                </c:pt>
                <c:pt idx="11">
                  <c:v>jun.-25</c:v>
                </c:pt>
                <c:pt idx="12">
                  <c:v>jul.-25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18-4B7E-ADE3-CF38220B9908}"/>
            </c:ext>
          </c:extLst>
        </c:ser>
        <c:ser>
          <c:idx val="6"/>
          <c:order val="5"/>
          <c:tx>
            <c:strRef>
              <c:f>Dat_01!$B$127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jul.-24</c:v>
                </c:pt>
                <c:pt idx="1">
                  <c:v>ago.-24</c:v>
                </c:pt>
                <c:pt idx="2">
                  <c:v>sep.-24</c:v>
                </c:pt>
                <c:pt idx="3">
                  <c:v>oct.-24</c:v>
                </c:pt>
                <c:pt idx="4">
                  <c:v>nov.-24</c:v>
                </c:pt>
                <c:pt idx="5">
                  <c:v>dic.-24</c:v>
                </c:pt>
                <c:pt idx="6">
                  <c:v>ene.-25</c:v>
                </c:pt>
                <c:pt idx="7">
                  <c:v>feb.-25</c:v>
                </c:pt>
                <c:pt idx="8">
                  <c:v>mar.-25</c:v>
                </c:pt>
                <c:pt idx="9">
                  <c:v>abr.-25</c:v>
                </c:pt>
                <c:pt idx="10">
                  <c:v>may.-25</c:v>
                </c:pt>
                <c:pt idx="11">
                  <c:v>jun.-25</c:v>
                </c:pt>
                <c:pt idx="12">
                  <c:v>jul.-25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60.213101000000002</c:v>
                </c:pt>
                <c:pt idx="1">
                  <c:v>55.546011</c:v>
                </c:pt>
                <c:pt idx="2">
                  <c:v>44.045144000000001</c:v>
                </c:pt>
                <c:pt idx="3">
                  <c:v>38.954234</c:v>
                </c:pt>
                <c:pt idx="4">
                  <c:v>27.233916000000001</c:v>
                </c:pt>
                <c:pt idx="5">
                  <c:v>25.260021999999999</c:v>
                </c:pt>
                <c:pt idx="6">
                  <c:v>27.359456999999999</c:v>
                </c:pt>
                <c:pt idx="7">
                  <c:v>29.654371999999999</c:v>
                </c:pt>
                <c:pt idx="8">
                  <c:v>33.783219000000003</c:v>
                </c:pt>
                <c:pt idx="9">
                  <c:v>48.888747000000002</c:v>
                </c:pt>
                <c:pt idx="10">
                  <c:v>53.663460000000001</c:v>
                </c:pt>
                <c:pt idx="11">
                  <c:v>62.733255</c:v>
                </c:pt>
                <c:pt idx="12">
                  <c:v>56.807785000000003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18-4B7E-ADE3-CF38220B9908}"/>
            </c:ext>
          </c:extLst>
        </c:ser>
        <c:ser>
          <c:idx val="7"/>
          <c:order val="6"/>
          <c:tx>
            <c:strRef>
              <c:f>Dat_01!$B$128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jul.-24</c:v>
                </c:pt>
                <c:pt idx="1">
                  <c:v>ago.-24</c:v>
                </c:pt>
                <c:pt idx="2">
                  <c:v>sep.-24</c:v>
                </c:pt>
                <c:pt idx="3">
                  <c:v>oct.-24</c:v>
                </c:pt>
                <c:pt idx="4">
                  <c:v>nov.-24</c:v>
                </c:pt>
                <c:pt idx="5">
                  <c:v>dic.-24</c:v>
                </c:pt>
                <c:pt idx="6">
                  <c:v>ene.-25</c:v>
                </c:pt>
                <c:pt idx="7">
                  <c:v>feb.-25</c:v>
                </c:pt>
                <c:pt idx="8">
                  <c:v>mar.-25</c:v>
                </c:pt>
                <c:pt idx="9">
                  <c:v>abr.-25</c:v>
                </c:pt>
                <c:pt idx="10">
                  <c:v>may.-25</c:v>
                </c:pt>
                <c:pt idx="11">
                  <c:v>jun.-25</c:v>
                </c:pt>
                <c:pt idx="12">
                  <c:v>jul.-25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0.18402499999999999</c:v>
                </c:pt>
                <c:pt idx="1">
                  <c:v>0.28992600000000002</c:v>
                </c:pt>
                <c:pt idx="2">
                  <c:v>0.364813</c:v>
                </c:pt>
                <c:pt idx="3">
                  <c:v>0.34994999999999998</c:v>
                </c:pt>
                <c:pt idx="4">
                  <c:v>0.27039800000000003</c:v>
                </c:pt>
                <c:pt idx="5">
                  <c:v>0.23000100000000001</c:v>
                </c:pt>
                <c:pt idx="6">
                  <c:v>0.256185</c:v>
                </c:pt>
                <c:pt idx="7">
                  <c:v>0.25728499999999999</c:v>
                </c:pt>
                <c:pt idx="8">
                  <c:v>0.27165699999999998</c:v>
                </c:pt>
                <c:pt idx="9">
                  <c:v>0.216173</c:v>
                </c:pt>
                <c:pt idx="10">
                  <c:v>0.242977</c:v>
                </c:pt>
                <c:pt idx="11">
                  <c:v>0.25375799999999998</c:v>
                </c:pt>
                <c:pt idx="12">
                  <c:v>0.13533500000000001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18-4B7E-ADE3-CF38220B9908}"/>
            </c:ext>
          </c:extLst>
        </c:ser>
        <c:ser>
          <c:idx val="4"/>
          <c:order val="7"/>
          <c:tx>
            <c:strRef>
              <c:f>Dat_01!$B$129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jul.-24</c:v>
                </c:pt>
                <c:pt idx="1">
                  <c:v>ago.-24</c:v>
                </c:pt>
                <c:pt idx="2">
                  <c:v>sep.-24</c:v>
                </c:pt>
                <c:pt idx="3">
                  <c:v>oct.-24</c:v>
                </c:pt>
                <c:pt idx="4">
                  <c:v>nov.-24</c:v>
                </c:pt>
                <c:pt idx="5">
                  <c:v>dic.-24</c:v>
                </c:pt>
                <c:pt idx="6">
                  <c:v>ene.-25</c:v>
                </c:pt>
                <c:pt idx="7">
                  <c:v>feb.-25</c:v>
                </c:pt>
                <c:pt idx="8">
                  <c:v>mar.-25</c:v>
                </c:pt>
                <c:pt idx="9">
                  <c:v>abr.-25</c:v>
                </c:pt>
                <c:pt idx="10">
                  <c:v>may.-25</c:v>
                </c:pt>
                <c:pt idx="11">
                  <c:v>jun.-25</c:v>
                </c:pt>
                <c:pt idx="12">
                  <c:v>jul.-25</c:v>
                </c:pt>
              </c:strCache>
            </c:strRef>
          </c:cat>
          <c:val>
            <c:numRef>
              <c:f>Dat_01!$C$129:$O$129</c:f>
              <c:numCache>
                <c:formatCode>#,##0.0</c:formatCode>
                <c:ptCount val="13"/>
                <c:pt idx="0">
                  <c:v>3.2774670000000001</c:v>
                </c:pt>
                <c:pt idx="1">
                  <c:v>3.1243509999999999</c:v>
                </c:pt>
                <c:pt idx="2">
                  <c:v>2.778902</c:v>
                </c:pt>
                <c:pt idx="3">
                  <c:v>2.2852030000000001</c:v>
                </c:pt>
                <c:pt idx="4">
                  <c:v>1.8790750000000001</c:v>
                </c:pt>
                <c:pt idx="5">
                  <c:v>3.2668629999999999</c:v>
                </c:pt>
                <c:pt idx="6">
                  <c:v>3.6863090000000001</c:v>
                </c:pt>
                <c:pt idx="7">
                  <c:v>3.272465</c:v>
                </c:pt>
                <c:pt idx="8">
                  <c:v>2.6087359999999999</c:v>
                </c:pt>
                <c:pt idx="9">
                  <c:v>2.4437060000000002</c:v>
                </c:pt>
                <c:pt idx="10">
                  <c:v>3.266893</c:v>
                </c:pt>
                <c:pt idx="11">
                  <c:v>4.1208809999999998</c:v>
                </c:pt>
                <c:pt idx="12">
                  <c:v>3.573118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18-4B7E-ADE3-CF38220B9908}"/>
            </c:ext>
          </c:extLst>
        </c:ser>
        <c:ser>
          <c:idx val="10"/>
          <c:order val="8"/>
          <c:tx>
            <c:strRef>
              <c:f>Dat_01!$B$130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jul.-24</c:v>
                </c:pt>
                <c:pt idx="1">
                  <c:v>ago.-24</c:v>
                </c:pt>
                <c:pt idx="2">
                  <c:v>sep.-24</c:v>
                </c:pt>
                <c:pt idx="3">
                  <c:v>oct.-24</c:v>
                </c:pt>
                <c:pt idx="4">
                  <c:v>nov.-24</c:v>
                </c:pt>
                <c:pt idx="5">
                  <c:v>dic.-24</c:v>
                </c:pt>
                <c:pt idx="6">
                  <c:v>ene.-25</c:v>
                </c:pt>
                <c:pt idx="7">
                  <c:v>feb.-25</c:v>
                </c:pt>
                <c:pt idx="8">
                  <c:v>mar.-25</c:v>
                </c:pt>
                <c:pt idx="9">
                  <c:v>abr.-25</c:v>
                </c:pt>
                <c:pt idx="10">
                  <c:v>may.-25</c:v>
                </c:pt>
                <c:pt idx="11">
                  <c:v>jun.-25</c:v>
                </c:pt>
                <c:pt idx="12">
                  <c:v>jul.-25</c:v>
                </c:pt>
              </c:strCache>
            </c:strRef>
          </c:cat>
          <c:val>
            <c:numRef>
              <c:f>Dat_01!$C$130:$O$130</c:f>
              <c:numCache>
                <c:formatCode>#,##0.0</c:formatCode>
                <c:ptCount val="13"/>
                <c:pt idx="0">
                  <c:v>15.726691000000001</c:v>
                </c:pt>
                <c:pt idx="1">
                  <c:v>15.578734000000001</c:v>
                </c:pt>
                <c:pt idx="2">
                  <c:v>14.1961285</c:v>
                </c:pt>
                <c:pt idx="3">
                  <c:v>9.2427220000000005</c:v>
                </c:pt>
                <c:pt idx="4">
                  <c:v>9.5122354999999992</c:v>
                </c:pt>
                <c:pt idx="5">
                  <c:v>12.261645</c:v>
                </c:pt>
                <c:pt idx="6">
                  <c:v>10.134332000000001</c:v>
                </c:pt>
                <c:pt idx="7">
                  <c:v>8.8925330000000002</c:v>
                </c:pt>
                <c:pt idx="8">
                  <c:v>9.8915330000000008</c:v>
                </c:pt>
                <c:pt idx="9">
                  <c:v>12.984987</c:v>
                </c:pt>
                <c:pt idx="10">
                  <c:v>10.486427000000001</c:v>
                </c:pt>
                <c:pt idx="11">
                  <c:v>14.345347</c:v>
                </c:pt>
                <c:pt idx="12">
                  <c:v>9.4785564999999998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18-4B7E-ADE3-CF38220B9908}"/>
            </c:ext>
          </c:extLst>
        </c:ser>
        <c:ser>
          <c:idx val="0"/>
          <c:order val="9"/>
          <c:tx>
            <c:strRef>
              <c:f>Dat_01!$B$131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Dat_01!$C$131:$O$131</c:f>
              <c:numCache>
                <c:formatCode>#,##0.0</c:formatCode>
                <c:ptCount val="13"/>
                <c:pt idx="0">
                  <c:v>15.726691000000001</c:v>
                </c:pt>
                <c:pt idx="1">
                  <c:v>15.578734000000001</c:v>
                </c:pt>
                <c:pt idx="2">
                  <c:v>14.1961285</c:v>
                </c:pt>
                <c:pt idx="3">
                  <c:v>9.2427220000000005</c:v>
                </c:pt>
                <c:pt idx="4">
                  <c:v>9.5122354999999992</c:v>
                </c:pt>
                <c:pt idx="5">
                  <c:v>12.261645</c:v>
                </c:pt>
                <c:pt idx="6">
                  <c:v>10.134332000000001</c:v>
                </c:pt>
                <c:pt idx="7">
                  <c:v>8.8925330000000002</c:v>
                </c:pt>
                <c:pt idx="8">
                  <c:v>9.8915330000000008</c:v>
                </c:pt>
                <c:pt idx="9">
                  <c:v>12.984987</c:v>
                </c:pt>
                <c:pt idx="10">
                  <c:v>10.486427000000001</c:v>
                </c:pt>
                <c:pt idx="11">
                  <c:v>14.345347</c:v>
                </c:pt>
                <c:pt idx="12">
                  <c:v>9.4785564999999998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18-4B7E-ADE3-CF38220B9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4807346236192016"/>
          <c:h val="0.12283743256906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Dat_01!$B$121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jul.-24</c:v>
                </c:pt>
                <c:pt idx="1">
                  <c:v>ago.-24</c:v>
                </c:pt>
                <c:pt idx="2">
                  <c:v>sep.-24</c:v>
                </c:pt>
                <c:pt idx="3">
                  <c:v>oct.-24</c:v>
                </c:pt>
                <c:pt idx="4">
                  <c:v>nov.-24</c:v>
                </c:pt>
                <c:pt idx="5">
                  <c:v>dic.-24</c:v>
                </c:pt>
                <c:pt idx="6">
                  <c:v>ene.-25</c:v>
                </c:pt>
                <c:pt idx="7">
                  <c:v>feb.-25</c:v>
                </c:pt>
                <c:pt idx="8">
                  <c:v>mar.-25</c:v>
                </c:pt>
                <c:pt idx="9">
                  <c:v>abr.-25</c:v>
                </c:pt>
                <c:pt idx="10">
                  <c:v>may.-25</c:v>
                </c:pt>
                <c:pt idx="11">
                  <c:v>jun.-25</c:v>
                </c:pt>
                <c:pt idx="12">
                  <c:v>jul.-25</c:v>
                </c:pt>
              </c:strCache>
            </c:strRef>
          </c:cat>
          <c:val>
            <c:numRef>
              <c:f>Dat_01!$C$121:$O$121</c:f>
              <c:numCache>
                <c:formatCode>#,##0.0</c:formatCode>
                <c:ptCount val="13"/>
                <c:pt idx="0">
                  <c:v>3.0622039999999999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4.6319679999999996</c:v>
                </c:pt>
                <c:pt idx="7">
                  <c:v>61.004249999999999</c:v>
                </c:pt>
                <c:pt idx="8">
                  <c:v>29.608969999999999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Dat_01!$B$137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jul.-24</c:v>
                </c:pt>
                <c:pt idx="1">
                  <c:v>ago.-24</c:v>
                </c:pt>
                <c:pt idx="2">
                  <c:v>sep.-24</c:v>
                </c:pt>
                <c:pt idx="3">
                  <c:v>oct.-24</c:v>
                </c:pt>
                <c:pt idx="4">
                  <c:v>nov.-24</c:v>
                </c:pt>
                <c:pt idx="5">
                  <c:v>dic.-24</c:v>
                </c:pt>
                <c:pt idx="6">
                  <c:v>ene.-25</c:v>
                </c:pt>
                <c:pt idx="7">
                  <c:v>feb.-25</c:v>
                </c:pt>
                <c:pt idx="8">
                  <c:v>mar.-25</c:v>
                </c:pt>
                <c:pt idx="9">
                  <c:v>abr.-25</c:v>
                </c:pt>
                <c:pt idx="10">
                  <c:v>may.-25</c:v>
                </c:pt>
                <c:pt idx="11">
                  <c:v>jun.-25</c:v>
                </c:pt>
                <c:pt idx="12">
                  <c:v>jul.-25</c:v>
                </c:pt>
              </c:strCache>
            </c:strRef>
          </c:cat>
          <c:val>
            <c:numRef>
              <c:f>Dat_01!$C$137:$O$137</c:f>
              <c:numCache>
                <c:formatCode>#,##0.0</c:formatCode>
                <c:ptCount val="13"/>
                <c:pt idx="0">
                  <c:v>104.34767600000001</c:v>
                </c:pt>
                <c:pt idx="1">
                  <c:v>121.139194</c:v>
                </c:pt>
                <c:pt idx="2">
                  <c:v>73.729137000000009</c:v>
                </c:pt>
                <c:pt idx="3">
                  <c:v>66.240075000000004</c:v>
                </c:pt>
                <c:pt idx="4">
                  <c:v>30.259830999999998</c:v>
                </c:pt>
                <c:pt idx="5">
                  <c:v>33.727081999999996</c:v>
                </c:pt>
                <c:pt idx="6">
                  <c:v>32.413293000000003</c:v>
                </c:pt>
                <c:pt idx="7">
                  <c:v>28.802239</c:v>
                </c:pt>
                <c:pt idx="8">
                  <c:v>31.686363</c:v>
                </c:pt>
                <c:pt idx="9">
                  <c:v>38.904201999999998</c:v>
                </c:pt>
                <c:pt idx="10">
                  <c:v>43.085017000000001</c:v>
                </c:pt>
                <c:pt idx="11">
                  <c:v>82.837088999999992</c:v>
                </c:pt>
                <c:pt idx="12">
                  <c:v>120.582323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Dat_01!$B$124</c:f>
              <c:strCache>
                <c:ptCount val="1"/>
                <c:pt idx="0">
                  <c:v>Ciclo combinado (1)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jul.-24</c:v>
                </c:pt>
                <c:pt idx="1">
                  <c:v>ago.-24</c:v>
                </c:pt>
                <c:pt idx="2">
                  <c:v>sep.-24</c:v>
                </c:pt>
                <c:pt idx="3">
                  <c:v>oct.-24</c:v>
                </c:pt>
                <c:pt idx="4">
                  <c:v>nov.-24</c:v>
                </c:pt>
                <c:pt idx="5">
                  <c:v>dic.-24</c:v>
                </c:pt>
                <c:pt idx="6">
                  <c:v>ene.-25</c:v>
                </c:pt>
                <c:pt idx="7">
                  <c:v>feb.-25</c:v>
                </c:pt>
                <c:pt idx="8">
                  <c:v>mar.-25</c:v>
                </c:pt>
                <c:pt idx="9">
                  <c:v>abr.-25</c:v>
                </c:pt>
                <c:pt idx="10">
                  <c:v>may.-25</c:v>
                </c:pt>
                <c:pt idx="11">
                  <c:v>jun.-25</c:v>
                </c:pt>
                <c:pt idx="12">
                  <c:v>jul.-25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274.34556800000001</c:v>
                </c:pt>
                <c:pt idx="1">
                  <c:v>334.32576699999998</c:v>
                </c:pt>
                <c:pt idx="2">
                  <c:v>246.11744899999999</c:v>
                </c:pt>
                <c:pt idx="3">
                  <c:v>233.64673300000001</c:v>
                </c:pt>
                <c:pt idx="4">
                  <c:v>228.35513399999999</c:v>
                </c:pt>
                <c:pt idx="5">
                  <c:v>287.61223999999999</c:v>
                </c:pt>
                <c:pt idx="6">
                  <c:v>284.762474</c:v>
                </c:pt>
                <c:pt idx="7">
                  <c:v>188.665806</c:v>
                </c:pt>
                <c:pt idx="8">
                  <c:v>223.33681300000001</c:v>
                </c:pt>
                <c:pt idx="9">
                  <c:v>226.567814</c:v>
                </c:pt>
                <c:pt idx="10">
                  <c:v>243.85669100000001</c:v>
                </c:pt>
                <c:pt idx="11">
                  <c:v>273.81515200000001</c:v>
                </c:pt>
                <c:pt idx="12">
                  <c:v>334.267562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Dat_01!$B$126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jul.-24</c:v>
                </c:pt>
                <c:pt idx="1">
                  <c:v>ago.-24</c:v>
                </c:pt>
                <c:pt idx="2">
                  <c:v>sep.-24</c:v>
                </c:pt>
                <c:pt idx="3">
                  <c:v>oct.-24</c:v>
                </c:pt>
                <c:pt idx="4">
                  <c:v>nov.-24</c:v>
                </c:pt>
                <c:pt idx="5">
                  <c:v>dic.-24</c:v>
                </c:pt>
                <c:pt idx="6">
                  <c:v>ene.-25</c:v>
                </c:pt>
                <c:pt idx="7">
                  <c:v>feb.-25</c:v>
                </c:pt>
                <c:pt idx="8">
                  <c:v>mar.-25</c:v>
                </c:pt>
                <c:pt idx="9">
                  <c:v>abr.-25</c:v>
                </c:pt>
                <c:pt idx="10">
                  <c:v>may.-25</c:v>
                </c:pt>
                <c:pt idx="11">
                  <c:v>jun.-25</c:v>
                </c:pt>
                <c:pt idx="12">
                  <c:v>jul.-25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Dat_01!$B$127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jul.-24</c:v>
                </c:pt>
                <c:pt idx="1">
                  <c:v>ago.-24</c:v>
                </c:pt>
                <c:pt idx="2">
                  <c:v>sep.-24</c:v>
                </c:pt>
                <c:pt idx="3">
                  <c:v>oct.-24</c:v>
                </c:pt>
                <c:pt idx="4">
                  <c:v>nov.-24</c:v>
                </c:pt>
                <c:pt idx="5">
                  <c:v>dic.-24</c:v>
                </c:pt>
                <c:pt idx="6">
                  <c:v>ene.-25</c:v>
                </c:pt>
                <c:pt idx="7">
                  <c:v>feb.-25</c:v>
                </c:pt>
                <c:pt idx="8">
                  <c:v>mar.-25</c:v>
                </c:pt>
                <c:pt idx="9">
                  <c:v>abr.-25</c:v>
                </c:pt>
                <c:pt idx="10">
                  <c:v>may.-25</c:v>
                </c:pt>
                <c:pt idx="11">
                  <c:v>jun.-25</c:v>
                </c:pt>
                <c:pt idx="12">
                  <c:v>jul.-25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60.213101000000002</c:v>
                </c:pt>
                <c:pt idx="1">
                  <c:v>55.546011</c:v>
                </c:pt>
                <c:pt idx="2">
                  <c:v>44.045144000000001</c:v>
                </c:pt>
                <c:pt idx="3">
                  <c:v>38.954234</c:v>
                </c:pt>
                <c:pt idx="4">
                  <c:v>27.233916000000001</c:v>
                </c:pt>
                <c:pt idx="5">
                  <c:v>25.260021999999999</c:v>
                </c:pt>
                <c:pt idx="6">
                  <c:v>27.359456999999999</c:v>
                </c:pt>
                <c:pt idx="7">
                  <c:v>29.654371999999999</c:v>
                </c:pt>
                <c:pt idx="8">
                  <c:v>33.783219000000003</c:v>
                </c:pt>
                <c:pt idx="9">
                  <c:v>48.888747000000002</c:v>
                </c:pt>
                <c:pt idx="10">
                  <c:v>53.663460000000001</c:v>
                </c:pt>
                <c:pt idx="11">
                  <c:v>62.733255</c:v>
                </c:pt>
                <c:pt idx="12">
                  <c:v>56.807785000000003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jul.-24</c:v>
                </c:pt>
                <c:pt idx="1">
                  <c:v>ago.-24</c:v>
                </c:pt>
                <c:pt idx="2">
                  <c:v>sep.-24</c:v>
                </c:pt>
                <c:pt idx="3">
                  <c:v>oct.-24</c:v>
                </c:pt>
                <c:pt idx="4">
                  <c:v>nov.-24</c:v>
                </c:pt>
                <c:pt idx="5">
                  <c:v>dic.-24</c:v>
                </c:pt>
                <c:pt idx="6">
                  <c:v>ene.-25</c:v>
                </c:pt>
                <c:pt idx="7">
                  <c:v>feb.-25</c:v>
                </c:pt>
                <c:pt idx="8">
                  <c:v>mar.-25</c:v>
                </c:pt>
                <c:pt idx="9">
                  <c:v>abr.-25</c:v>
                </c:pt>
                <c:pt idx="10">
                  <c:v>may.-25</c:v>
                </c:pt>
                <c:pt idx="11">
                  <c:v>jun.-25</c:v>
                </c:pt>
                <c:pt idx="12">
                  <c:v>jul.-25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0.18402499999999999</c:v>
                </c:pt>
                <c:pt idx="1">
                  <c:v>0.28992600000000002</c:v>
                </c:pt>
                <c:pt idx="2">
                  <c:v>0.364813</c:v>
                </c:pt>
                <c:pt idx="3">
                  <c:v>0.34994999999999998</c:v>
                </c:pt>
                <c:pt idx="4">
                  <c:v>0.27039800000000003</c:v>
                </c:pt>
                <c:pt idx="5">
                  <c:v>0.23000100000000001</c:v>
                </c:pt>
                <c:pt idx="6">
                  <c:v>0.256185</c:v>
                </c:pt>
                <c:pt idx="7">
                  <c:v>0.25728499999999999</c:v>
                </c:pt>
                <c:pt idx="8">
                  <c:v>0.27165699999999998</c:v>
                </c:pt>
                <c:pt idx="9">
                  <c:v>0.216173</c:v>
                </c:pt>
                <c:pt idx="10">
                  <c:v>0.242977</c:v>
                </c:pt>
                <c:pt idx="11">
                  <c:v>0.25375799999999998</c:v>
                </c:pt>
                <c:pt idx="12">
                  <c:v>0.13533500000000001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Dat_01!$B$129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jul.-24</c:v>
                </c:pt>
                <c:pt idx="1">
                  <c:v>ago.-24</c:v>
                </c:pt>
                <c:pt idx="2">
                  <c:v>sep.-24</c:v>
                </c:pt>
                <c:pt idx="3">
                  <c:v>oct.-24</c:v>
                </c:pt>
                <c:pt idx="4">
                  <c:v>nov.-24</c:v>
                </c:pt>
                <c:pt idx="5">
                  <c:v>dic.-24</c:v>
                </c:pt>
                <c:pt idx="6">
                  <c:v>ene.-25</c:v>
                </c:pt>
                <c:pt idx="7">
                  <c:v>feb.-25</c:v>
                </c:pt>
                <c:pt idx="8">
                  <c:v>mar.-25</c:v>
                </c:pt>
                <c:pt idx="9">
                  <c:v>abr.-25</c:v>
                </c:pt>
                <c:pt idx="10">
                  <c:v>may.-25</c:v>
                </c:pt>
                <c:pt idx="11">
                  <c:v>jun.-25</c:v>
                </c:pt>
                <c:pt idx="12">
                  <c:v>jul.-25</c:v>
                </c:pt>
              </c:strCache>
            </c:strRef>
          </c:cat>
          <c:val>
            <c:numRef>
              <c:f>Dat_01!$C$129:$O$129</c:f>
              <c:numCache>
                <c:formatCode>#,##0.0</c:formatCode>
                <c:ptCount val="13"/>
                <c:pt idx="0">
                  <c:v>3.2774670000000001</c:v>
                </c:pt>
                <c:pt idx="1">
                  <c:v>3.1243509999999999</c:v>
                </c:pt>
                <c:pt idx="2">
                  <c:v>2.778902</c:v>
                </c:pt>
                <c:pt idx="3">
                  <c:v>2.2852030000000001</c:v>
                </c:pt>
                <c:pt idx="4">
                  <c:v>1.8790750000000001</c:v>
                </c:pt>
                <c:pt idx="5">
                  <c:v>3.2668629999999999</c:v>
                </c:pt>
                <c:pt idx="6">
                  <c:v>3.6863090000000001</c:v>
                </c:pt>
                <c:pt idx="7">
                  <c:v>3.272465</c:v>
                </c:pt>
                <c:pt idx="8">
                  <c:v>2.6087359999999999</c:v>
                </c:pt>
                <c:pt idx="9">
                  <c:v>2.4437060000000002</c:v>
                </c:pt>
                <c:pt idx="10">
                  <c:v>3.266893</c:v>
                </c:pt>
                <c:pt idx="11">
                  <c:v>4.1208809999999998</c:v>
                </c:pt>
                <c:pt idx="12">
                  <c:v>3.573118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Dat_01!$B$130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jul.-24</c:v>
                </c:pt>
                <c:pt idx="1">
                  <c:v>ago.-24</c:v>
                </c:pt>
                <c:pt idx="2">
                  <c:v>sep.-24</c:v>
                </c:pt>
                <c:pt idx="3">
                  <c:v>oct.-24</c:v>
                </c:pt>
                <c:pt idx="4">
                  <c:v>nov.-24</c:v>
                </c:pt>
                <c:pt idx="5">
                  <c:v>dic.-24</c:v>
                </c:pt>
                <c:pt idx="6">
                  <c:v>ene.-25</c:v>
                </c:pt>
                <c:pt idx="7">
                  <c:v>feb.-25</c:v>
                </c:pt>
                <c:pt idx="8">
                  <c:v>mar.-25</c:v>
                </c:pt>
                <c:pt idx="9">
                  <c:v>abr.-25</c:v>
                </c:pt>
                <c:pt idx="10">
                  <c:v>may.-25</c:v>
                </c:pt>
                <c:pt idx="11">
                  <c:v>jun.-25</c:v>
                </c:pt>
                <c:pt idx="12">
                  <c:v>jul.-25</c:v>
                </c:pt>
              </c:strCache>
            </c:strRef>
          </c:cat>
          <c:val>
            <c:numRef>
              <c:f>Dat_01!$C$130:$O$130</c:f>
              <c:numCache>
                <c:formatCode>#,##0.0</c:formatCode>
                <c:ptCount val="13"/>
                <c:pt idx="0">
                  <c:v>15.726691000000001</c:v>
                </c:pt>
                <c:pt idx="1">
                  <c:v>15.578734000000001</c:v>
                </c:pt>
                <c:pt idx="2">
                  <c:v>14.1961285</c:v>
                </c:pt>
                <c:pt idx="3">
                  <c:v>9.2427220000000005</c:v>
                </c:pt>
                <c:pt idx="4">
                  <c:v>9.5122354999999992</c:v>
                </c:pt>
                <c:pt idx="5">
                  <c:v>12.261645</c:v>
                </c:pt>
                <c:pt idx="6">
                  <c:v>10.134332000000001</c:v>
                </c:pt>
                <c:pt idx="7">
                  <c:v>8.8925330000000002</c:v>
                </c:pt>
                <c:pt idx="8">
                  <c:v>9.8915330000000008</c:v>
                </c:pt>
                <c:pt idx="9">
                  <c:v>12.984987</c:v>
                </c:pt>
                <c:pt idx="10">
                  <c:v>10.486427000000001</c:v>
                </c:pt>
                <c:pt idx="11">
                  <c:v>14.345347</c:v>
                </c:pt>
                <c:pt idx="12">
                  <c:v>9.4785564999999998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Dat_01!$B$131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Dat_01!$C$131:$O$131</c:f>
              <c:numCache>
                <c:formatCode>#,##0.0</c:formatCode>
                <c:ptCount val="13"/>
                <c:pt idx="0">
                  <c:v>15.726691000000001</c:v>
                </c:pt>
                <c:pt idx="1">
                  <c:v>15.578734000000001</c:v>
                </c:pt>
                <c:pt idx="2">
                  <c:v>14.1961285</c:v>
                </c:pt>
                <c:pt idx="3">
                  <c:v>9.2427220000000005</c:v>
                </c:pt>
                <c:pt idx="4">
                  <c:v>9.5122354999999992</c:v>
                </c:pt>
                <c:pt idx="5">
                  <c:v>12.261645</c:v>
                </c:pt>
                <c:pt idx="6">
                  <c:v>10.134332000000001</c:v>
                </c:pt>
                <c:pt idx="7">
                  <c:v>8.8925330000000002</c:v>
                </c:pt>
                <c:pt idx="8">
                  <c:v>9.8915330000000008</c:v>
                </c:pt>
                <c:pt idx="9">
                  <c:v>12.984987</c:v>
                </c:pt>
                <c:pt idx="10">
                  <c:v>10.486427000000001</c:v>
                </c:pt>
                <c:pt idx="11">
                  <c:v>14.345347</c:v>
                </c:pt>
                <c:pt idx="12">
                  <c:v>9.4785564999999998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5609756097560964"/>
                  <c:y val="-0.10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6422764227642275"/>
                  <c:y val="0.147666141732283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6585365853658537"/>
                  <c:y val="0.139607677165354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7235772357723578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886178861788618"/>
                  <c:y val="-1.48039370078740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6260162601626016"/>
                  <c:y val="-8.78433070866142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7.4796747967479621E-2"/>
                  <c:y val="-0.146324880345839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14.396171142789035</c:v>
                </c:pt>
                <c:pt idx="1">
                  <c:v>15.373648844654644</c:v>
                </c:pt>
                <c:pt idx="2">
                  <c:v>14.248560496176893</c:v>
                </c:pt>
                <c:pt idx="3">
                  <c:v>25.548450715629627</c:v>
                </c:pt>
                <c:pt idx="4">
                  <c:v>1.127745340116769</c:v>
                </c:pt>
                <c:pt idx="5">
                  <c:v>2.252538467301295E-2</c:v>
                </c:pt>
                <c:pt idx="6">
                  <c:v>0.33419050392989069</c:v>
                </c:pt>
                <c:pt idx="7">
                  <c:v>19.365335950340203</c:v>
                </c:pt>
                <c:pt idx="8">
                  <c:v>9.3233997508766269</c:v>
                </c:pt>
                <c:pt idx="9">
                  <c:v>0.25997187081330542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7560975609756085"/>
                  <c:y val="-6.6470588235294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6260495486844631"/>
                  <c:y val="-4.00775822139880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51960784313724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8312738373523621"/>
                  <c:y val="9.6449167630269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5934959349593497"/>
                  <c:y val="-4.17083526323915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2357723577235773"/>
                  <c:y val="-0.13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8.1302093335893985E-3"/>
                  <c:y val="-0.15310618341824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4149529102979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2048781768132642"/>
                  <c:y val="-0.132352748185888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17.781377091822158</c:v>
                </c:pt>
                <c:pt idx="1">
                  <c:v>2.2109454697920623</c:v>
                </c:pt>
                <c:pt idx="2">
                  <c:v>12.462296664345649</c:v>
                </c:pt>
                <c:pt idx="3">
                  <c:v>40.516798043851651</c:v>
                </c:pt>
                <c:pt idx="4">
                  <c:v>0</c:v>
                </c:pt>
                <c:pt idx="5">
                  <c:v>0</c:v>
                </c:pt>
                <c:pt idx="6">
                  <c:v>0.40015291968136724</c:v>
                </c:pt>
                <c:pt idx="7">
                  <c:v>20.86405683054484</c:v>
                </c:pt>
                <c:pt idx="8">
                  <c:v>5.6154246301115593</c:v>
                </c:pt>
                <c:pt idx="9">
                  <c:v>0.14894834985071459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205D-430C-91F1-C8681903F108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205D-430C-91F1-C8681903F108}"/>
              </c:ext>
            </c:extLst>
          </c:dPt>
          <c:dLbls>
            <c:dLbl>
              <c:idx val="0"/>
              <c:layout>
                <c:manualLayout>
                  <c:x val="-0.17543875805936185"/>
                  <c:y val="-7.84313725490196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327526202998757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05D-430C-91F1-C8681903F108}"/>
                </c:ext>
              </c:extLst>
            </c:dLbl>
            <c:dLbl>
              <c:idx val="1"/>
              <c:layout>
                <c:manualLayout>
                  <c:x val="0.14035100644748946"/>
                  <c:y val="0.15686274509803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79567601020032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05D-430C-91F1-C8681903F10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Dat_01!$J$52:$J$53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Dat_01!$L$52:$L$53</c:f>
              <c:numCache>
                <c:formatCode>#,##0.0</c:formatCode>
                <c:ptCount val="2"/>
                <c:pt idx="0">
                  <c:v>70.694576539366977</c:v>
                </c:pt>
                <c:pt idx="1">
                  <c:v>29.30542346063304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5D-430C-91F1-C8681903F10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EFEF-4A25-8F99-4A2FF524F7C5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EFEF-4A25-8F99-4A2FF524F7C5}"/>
              </c:ext>
            </c:extLst>
          </c:dPt>
          <c:dLbls>
            <c:dLbl>
              <c:idx val="0"/>
              <c:layout>
                <c:manualLayout>
                  <c:x val="-0.15204692365144692"/>
                  <c:y val="-0.1699346405228758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8855420965531"/>
                      <c:h val="0.42594822705985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FEF-4A25-8F99-4A2FF524F7C5}"/>
                </c:ext>
              </c:extLst>
            </c:dLbl>
            <c:dLbl>
              <c:idx val="1"/>
              <c:layout>
                <c:manualLayout>
                  <c:x val="0.16374284085540439"/>
                  <c:y val="0.117647058823529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198834276220727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FEF-4A25-8F99-4A2FF524F7C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Dat_01!$J$68:$J$69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Dat_01!$L$68:$L$69</c:f>
              <c:numCache>
                <c:formatCode>#,##0.0</c:formatCode>
                <c:ptCount val="2"/>
                <c:pt idx="0">
                  <c:v>72.971417269811525</c:v>
                </c:pt>
                <c:pt idx="1">
                  <c:v>27.028582730188482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EF-4A25-8F99-4A2FF524F7C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jul.-24</c:v>
                </c:pt>
                <c:pt idx="1">
                  <c:v>ago.-24</c:v>
                </c:pt>
                <c:pt idx="2">
                  <c:v>sep.-24</c:v>
                </c:pt>
                <c:pt idx="3">
                  <c:v>oct.-24</c:v>
                </c:pt>
                <c:pt idx="4">
                  <c:v>nov.-24</c:v>
                </c:pt>
                <c:pt idx="5">
                  <c:v>dic.-24</c:v>
                </c:pt>
                <c:pt idx="6">
                  <c:v>ene.-25</c:v>
                </c:pt>
                <c:pt idx="7">
                  <c:v>feb.-25</c:v>
                </c:pt>
                <c:pt idx="8">
                  <c:v>mar.-25</c:v>
                </c:pt>
                <c:pt idx="9">
                  <c:v>abr.-25</c:v>
                </c:pt>
                <c:pt idx="10">
                  <c:v>may.-25</c:v>
                </c:pt>
                <c:pt idx="11">
                  <c:v>jun.-25</c:v>
                </c:pt>
                <c:pt idx="12">
                  <c:v>jul.-25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0.290603</c:v>
                </c:pt>
                <c:pt idx="1">
                  <c:v>0.28181699999999998</c:v>
                </c:pt>
                <c:pt idx="2">
                  <c:v>0.27621200000000001</c:v>
                </c:pt>
                <c:pt idx="3">
                  <c:v>0.29845300000000002</c:v>
                </c:pt>
                <c:pt idx="4">
                  <c:v>0.28431800000000002</c:v>
                </c:pt>
                <c:pt idx="5">
                  <c:v>0.28783500000000001</c:v>
                </c:pt>
                <c:pt idx="6">
                  <c:v>0.285242</c:v>
                </c:pt>
                <c:pt idx="7">
                  <c:v>5.4619000000000001E-2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Dat_01!$B$140</c:f>
              <c:strCache>
                <c:ptCount val="1"/>
                <c:pt idx="0">
                  <c:v>Motores diésel</c:v>
                </c:pt>
              </c:strCache>
            </c:strRef>
          </c:tx>
          <c:spPr>
            <a:solidFill>
              <a:srgbClr val="8DA69F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jul.-24</c:v>
                </c:pt>
                <c:pt idx="1">
                  <c:v>ago.-24</c:v>
                </c:pt>
                <c:pt idx="2">
                  <c:v>sep.-24</c:v>
                </c:pt>
                <c:pt idx="3">
                  <c:v>oct.-24</c:v>
                </c:pt>
                <c:pt idx="4">
                  <c:v>nov.-24</c:v>
                </c:pt>
                <c:pt idx="5">
                  <c:v>dic.-24</c:v>
                </c:pt>
                <c:pt idx="6">
                  <c:v>ene.-25</c:v>
                </c:pt>
                <c:pt idx="7">
                  <c:v>feb.-25</c:v>
                </c:pt>
                <c:pt idx="8">
                  <c:v>mar.-25</c:v>
                </c:pt>
                <c:pt idx="9">
                  <c:v>abr.-25</c:v>
                </c:pt>
                <c:pt idx="10">
                  <c:v>may.-25</c:v>
                </c:pt>
                <c:pt idx="11">
                  <c:v>jun.-25</c:v>
                </c:pt>
                <c:pt idx="12">
                  <c:v>jul.-25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160.623885</c:v>
                </c:pt>
                <c:pt idx="1">
                  <c:v>152.78751800000001</c:v>
                </c:pt>
                <c:pt idx="2">
                  <c:v>158.02361400000001</c:v>
                </c:pt>
                <c:pt idx="3">
                  <c:v>161.225874</c:v>
                </c:pt>
                <c:pt idx="4">
                  <c:v>162.623898</c:v>
                </c:pt>
                <c:pt idx="5">
                  <c:v>158.879446</c:v>
                </c:pt>
                <c:pt idx="6">
                  <c:v>164.446281</c:v>
                </c:pt>
                <c:pt idx="7">
                  <c:v>147.68749600000001</c:v>
                </c:pt>
                <c:pt idx="8">
                  <c:v>173.83343199999999</c:v>
                </c:pt>
                <c:pt idx="9">
                  <c:v>146.76996600000001</c:v>
                </c:pt>
                <c:pt idx="10">
                  <c:v>139.11880199999999</c:v>
                </c:pt>
                <c:pt idx="11">
                  <c:v>133.45317499999999</c:v>
                </c:pt>
                <c:pt idx="12">
                  <c:v>138.95270500000001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0"/>
          <c:order val="2"/>
          <c:tx>
            <c:strRef>
              <c:f>Dat_01!$B$141</c:f>
              <c:strCache>
                <c:ptCount val="1"/>
                <c:pt idx="0">
                  <c:v>Turbina de gas</c:v>
                </c:pt>
              </c:strCache>
            </c:strRef>
          </c:tx>
          <c:spPr>
            <a:solidFill>
              <a:srgbClr val="00CCFF"/>
            </a:solidFill>
          </c:spPr>
          <c:invertIfNegative val="0"/>
          <c:val>
            <c:numRef>
              <c:f>Dat_01!$C$141:$O$141</c:f>
              <c:numCache>
                <c:formatCode>#,##0.0</c:formatCode>
                <c:ptCount val="13"/>
                <c:pt idx="0">
                  <c:v>16.554684000000002</c:v>
                </c:pt>
                <c:pt idx="1">
                  <c:v>15.849519000000001</c:v>
                </c:pt>
                <c:pt idx="2">
                  <c:v>24.502908999999999</c:v>
                </c:pt>
                <c:pt idx="3">
                  <c:v>16.364426999999999</c:v>
                </c:pt>
                <c:pt idx="4">
                  <c:v>29.713279</c:v>
                </c:pt>
                <c:pt idx="5">
                  <c:v>20.429556000000002</c:v>
                </c:pt>
                <c:pt idx="6">
                  <c:v>37.045735999999998</c:v>
                </c:pt>
                <c:pt idx="7">
                  <c:v>22.268398999999999</c:v>
                </c:pt>
                <c:pt idx="8">
                  <c:v>28.510366000000001</c:v>
                </c:pt>
                <c:pt idx="9">
                  <c:v>15.002691</c:v>
                </c:pt>
                <c:pt idx="10">
                  <c:v>15.518791</c:v>
                </c:pt>
                <c:pt idx="11">
                  <c:v>14.439681999999999</c:v>
                </c:pt>
                <c:pt idx="12">
                  <c:v>17.277450000000002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0-4607-8FD2-83B343C7279A}"/>
            </c:ext>
          </c:extLst>
        </c:ser>
        <c:ser>
          <c:idx val="3"/>
          <c:order val="3"/>
          <c:tx>
            <c:strRef>
              <c:f>Dat_01!$B$142</c:f>
              <c:strCache>
                <c:ptCount val="1"/>
                <c:pt idx="0">
                  <c:v>Turbina de vapor</c:v>
                </c:pt>
              </c:strCache>
            </c:strRef>
          </c:tx>
          <c:spPr>
            <a:solidFill>
              <a:srgbClr val="AF8E00"/>
            </a:solidFill>
          </c:spPr>
          <c:invertIfNegative val="0"/>
          <c:val>
            <c:numRef>
              <c:f>Dat_01!$C$142:$O$142</c:f>
              <c:numCache>
                <c:formatCode>#,##0.0</c:formatCode>
                <c:ptCount val="13"/>
                <c:pt idx="0">
                  <c:v>108.818316</c:v>
                </c:pt>
                <c:pt idx="1">
                  <c:v>104.478976</c:v>
                </c:pt>
                <c:pt idx="2">
                  <c:v>76.899137999999994</c:v>
                </c:pt>
                <c:pt idx="3">
                  <c:v>89.300011999999995</c:v>
                </c:pt>
                <c:pt idx="4">
                  <c:v>91.813715999999999</c:v>
                </c:pt>
                <c:pt idx="5">
                  <c:v>71.233320000000006</c:v>
                </c:pt>
                <c:pt idx="6">
                  <c:v>82.867552000000003</c:v>
                </c:pt>
                <c:pt idx="7">
                  <c:v>111.33349800000001</c:v>
                </c:pt>
                <c:pt idx="8">
                  <c:v>126.580506</c:v>
                </c:pt>
                <c:pt idx="9">
                  <c:v>98.063034000000002</c:v>
                </c:pt>
                <c:pt idx="10">
                  <c:v>81.823025999999999</c:v>
                </c:pt>
                <c:pt idx="11">
                  <c:v>84.304407999999995</c:v>
                </c:pt>
                <c:pt idx="12">
                  <c:v>97.386711000000005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B0-4607-8FD2-83B343C7279A}"/>
            </c:ext>
          </c:extLst>
        </c:ser>
        <c:ser>
          <c:idx val="1"/>
          <c:order val="4"/>
          <c:tx>
            <c:strRef>
              <c:f>Dat_01!$B$143</c:f>
              <c:strCache>
                <c:ptCount val="1"/>
                <c:pt idx="0">
                  <c:v>Ciclo combinado (1)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jul.-24</c:v>
                </c:pt>
                <c:pt idx="1">
                  <c:v>ago.-24</c:v>
                </c:pt>
                <c:pt idx="2">
                  <c:v>sep.-24</c:v>
                </c:pt>
                <c:pt idx="3">
                  <c:v>oct.-24</c:v>
                </c:pt>
                <c:pt idx="4">
                  <c:v>nov.-24</c:v>
                </c:pt>
                <c:pt idx="5">
                  <c:v>dic.-24</c:v>
                </c:pt>
                <c:pt idx="6">
                  <c:v>ene.-25</c:v>
                </c:pt>
                <c:pt idx="7">
                  <c:v>feb.-25</c:v>
                </c:pt>
                <c:pt idx="8">
                  <c:v>mar.-25</c:v>
                </c:pt>
                <c:pt idx="9">
                  <c:v>abr.-25</c:v>
                </c:pt>
                <c:pt idx="10">
                  <c:v>may.-25</c:v>
                </c:pt>
                <c:pt idx="11">
                  <c:v>jun.-25</c:v>
                </c:pt>
                <c:pt idx="12">
                  <c:v>jul.-25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265.51519999999999</c:v>
                </c:pt>
                <c:pt idx="1">
                  <c:v>260.370474</c:v>
                </c:pt>
                <c:pt idx="2">
                  <c:v>296.23593199999999</c:v>
                </c:pt>
                <c:pt idx="3">
                  <c:v>354.842107</c:v>
                </c:pt>
                <c:pt idx="4">
                  <c:v>391.60655400000002</c:v>
                </c:pt>
                <c:pt idx="5">
                  <c:v>377.87321400000002</c:v>
                </c:pt>
                <c:pt idx="6">
                  <c:v>342.56568199999998</c:v>
                </c:pt>
                <c:pt idx="7">
                  <c:v>249.83534599999999</c:v>
                </c:pt>
                <c:pt idx="8">
                  <c:v>290.37200899999999</c:v>
                </c:pt>
                <c:pt idx="9">
                  <c:v>290.70250900000002</c:v>
                </c:pt>
                <c:pt idx="10">
                  <c:v>328.785506</c:v>
                </c:pt>
                <c:pt idx="11">
                  <c:v>284.15903500000002</c:v>
                </c:pt>
                <c:pt idx="12">
                  <c:v>316.61882300000002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5"/>
          <c:tx>
            <c:strRef>
              <c:f>Dat_01!$B$144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jul.-24</c:v>
                </c:pt>
                <c:pt idx="1">
                  <c:v>ago.-24</c:v>
                </c:pt>
                <c:pt idx="2">
                  <c:v>sep.-24</c:v>
                </c:pt>
                <c:pt idx="3">
                  <c:v>oct.-24</c:v>
                </c:pt>
                <c:pt idx="4">
                  <c:v>nov.-24</c:v>
                </c:pt>
                <c:pt idx="5">
                  <c:v>dic.-24</c:v>
                </c:pt>
                <c:pt idx="6">
                  <c:v>ene.-25</c:v>
                </c:pt>
                <c:pt idx="7">
                  <c:v>feb.-25</c:v>
                </c:pt>
                <c:pt idx="8">
                  <c:v>mar.-25</c:v>
                </c:pt>
                <c:pt idx="9">
                  <c:v>abr.-25</c:v>
                </c:pt>
                <c:pt idx="10">
                  <c:v>may.-25</c:v>
                </c:pt>
                <c:pt idx="11">
                  <c:v>jun.-25</c:v>
                </c:pt>
                <c:pt idx="12">
                  <c:v>jul.-25</c:v>
                </c:pt>
              </c:strCache>
            </c:strRef>
          </c:cat>
          <c:val>
            <c:numRef>
              <c:f>Dat_01!$C$144:$O$144</c:f>
              <c:numCache>
                <c:formatCode>#,##0.0</c:formatCode>
                <c:ptCount val="13"/>
                <c:pt idx="0">
                  <c:v>3.5113099999999999</c:v>
                </c:pt>
                <c:pt idx="1">
                  <c:v>3.975784</c:v>
                </c:pt>
                <c:pt idx="2">
                  <c:v>2.271474</c:v>
                </c:pt>
                <c:pt idx="3">
                  <c:v>1.869634</c:v>
                </c:pt>
                <c:pt idx="4">
                  <c:v>0.32408100000000001</c:v>
                </c:pt>
                <c:pt idx="5">
                  <c:v>1.363745</c:v>
                </c:pt>
                <c:pt idx="6">
                  <c:v>1.249555</c:v>
                </c:pt>
                <c:pt idx="7">
                  <c:v>1.142978</c:v>
                </c:pt>
                <c:pt idx="8">
                  <c:v>1.2419039999999999</c:v>
                </c:pt>
                <c:pt idx="9">
                  <c:v>1.7632380000000001</c:v>
                </c:pt>
                <c:pt idx="10">
                  <c:v>1.701465</c:v>
                </c:pt>
                <c:pt idx="11">
                  <c:v>2.9528669999999999</c:v>
                </c:pt>
                <c:pt idx="12">
                  <c:v>3.1269979999999999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6"/>
          <c:tx>
            <c:strRef>
              <c:f>Dat_01!$B$145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jul.-24</c:v>
                </c:pt>
                <c:pt idx="1">
                  <c:v>ago.-24</c:v>
                </c:pt>
                <c:pt idx="2">
                  <c:v>sep.-24</c:v>
                </c:pt>
                <c:pt idx="3">
                  <c:v>oct.-24</c:v>
                </c:pt>
                <c:pt idx="4">
                  <c:v>nov.-24</c:v>
                </c:pt>
                <c:pt idx="5">
                  <c:v>dic.-24</c:v>
                </c:pt>
                <c:pt idx="6">
                  <c:v>ene.-25</c:v>
                </c:pt>
                <c:pt idx="7">
                  <c:v>feb.-25</c:v>
                </c:pt>
                <c:pt idx="8">
                  <c:v>mar.-25</c:v>
                </c:pt>
                <c:pt idx="9">
                  <c:v>abr.-25</c:v>
                </c:pt>
                <c:pt idx="10">
                  <c:v>may.-25</c:v>
                </c:pt>
                <c:pt idx="11">
                  <c:v>jun.-25</c:v>
                </c:pt>
                <c:pt idx="12">
                  <c:v>jul.-25</c:v>
                </c:pt>
              </c:strCache>
            </c:strRef>
          </c:cat>
          <c:val>
            <c:numRef>
              <c:f>Dat_01!$C$145:$O$145</c:f>
              <c:numCache>
                <c:formatCode>#,##0.0</c:formatCode>
                <c:ptCount val="13"/>
                <c:pt idx="0">
                  <c:v>169.34169700000001</c:v>
                </c:pt>
                <c:pt idx="1">
                  <c:v>210.63462999999999</c:v>
                </c:pt>
                <c:pt idx="2">
                  <c:v>148.53897900000001</c:v>
                </c:pt>
                <c:pt idx="3">
                  <c:v>116.72577099999999</c:v>
                </c:pt>
                <c:pt idx="4">
                  <c:v>42.203436000000004</c:v>
                </c:pt>
                <c:pt idx="5">
                  <c:v>98.604742999999999</c:v>
                </c:pt>
                <c:pt idx="6">
                  <c:v>94.728334000000004</c:v>
                </c:pt>
                <c:pt idx="7">
                  <c:v>107.768535</c:v>
                </c:pt>
                <c:pt idx="8">
                  <c:v>77.910471999999999</c:v>
                </c:pt>
                <c:pt idx="9">
                  <c:v>105.224018</c:v>
                </c:pt>
                <c:pt idx="10">
                  <c:v>99.380206999999999</c:v>
                </c:pt>
                <c:pt idx="11">
                  <c:v>143.378455</c:v>
                </c:pt>
                <c:pt idx="12">
                  <c:v>163.042329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7"/>
          <c:tx>
            <c:strRef>
              <c:f>Dat_01!$B$146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jul.-24</c:v>
                </c:pt>
                <c:pt idx="1">
                  <c:v>ago.-24</c:v>
                </c:pt>
                <c:pt idx="2">
                  <c:v>sep.-24</c:v>
                </c:pt>
                <c:pt idx="3">
                  <c:v>oct.-24</c:v>
                </c:pt>
                <c:pt idx="4">
                  <c:v>nov.-24</c:v>
                </c:pt>
                <c:pt idx="5">
                  <c:v>dic.-24</c:v>
                </c:pt>
                <c:pt idx="6">
                  <c:v>ene.-25</c:v>
                </c:pt>
                <c:pt idx="7">
                  <c:v>feb.-25</c:v>
                </c:pt>
                <c:pt idx="8">
                  <c:v>mar.-25</c:v>
                </c:pt>
                <c:pt idx="9">
                  <c:v>abr.-25</c:v>
                </c:pt>
                <c:pt idx="10">
                  <c:v>may.-25</c:v>
                </c:pt>
                <c:pt idx="11">
                  <c:v>jun.-25</c:v>
                </c:pt>
                <c:pt idx="12">
                  <c:v>jul.-25</c:v>
                </c:pt>
              </c:strCache>
            </c:strRef>
          </c:cat>
          <c:val>
            <c:numRef>
              <c:f>Dat_01!$C$146:$O$146</c:f>
              <c:numCache>
                <c:formatCode>#,##0.0</c:formatCode>
                <c:ptCount val="13"/>
                <c:pt idx="0">
                  <c:v>42.950865999999998</c:v>
                </c:pt>
                <c:pt idx="1">
                  <c:v>40.957819000000001</c:v>
                </c:pt>
                <c:pt idx="2">
                  <c:v>37.569015999999998</c:v>
                </c:pt>
                <c:pt idx="3">
                  <c:v>36.358265000000003</c:v>
                </c:pt>
                <c:pt idx="4">
                  <c:v>28.568382</c:v>
                </c:pt>
                <c:pt idx="5">
                  <c:v>27.419523999999999</c:v>
                </c:pt>
                <c:pt idx="6">
                  <c:v>32.095979</c:v>
                </c:pt>
                <c:pt idx="7">
                  <c:v>35.976973999999998</c:v>
                </c:pt>
                <c:pt idx="8">
                  <c:v>37.372995000000003</c:v>
                </c:pt>
                <c:pt idx="9">
                  <c:v>38.245548999999997</c:v>
                </c:pt>
                <c:pt idx="10">
                  <c:v>44.380906000000003</c:v>
                </c:pt>
                <c:pt idx="11">
                  <c:v>42.392861000000003</c:v>
                </c:pt>
                <c:pt idx="12">
                  <c:v>43.881777999999997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8"/>
          <c:tx>
            <c:strRef>
              <c:f>Dat_01!$B$147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jul.-24</c:v>
                </c:pt>
                <c:pt idx="1">
                  <c:v>ago.-24</c:v>
                </c:pt>
                <c:pt idx="2">
                  <c:v>sep.-24</c:v>
                </c:pt>
                <c:pt idx="3">
                  <c:v>oct.-24</c:v>
                </c:pt>
                <c:pt idx="4">
                  <c:v>nov.-24</c:v>
                </c:pt>
                <c:pt idx="5">
                  <c:v>dic.-24</c:v>
                </c:pt>
                <c:pt idx="6">
                  <c:v>ene.-25</c:v>
                </c:pt>
                <c:pt idx="7">
                  <c:v>feb.-25</c:v>
                </c:pt>
                <c:pt idx="8">
                  <c:v>mar.-25</c:v>
                </c:pt>
                <c:pt idx="9">
                  <c:v>abr.-25</c:v>
                </c:pt>
                <c:pt idx="10">
                  <c:v>may.-25</c:v>
                </c:pt>
                <c:pt idx="11">
                  <c:v>jun.-25</c:v>
                </c:pt>
                <c:pt idx="12">
                  <c:v>jul.-25</c:v>
                </c:pt>
              </c:strCache>
            </c:strRef>
          </c:cat>
          <c:val>
            <c:numRef>
              <c:f>Dat_01!$C$147:$O$147</c:f>
              <c:numCache>
                <c:formatCode>#,##0.0</c:formatCode>
                <c:ptCount val="13"/>
                <c:pt idx="0">
                  <c:v>0.62341999999999997</c:v>
                </c:pt>
                <c:pt idx="1">
                  <c:v>1.3289139999999999</c:v>
                </c:pt>
                <c:pt idx="2">
                  <c:v>1.1101749999999999</c:v>
                </c:pt>
                <c:pt idx="3">
                  <c:v>1.1028469999999999</c:v>
                </c:pt>
                <c:pt idx="4">
                  <c:v>1.1775519999999999</c:v>
                </c:pt>
                <c:pt idx="5">
                  <c:v>1.130485</c:v>
                </c:pt>
                <c:pt idx="6">
                  <c:v>1.127931</c:v>
                </c:pt>
                <c:pt idx="7">
                  <c:v>1.179675</c:v>
                </c:pt>
                <c:pt idx="8">
                  <c:v>1.4286719999999999</c:v>
                </c:pt>
                <c:pt idx="9">
                  <c:v>1.4361379999999999</c:v>
                </c:pt>
                <c:pt idx="10">
                  <c:v>1.444064</c:v>
                </c:pt>
                <c:pt idx="11">
                  <c:v>1.2805299999999999</c:v>
                </c:pt>
                <c:pt idx="12">
                  <c:v>1.163958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71532836850678216"/>
          <c:h val="0.1232401359666107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jul.-24</c:v>
                </c:pt>
                <c:pt idx="1">
                  <c:v>ago.-24</c:v>
                </c:pt>
                <c:pt idx="2">
                  <c:v>sep.-24</c:v>
                </c:pt>
                <c:pt idx="3">
                  <c:v>oct.-24</c:v>
                </c:pt>
                <c:pt idx="4">
                  <c:v>nov.-24</c:v>
                </c:pt>
                <c:pt idx="5">
                  <c:v>dic.-24</c:v>
                </c:pt>
                <c:pt idx="6">
                  <c:v>ene.-25</c:v>
                </c:pt>
                <c:pt idx="7">
                  <c:v>feb.-25</c:v>
                </c:pt>
                <c:pt idx="8">
                  <c:v>mar.-25</c:v>
                </c:pt>
                <c:pt idx="9">
                  <c:v>abr.-25</c:v>
                </c:pt>
                <c:pt idx="10">
                  <c:v>may.-25</c:v>
                </c:pt>
                <c:pt idx="11">
                  <c:v>jun.-25</c:v>
                </c:pt>
                <c:pt idx="12">
                  <c:v>jul.-25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0.290603</c:v>
                </c:pt>
                <c:pt idx="1">
                  <c:v>0.28181699999999998</c:v>
                </c:pt>
                <c:pt idx="2">
                  <c:v>0.27621200000000001</c:v>
                </c:pt>
                <c:pt idx="3">
                  <c:v>0.29845300000000002</c:v>
                </c:pt>
                <c:pt idx="4">
                  <c:v>0.28431800000000002</c:v>
                </c:pt>
                <c:pt idx="5">
                  <c:v>0.28783500000000001</c:v>
                </c:pt>
                <c:pt idx="6">
                  <c:v>0.285242</c:v>
                </c:pt>
                <c:pt idx="7">
                  <c:v>5.4619000000000001E-2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49-407C-BEFE-A112EACBD099}"/>
            </c:ext>
          </c:extLst>
        </c:ser>
        <c:ser>
          <c:idx val="8"/>
          <c:order val="1"/>
          <c:tx>
            <c:strRef>
              <c:f>Dat_01!$B$150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jul.-24</c:v>
                </c:pt>
                <c:pt idx="1">
                  <c:v>ago.-24</c:v>
                </c:pt>
                <c:pt idx="2">
                  <c:v>sep.-24</c:v>
                </c:pt>
                <c:pt idx="3">
                  <c:v>oct.-24</c:v>
                </c:pt>
                <c:pt idx="4">
                  <c:v>nov.-24</c:v>
                </c:pt>
                <c:pt idx="5">
                  <c:v>dic.-24</c:v>
                </c:pt>
                <c:pt idx="6">
                  <c:v>ene.-25</c:v>
                </c:pt>
                <c:pt idx="7">
                  <c:v>feb.-25</c:v>
                </c:pt>
                <c:pt idx="8">
                  <c:v>mar.-25</c:v>
                </c:pt>
                <c:pt idx="9">
                  <c:v>abr.-25</c:v>
                </c:pt>
                <c:pt idx="10">
                  <c:v>may.-25</c:v>
                </c:pt>
                <c:pt idx="11">
                  <c:v>jun.-25</c:v>
                </c:pt>
                <c:pt idx="12">
                  <c:v>jul.-25</c:v>
                </c:pt>
              </c:strCache>
            </c:strRef>
          </c:cat>
          <c:val>
            <c:numRef>
              <c:f>Dat_01!$C$150:$O$150</c:f>
              <c:numCache>
                <c:formatCode>#,##0</c:formatCode>
                <c:ptCount val="13"/>
                <c:pt idx="0">
                  <c:v>285.99688500000002</c:v>
                </c:pt>
                <c:pt idx="1">
                  <c:v>273.11601300000001</c:v>
                </c:pt>
                <c:pt idx="2">
                  <c:v>259.42566099999999</c:v>
                </c:pt>
                <c:pt idx="3">
                  <c:v>266.89031299999999</c:v>
                </c:pt>
                <c:pt idx="4">
                  <c:v>284.150893</c:v>
                </c:pt>
                <c:pt idx="5">
                  <c:v>250.54232200000001</c:v>
                </c:pt>
                <c:pt idx="6">
                  <c:v>284.35956900000002</c:v>
                </c:pt>
                <c:pt idx="7">
                  <c:v>281.28939300000002</c:v>
                </c:pt>
                <c:pt idx="8">
                  <c:v>328.92430400000001</c:v>
                </c:pt>
                <c:pt idx="9">
                  <c:v>259.835691</c:v>
                </c:pt>
                <c:pt idx="10">
                  <c:v>236.46061899999998</c:v>
                </c:pt>
                <c:pt idx="11">
                  <c:v>232.19726499999999</c:v>
                </c:pt>
                <c:pt idx="12">
                  <c:v>253.61686600000002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49-407C-BEFE-A112EACBD099}"/>
            </c:ext>
          </c:extLst>
        </c:ser>
        <c:ser>
          <c:idx val="1"/>
          <c:order val="2"/>
          <c:tx>
            <c:strRef>
              <c:f>Dat_01!$B$143</c:f>
              <c:strCache>
                <c:ptCount val="1"/>
                <c:pt idx="0">
                  <c:v>Ciclo combinado (1)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jul.-24</c:v>
                </c:pt>
                <c:pt idx="1">
                  <c:v>ago.-24</c:v>
                </c:pt>
                <c:pt idx="2">
                  <c:v>sep.-24</c:v>
                </c:pt>
                <c:pt idx="3">
                  <c:v>oct.-24</c:v>
                </c:pt>
                <c:pt idx="4">
                  <c:v>nov.-24</c:v>
                </c:pt>
                <c:pt idx="5">
                  <c:v>dic.-24</c:v>
                </c:pt>
                <c:pt idx="6">
                  <c:v>ene.-25</c:v>
                </c:pt>
                <c:pt idx="7">
                  <c:v>feb.-25</c:v>
                </c:pt>
                <c:pt idx="8">
                  <c:v>mar.-25</c:v>
                </c:pt>
                <c:pt idx="9">
                  <c:v>abr.-25</c:v>
                </c:pt>
                <c:pt idx="10">
                  <c:v>may.-25</c:v>
                </c:pt>
                <c:pt idx="11">
                  <c:v>jun.-25</c:v>
                </c:pt>
                <c:pt idx="12">
                  <c:v>jul.-25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265.51519999999999</c:v>
                </c:pt>
                <c:pt idx="1">
                  <c:v>260.370474</c:v>
                </c:pt>
                <c:pt idx="2">
                  <c:v>296.23593199999999</c:v>
                </c:pt>
                <c:pt idx="3">
                  <c:v>354.842107</c:v>
                </c:pt>
                <c:pt idx="4">
                  <c:v>391.60655400000002</c:v>
                </c:pt>
                <c:pt idx="5">
                  <c:v>377.87321400000002</c:v>
                </c:pt>
                <c:pt idx="6">
                  <c:v>342.56568199999998</c:v>
                </c:pt>
                <c:pt idx="7">
                  <c:v>249.83534599999999</c:v>
                </c:pt>
                <c:pt idx="8">
                  <c:v>290.37200899999999</c:v>
                </c:pt>
                <c:pt idx="9">
                  <c:v>290.70250900000002</c:v>
                </c:pt>
                <c:pt idx="10">
                  <c:v>328.785506</c:v>
                </c:pt>
                <c:pt idx="11">
                  <c:v>284.15903500000002</c:v>
                </c:pt>
                <c:pt idx="12">
                  <c:v>316.61882300000002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49-407C-BEFE-A112EACBD099}"/>
            </c:ext>
          </c:extLst>
        </c:ser>
        <c:ser>
          <c:idx val="6"/>
          <c:order val="3"/>
          <c:tx>
            <c:strRef>
              <c:f>Dat_01!$B$144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jul.-24</c:v>
                </c:pt>
                <c:pt idx="1">
                  <c:v>ago.-24</c:v>
                </c:pt>
                <c:pt idx="2">
                  <c:v>sep.-24</c:v>
                </c:pt>
                <c:pt idx="3">
                  <c:v>oct.-24</c:v>
                </c:pt>
                <c:pt idx="4">
                  <c:v>nov.-24</c:v>
                </c:pt>
                <c:pt idx="5">
                  <c:v>dic.-24</c:v>
                </c:pt>
                <c:pt idx="6">
                  <c:v>ene.-25</c:v>
                </c:pt>
                <c:pt idx="7">
                  <c:v>feb.-25</c:v>
                </c:pt>
                <c:pt idx="8">
                  <c:v>mar.-25</c:v>
                </c:pt>
                <c:pt idx="9">
                  <c:v>abr.-25</c:v>
                </c:pt>
                <c:pt idx="10">
                  <c:v>may.-25</c:v>
                </c:pt>
                <c:pt idx="11">
                  <c:v>jun.-25</c:v>
                </c:pt>
                <c:pt idx="12">
                  <c:v>jul.-25</c:v>
                </c:pt>
              </c:strCache>
            </c:strRef>
          </c:cat>
          <c:val>
            <c:numRef>
              <c:f>Dat_01!$C$144:$O$144</c:f>
              <c:numCache>
                <c:formatCode>#,##0.0</c:formatCode>
                <c:ptCount val="13"/>
                <c:pt idx="0">
                  <c:v>3.5113099999999999</c:v>
                </c:pt>
                <c:pt idx="1">
                  <c:v>3.975784</c:v>
                </c:pt>
                <c:pt idx="2">
                  <c:v>2.271474</c:v>
                </c:pt>
                <c:pt idx="3">
                  <c:v>1.869634</c:v>
                </c:pt>
                <c:pt idx="4">
                  <c:v>0.32408100000000001</c:v>
                </c:pt>
                <c:pt idx="5">
                  <c:v>1.363745</c:v>
                </c:pt>
                <c:pt idx="6">
                  <c:v>1.249555</c:v>
                </c:pt>
                <c:pt idx="7">
                  <c:v>1.142978</c:v>
                </c:pt>
                <c:pt idx="8">
                  <c:v>1.2419039999999999</c:v>
                </c:pt>
                <c:pt idx="9">
                  <c:v>1.7632380000000001</c:v>
                </c:pt>
                <c:pt idx="10">
                  <c:v>1.701465</c:v>
                </c:pt>
                <c:pt idx="11">
                  <c:v>2.9528669999999999</c:v>
                </c:pt>
                <c:pt idx="12">
                  <c:v>3.1269979999999999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49-407C-BEFE-A112EACBD099}"/>
            </c:ext>
          </c:extLst>
        </c:ser>
        <c:ser>
          <c:idx val="7"/>
          <c:order val="4"/>
          <c:tx>
            <c:strRef>
              <c:f>Dat_01!$B$145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jul.-24</c:v>
                </c:pt>
                <c:pt idx="1">
                  <c:v>ago.-24</c:v>
                </c:pt>
                <c:pt idx="2">
                  <c:v>sep.-24</c:v>
                </c:pt>
                <c:pt idx="3">
                  <c:v>oct.-24</c:v>
                </c:pt>
                <c:pt idx="4">
                  <c:v>nov.-24</c:v>
                </c:pt>
                <c:pt idx="5">
                  <c:v>dic.-24</c:v>
                </c:pt>
                <c:pt idx="6">
                  <c:v>ene.-25</c:v>
                </c:pt>
                <c:pt idx="7">
                  <c:v>feb.-25</c:v>
                </c:pt>
                <c:pt idx="8">
                  <c:v>mar.-25</c:v>
                </c:pt>
                <c:pt idx="9">
                  <c:v>abr.-25</c:v>
                </c:pt>
                <c:pt idx="10">
                  <c:v>may.-25</c:v>
                </c:pt>
                <c:pt idx="11">
                  <c:v>jun.-25</c:v>
                </c:pt>
                <c:pt idx="12">
                  <c:v>jul.-25</c:v>
                </c:pt>
              </c:strCache>
            </c:strRef>
          </c:cat>
          <c:val>
            <c:numRef>
              <c:f>Dat_01!$C$145:$O$145</c:f>
              <c:numCache>
                <c:formatCode>#,##0.0</c:formatCode>
                <c:ptCount val="13"/>
                <c:pt idx="0">
                  <c:v>169.34169700000001</c:v>
                </c:pt>
                <c:pt idx="1">
                  <c:v>210.63462999999999</c:v>
                </c:pt>
                <c:pt idx="2">
                  <c:v>148.53897900000001</c:v>
                </c:pt>
                <c:pt idx="3">
                  <c:v>116.72577099999999</c:v>
                </c:pt>
                <c:pt idx="4">
                  <c:v>42.203436000000004</c:v>
                </c:pt>
                <c:pt idx="5">
                  <c:v>98.604742999999999</c:v>
                </c:pt>
                <c:pt idx="6">
                  <c:v>94.728334000000004</c:v>
                </c:pt>
                <c:pt idx="7">
                  <c:v>107.768535</c:v>
                </c:pt>
                <c:pt idx="8">
                  <c:v>77.910471999999999</c:v>
                </c:pt>
                <c:pt idx="9">
                  <c:v>105.224018</c:v>
                </c:pt>
                <c:pt idx="10">
                  <c:v>99.380206999999999</c:v>
                </c:pt>
                <c:pt idx="11">
                  <c:v>143.378455</c:v>
                </c:pt>
                <c:pt idx="12">
                  <c:v>163.042329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49-407C-BEFE-A112EACBD099}"/>
            </c:ext>
          </c:extLst>
        </c:ser>
        <c:ser>
          <c:idx val="4"/>
          <c:order val="5"/>
          <c:tx>
            <c:strRef>
              <c:f>Dat_01!$B$146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jul.-24</c:v>
                </c:pt>
                <c:pt idx="1">
                  <c:v>ago.-24</c:v>
                </c:pt>
                <c:pt idx="2">
                  <c:v>sep.-24</c:v>
                </c:pt>
                <c:pt idx="3">
                  <c:v>oct.-24</c:v>
                </c:pt>
                <c:pt idx="4">
                  <c:v>nov.-24</c:v>
                </c:pt>
                <c:pt idx="5">
                  <c:v>dic.-24</c:v>
                </c:pt>
                <c:pt idx="6">
                  <c:v>ene.-25</c:v>
                </c:pt>
                <c:pt idx="7">
                  <c:v>feb.-25</c:v>
                </c:pt>
                <c:pt idx="8">
                  <c:v>mar.-25</c:v>
                </c:pt>
                <c:pt idx="9">
                  <c:v>abr.-25</c:v>
                </c:pt>
                <c:pt idx="10">
                  <c:v>may.-25</c:v>
                </c:pt>
                <c:pt idx="11">
                  <c:v>jun.-25</c:v>
                </c:pt>
                <c:pt idx="12">
                  <c:v>jul.-25</c:v>
                </c:pt>
              </c:strCache>
            </c:strRef>
          </c:cat>
          <c:val>
            <c:numRef>
              <c:f>Dat_01!$C$146:$O$146</c:f>
              <c:numCache>
                <c:formatCode>#,##0.0</c:formatCode>
                <c:ptCount val="13"/>
                <c:pt idx="0">
                  <c:v>42.950865999999998</c:v>
                </c:pt>
                <c:pt idx="1">
                  <c:v>40.957819000000001</c:v>
                </c:pt>
                <c:pt idx="2">
                  <c:v>37.569015999999998</c:v>
                </c:pt>
                <c:pt idx="3">
                  <c:v>36.358265000000003</c:v>
                </c:pt>
                <c:pt idx="4">
                  <c:v>28.568382</c:v>
                </c:pt>
                <c:pt idx="5">
                  <c:v>27.419523999999999</c:v>
                </c:pt>
                <c:pt idx="6">
                  <c:v>32.095979</c:v>
                </c:pt>
                <c:pt idx="7">
                  <c:v>35.976973999999998</c:v>
                </c:pt>
                <c:pt idx="8">
                  <c:v>37.372995000000003</c:v>
                </c:pt>
                <c:pt idx="9">
                  <c:v>38.245548999999997</c:v>
                </c:pt>
                <c:pt idx="10">
                  <c:v>44.380906000000003</c:v>
                </c:pt>
                <c:pt idx="11">
                  <c:v>42.392861000000003</c:v>
                </c:pt>
                <c:pt idx="12">
                  <c:v>43.881777999999997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49-407C-BEFE-A112EACBD099}"/>
            </c:ext>
          </c:extLst>
        </c:ser>
        <c:ser>
          <c:idx val="10"/>
          <c:order val="6"/>
          <c:tx>
            <c:strRef>
              <c:f>Dat_01!$B$147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jul.-24</c:v>
                </c:pt>
                <c:pt idx="1">
                  <c:v>ago.-24</c:v>
                </c:pt>
                <c:pt idx="2">
                  <c:v>sep.-24</c:v>
                </c:pt>
                <c:pt idx="3">
                  <c:v>oct.-24</c:v>
                </c:pt>
                <c:pt idx="4">
                  <c:v>nov.-24</c:v>
                </c:pt>
                <c:pt idx="5">
                  <c:v>dic.-24</c:v>
                </c:pt>
                <c:pt idx="6">
                  <c:v>ene.-25</c:v>
                </c:pt>
                <c:pt idx="7">
                  <c:v>feb.-25</c:v>
                </c:pt>
                <c:pt idx="8">
                  <c:v>mar.-25</c:v>
                </c:pt>
                <c:pt idx="9">
                  <c:v>abr.-25</c:v>
                </c:pt>
                <c:pt idx="10">
                  <c:v>may.-25</c:v>
                </c:pt>
                <c:pt idx="11">
                  <c:v>jun.-25</c:v>
                </c:pt>
                <c:pt idx="12">
                  <c:v>jul.-25</c:v>
                </c:pt>
              </c:strCache>
            </c:strRef>
          </c:cat>
          <c:val>
            <c:numRef>
              <c:f>Dat_01!$C$147:$O$147</c:f>
              <c:numCache>
                <c:formatCode>#,##0.0</c:formatCode>
                <c:ptCount val="13"/>
                <c:pt idx="0">
                  <c:v>0.62341999999999997</c:v>
                </c:pt>
                <c:pt idx="1">
                  <c:v>1.3289139999999999</c:v>
                </c:pt>
                <c:pt idx="2">
                  <c:v>1.1101749999999999</c:v>
                </c:pt>
                <c:pt idx="3">
                  <c:v>1.1028469999999999</c:v>
                </c:pt>
                <c:pt idx="4">
                  <c:v>1.1775519999999999</c:v>
                </c:pt>
                <c:pt idx="5">
                  <c:v>1.130485</c:v>
                </c:pt>
                <c:pt idx="6">
                  <c:v>1.127931</c:v>
                </c:pt>
                <c:pt idx="7">
                  <c:v>1.179675</c:v>
                </c:pt>
                <c:pt idx="8">
                  <c:v>1.4286719999999999</c:v>
                </c:pt>
                <c:pt idx="9">
                  <c:v>1.4361379999999999</c:v>
                </c:pt>
                <c:pt idx="10">
                  <c:v>1.444064</c:v>
                </c:pt>
                <c:pt idx="11">
                  <c:v>1.2805299999999999</c:v>
                </c:pt>
                <c:pt idx="12">
                  <c:v>1.163958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49-407C-BEFE-A112EACBD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54603888799612E-2"/>
          <c:y val="0.14247647890167575"/>
          <c:w val="0.83628577856339403"/>
          <c:h val="0.782855848901240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Dat_01!$A$47</c:f>
              <c:strCache>
                <c:ptCount val="1"/>
                <c:pt idx="0">
                  <c:v>Baterías</c:v>
                </c:pt>
              </c:strCache>
            </c:strRef>
          </c:tx>
          <c:spPr>
            <a:solidFill>
              <a:srgbClr val="03738B"/>
            </a:solidFill>
          </c:spPr>
          <c:invertIfNegative val="0"/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8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9C-449B-AB38-695234D90CA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Dat_01!$A$47</c:f>
              <c:strCache>
                <c:ptCount val="1"/>
                <c:pt idx="0">
                  <c:v>Baterías</c:v>
                </c:pt>
              </c:strCache>
            </c:strRef>
          </c:cat>
          <c:val>
            <c:numRef>
              <c:f>Dat_01!$F$48</c:f>
              <c:numCache>
                <c:formatCode>0.0%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71-49C2-874D-77471DF5D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67496991"/>
        <c:axId val="1867496031"/>
      </c:barChart>
      <c:valAx>
        <c:axId val="1867496031"/>
        <c:scaling>
          <c:orientation val="minMax"/>
        </c:scaling>
        <c:delete val="0"/>
        <c:axPos val="b"/>
        <c:numFmt formatCode="0%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ln>
                  <a:noFill/>
                </a:ln>
                <a:noFill/>
              </a:defRPr>
            </a:pPr>
            <a:endParaRPr lang="es-ES"/>
          </a:p>
        </c:txPr>
        <c:crossAx val="1867496991"/>
        <c:crosses val="autoZero"/>
        <c:crossBetween val="between"/>
      </c:valAx>
      <c:catAx>
        <c:axId val="186749699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ln>
                  <a:noFill/>
                </a:ln>
                <a:noFill/>
              </a:defRPr>
            </a:pPr>
            <a:endParaRPr lang="es-ES"/>
          </a:p>
        </c:txPr>
        <c:crossAx val="1867496031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Dat_01!$B$167</c:f>
              <c:strCache>
                <c:ptCount val="1"/>
                <c:pt idx="0">
                  <c:v>Entrega batería</c:v>
                </c:pt>
              </c:strCache>
            </c:strRef>
          </c:tx>
          <c:spPr>
            <a:solidFill>
              <a:srgbClr val="03738B"/>
            </a:solidFill>
          </c:spPr>
          <c:invertIfNegative val="0"/>
          <c:cat>
            <c:strRef>
              <c:f>Dat_01!$C$166:$O$166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Dat_01!$C$167:$O$167</c:f>
              <c:numCache>
                <c:formatCode>#,##0.000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0.47499999999999998</c:v>
                </c:pt>
                <c:pt idx="3">
                  <c:v>56.973000000000006</c:v>
                </c:pt>
                <c:pt idx="4">
                  <c:v>43.603000000000002</c:v>
                </c:pt>
                <c:pt idx="5">
                  <c:v>10.196999999999999</c:v>
                </c:pt>
                <c:pt idx="6">
                  <c:v>5.3210000000000006</c:v>
                </c:pt>
                <c:pt idx="7">
                  <c:v>9.2089999999999996</c:v>
                </c:pt>
                <c:pt idx="8">
                  <c:v>1.5620000000000001</c:v>
                </c:pt>
                <c:pt idx="9">
                  <c:v>0.98100000000000009</c:v>
                </c:pt>
                <c:pt idx="10">
                  <c:v>8.0190000000000001</c:v>
                </c:pt>
                <c:pt idx="11">
                  <c:v>33.307000000000002</c:v>
                </c:pt>
                <c:pt idx="12" formatCode="#,##0.00">
                  <c:v>8.8049999999999997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0A-4791-B325-0C3751A9651D}"/>
            </c:ext>
          </c:extLst>
        </c:ser>
        <c:ser>
          <c:idx val="4"/>
          <c:order val="1"/>
          <c:tx>
            <c:strRef>
              <c:f>Dat_01!$B$168</c:f>
              <c:strCache>
                <c:ptCount val="1"/>
                <c:pt idx="0">
                  <c:v>Carga batería</c:v>
                </c:pt>
              </c:strCache>
            </c:strRef>
          </c:tx>
          <c:spPr>
            <a:solidFill>
              <a:srgbClr val="08B2AD"/>
            </a:solidFill>
          </c:spPr>
          <c:invertIfNegative val="0"/>
          <c:cat>
            <c:strRef>
              <c:f>Dat_01!$C$166:$O$166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Dat_01!$C$168:$O$168</c:f>
              <c:numCache>
                <c:formatCode>#,##0.000</c:formatCode>
                <c:ptCount val="13"/>
                <c:pt idx="0">
                  <c:v>-5.3999999999999999E-2</c:v>
                </c:pt>
                <c:pt idx="1">
                  <c:v>-1.776</c:v>
                </c:pt>
                <c:pt idx="2">
                  <c:v>-9.0050000000000008</c:v>
                </c:pt>
                <c:pt idx="3">
                  <c:v>-127.907</c:v>
                </c:pt>
                <c:pt idx="4">
                  <c:v>-87.81</c:v>
                </c:pt>
                <c:pt idx="5">
                  <c:v>-24.122</c:v>
                </c:pt>
                <c:pt idx="6">
                  <c:v>-20.024000000000001</c:v>
                </c:pt>
                <c:pt idx="7">
                  <c:v>-19.650000000000002</c:v>
                </c:pt>
                <c:pt idx="8">
                  <c:v>-6.5549999999999997</c:v>
                </c:pt>
                <c:pt idx="9">
                  <c:v>-6.423</c:v>
                </c:pt>
                <c:pt idx="10">
                  <c:v>-27.414000000000001</c:v>
                </c:pt>
                <c:pt idx="11">
                  <c:v>-66.456000000000003</c:v>
                </c:pt>
                <c:pt idx="12" formatCode="#,##0.00">
                  <c:v>-26.431000000000001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0A-4791-B325-0C3751A96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2"/>
          <c:tx>
            <c:strRef>
              <c:f>Dat_01!$B$169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Dat_01!$C$166:$O$166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Dat_01!$C$169:$O$169</c:f>
              <c:numCache>
                <c:formatCode>#,##0.000</c:formatCode>
                <c:ptCount val="13"/>
                <c:pt idx="0">
                  <c:v>-5.3999999999999999E-2</c:v>
                </c:pt>
                <c:pt idx="1">
                  <c:v>-1.776</c:v>
                </c:pt>
                <c:pt idx="2">
                  <c:v>-8.5300000000000011</c:v>
                </c:pt>
                <c:pt idx="3">
                  <c:v>-70.933999999999997</c:v>
                </c:pt>
                <c:pt idx="4">
                  <c:v>-44.207000000000001</c:v>
                </c:pt>
                <c:pt idx="5">
                  <c:v>-13.925000000000001</c:v>
                </c:pt>
                <c:pt idx="6">
                  <c:v>-14.702999999999999</c:v>
                </c:pt>
                <c:pt idx="7">
                  <c:v>-10.441000000000003</c:v>
                </c:pt>
                <c:pt idx="8">
                  <c:v>-4.9929999999999994</c:v>
                </c:pt>
                <c:pt idx="9">
                  <c:v>-5.4420000000000002</c:v>
                </c:pt>
                <c:pt idx="10">
                  <c:v>-19.395000000000003</c:v>
                </c:pt>
                <c:pt idx="11">
                  <c:v>-33.149000000000001</c:v>
                </c:pt>
                <c:pt idx="12">
                  <c:v>-17.626000000000001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0A-4791-B325-0C3751A96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MWh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66025634177003"/>
          <c:y val="1.9083847627154715E-2"/>
          <c:w val="0.44592371001114678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54649785282642E-2"/>
          <c:y val="0.17170827892744561"/>
          <c:w val="0.87372269673917868"/>
          <c:h val="0.7612898387701537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Dat_01!$J$73</c:f>
              <c:strCache>
                <c:ptCount val="1"/>
                <c:pt idx="0">
                  <c:v>Entrega baterías</c:v>
                </c:pt>
              </c:strCache>
            </c:strRef>
          </c:tx>
          <c:spPr>
            <a:solidFill>
              <a:srgbClr val="007CF9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3738B"/>
              </a:solidFill>
            </c:spPr>
            <c:extLst>
              <c:ext xmlns:c16="http://schemas.microsoft.com/office/drawing/2014/chart" uri="{C3380CC4-5D6E-409C-BE32-E72D297353CC}">
                <c16:uniqueId val="{00000000-3921-4A0B-BC20-A24D66C2E7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Dat_01!$K$73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35-4E0B-8390-2292B4C5EED5}"/>
            </c:ext>
          </c:extLst>
        </c:ser>
        <c:ser>
          <c:idx val="1"/>
          <c:order val="1"/>
          <c:spPr>
            <a:solidFill>
              <a:schemeClr val="bg2"/>
            </a:solidFill>
          </c:spPr>
          <c:invertIfNegative val="0"/>
          <c:val>
            <c:numRef>
              <c:f>Dat_01!$N$73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35-4E0B-8390-2292B4C5E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67496991"/>
        <c:axId val="1867496031"/>
      </c:barChart>
      <c:valAx>
        <c:axId val="1867496031"/>
        <c:scaling>
          <c:orientation val="minMax"/>
          <c:max val="1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1867496991"/>
        <c:crosses val="autoZero"/>
        <c:crossBetween val="between"/>
      </c:valAx>
      <c:catAx>
        <c:axId val="186749699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>
                <a:noFill/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867496031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54649785282642E-2"/>
          <c:y val="0.17170827892744561"/>
          <c:w val="0.87372269673917868"/>
          <c:h val="0.7612898387701537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Dat_01!$J$74</c:f>
              <c:strCache>
                <c:ptCount val="1"/>
                <c:pt idx="0">
                  <c:v>Carga baterías</c:v>
                </c:pt>
              </c:strCache>
            </c:strRef>
          </c:tx>
          <c:spPr>
            <a:solidFill>
              <a:srgbClr val="08B2AD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B74-460D-9925-E4A918D16857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Dat_01!$K$74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3-4350-86B5-AD9DD1BD3BB5}"/>
            </c:ext>
          </c:extLst>
        </c:ser>
        <c:ser>
          <c:idx val="1"/>
          <c:order val="1"/>
          <c:spPr>
            <a:solidFill>
              <a:schemeClr val="bg2"/>
            </a:solidFill>
          </c:spPr>
          <c:invertIfNegative val="0"/>
          <c:val>
            <c:numRef>
              <c:f>Dat_01!$N$74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3-4350-86B5-AD9DD1BD3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67496991"/>
        <c:axId val="1867496031"/>
      </c:barChart>
      <c:valAx>
        <c:axId val="1867496031"/>
        <c:scaling>
          <c:orientation val="minMax"/>
          <c:max val="1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1867496991"/>
        <c:crosses val="autoZero"/>
        <c:crossBetween val="between"/>
      </c:valAx>
      <c:catAx>
        <c:axId val="186749699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>
                <a:noFill/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867496031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409574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2057E3-2298-458F-BD8F-FE7D60DC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212E58-FDCF-4976-A0A4-FFEEF133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A55EFE-58DA-4458-9D10-BF763A8A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20650"/>
          <a:ext cx="184149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28575</xdr:colOff>
      <xdr:row>1</xdr:row>
      <xdr:rowOff>123825</xdr:rowOff>
    </xdr:from>
    <xdr:to>
      <xdr:col>4</xdr:col>
      <xdr:colOff>131444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67006B-9AA2-4202-99DE-36455673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87624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F1BC4B-2F3F-49AF-BC0F-C83FAD0E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19050</xdr:colOff>
      <xdr:row>6</xdr:row>
      <xdr:rowOff>9525</xdr:rowOff>
    </xdr:from>
    <xdr:to>
      <xdr:col>4</xdr:col>
      <xdr:colOff>3908425</xdr:colOff>
      <xdr:row>21</xdr:row>
      <xdr:rowOff>9525</xdr:rowOff>
    </xdr:to>
    <xdr:graphicFrame macro="">
      <xdr:nvGraphicFramePr>
        <xdr:cNvPr id="7" name="Graf3_and">
          <a:extLst>
            <a:ext uri="{FF2B5EF4-FFF2-40B4-BE49-F238E27FC236}">
              <a16:creationId xmlns:a16="http://schemas.microsoft.com/office/drawing/2014/main" id="{6F987AC8-21FA-423C-8FBF-B74C02D45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1508124</xdr:colOff>
      <xdr:row>10</xdr:row>
      <xdr:rowOff>130175</xdr:rowOff>
    </xdr:from>
    <xdr:to>
      <xdr:col>4</xdr:col>
      <xdr:colOff>2593973</xdr:colOff>
      <xdr:row>16</xdr:row>
      <xdr:rowOff>130175</xdr:rowOff>
    </xdr:to>
    <xdr:graphicFrame macro="">
      <xdr:nvGraphicFramePr>
        <xdr:cNvPr id="8" name="Graf3_and">
          <a:extLst>
            <a:ext uri="{FF2B5EF4-FFF2-40B4-BE49-F238E27FC236}">
              <a16:creationId xmlns:a16="http://schemas.microsoft.com/office/drawing/2014/main" id="{F3A5E5AA-0C4A-499B-8C11-64D8EC47A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3889375</xdr:colOff>
      <xdr:row>38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E44A95AA-1F53-4D42-B9B5-F2B706D8F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1495425</xdr:colOff>
      <xdr:row>27</xdr:row>
      <xdr:rowOff>104775</xdr:rowOff>
    </xdr:from>
    <xdr:to>
      <xdr:col>4</xdr:col>
      <xdr:colOff>2581274</xdr:colOff>
      <xdr:row>33</xdr:row>
      <xdr:rowOff>104775</xdr:rowOff>
    </xdr:to>
    <xdr:graphicFrame macro="">
      <xdr:nvGraphicFramePr>
        <xdr:cNvPr id="11" name="Graf3_and">
          <a:extLst>
            <a:ext uri="{FF2B5EF4-FFF2-40B4-BE49-F238E27FC236}">
              <a16:creationId xmlns:a16="http://schemas.microsoft.com/office/drawing/2014/main" id="{DDBC1733-BD3E-4AEA-877A-4B11C6FED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28548079-1BF3-4B21-ABF3-3CD8492B7AFC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230C8224-B287-40B9-B39E-4E86D9C5E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137159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EC8647D-5B8C-4B96-8E73-D65022D4C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C4B017-3165-4D21-9E84-1E7CFF5E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123825</xdr:rowOff>
    </xdr:from>
    <xdr:to>
      <xdr:col>4</xdr:col>
      <xdr:colOff>146049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66A40C-C5EB-40FA-A0C9-45EE1492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1514475</xdr:colOff>
      <xdr:row>11</xdr:row>
      <xdr:rowOff>38100</xdr:rowOff>
    </xdr:from>
    <xdr:to>
      <xdr:col>4</xdr:col>
      <xdr:colOff>2600324</xdr:colOff>
      <xdr:row>17</xdr:row>
      <xdr:rowOff>38100</xdr:rowOff>
    </xdr:to>
    <xdr:graphicFrame macro="">
      <xdr:nvGraphicFramePr>
        <xdr:cNvPr id="8" name="Graf3_and">
          <a:extLst>
            <a:ext uri="{FF2B5EF4-FFF2-40B4-BE49-F238E27FC236}">
              <a16:creationId xmlns:a16="http://schemas.microsoft.com/office/drawing/2014/main" id="{36795096-4057-444F-ADB0-B4F0CD9D9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1504950</xdr:colOff>
      <xdr:row>28</xdr:row>
      <xdr:rowOff>28575</xdr:rowOff>
    </xdr:from>
    <xdr:to>
      <xdr:col>4</xdr:col>
      <xdr:colOff>2590799</xdr:colOff>
      <xdr:row>34</xdr:row>
      <xdr:rowOff>28575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128389D5-ECCB-40A0-83A3-26545E516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131444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11151C-71A4-4DF0-8BA0-9FD9F126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80E9DEC4-F220-4640-A6BC-D099B2EDA94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DE0B2FAF-F0B8-4164-9C9B-2977B9AAC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5A45532-8650-47C5-84F8-592744FAE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12698</xdr:colOff>
      <xdr:row>3</xdr:row>
      <xdr:rowOff>25400</xdr:rowOff>
    </xdr:from>
    <xdr:to>
      <xdr:col>5</xdr:col>
      <xdr:colOff>1573</xdr:colOff>
      <xdr:row>3</xdr:row>
      <xdr:rowOff>25400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63AD3A0-A11D-4BD3-854C-E208A3725606}"/>
            </a:ext>
          </a:extLst>
        </xdr:cNvPr>
        <xdr:cNvSpPr>
          <a:spLocks noChangeShapeType="1"/>
        </xdr:cNvSpPr>
      </xdr:nvSpPr>
      <xdr:spPr bwMode="auto">
        <a:xfrm flipH="1">
          <a:off x="218438" y="490220"/>
          <a:ext cx="571911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68574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BA18C0-DA1E-4D83-929D-041785CF2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21920"/>
          <a:ext cx="1809749" cy="220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15240</xdr:colOff>
      <xdr:row>6</xdr:row>
      <xdr:rowOff>15240</xdr:rowOff>
    </xdr:from>
    <xdr:to>
      <xdr:col>4</xdr:col>
      <xdr:colOff>3904615</xdr:colOff>
      <xdr:row>21</xdr:row>
      <xdr:rowOff>91440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B8556212-3511-422C-9631-D15B4B3B2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493395</xdr:colOff>
      <xdr:row>8</xdr:row>
      <xdr:rowOff>85725</xdr:rowOff>
    </xdr:from>
    <xdr:to>
      <xdr:col>4</xdr:col>
      <xdr:colOff>1120751</xdr:colOff>
      <xdr:row>11</xdr:row>
      <xdr:rowOff>19050</xdr:rowOff>
    </xdr:to>
    <xdr:sp macro="" textlink="Dat_01!E48">
      <xdr:nvSpPr>
        <xdr:cNvPr id="6" name="CuadroTexto 1">
          <a:extLst>
            <a:ext uri="{FF2B5EF4-FFF2-40B4-BE49-F238E27FC236}">
              <a16:creationId xmlns:a16="http://schemas.microsoft.com/office/drawing/2014/main" id="{88233CCD-0987-990C-7E30-FE6F9990A65B}"/>
            </a:ext>
          </a:extLst>
        </xdr:cNvPr>
        <xdr:cNvSpPr txBox="1"/>
      </xdr:nvSpPr>
      <xdr:spPr>
        <a:xfrm>
          <a:off x="2360295" y="1466850"/>
          <a:ext cx="627356" cy="419100"/>
        </a:xfrm>
        <a:prstGeom prst="rect">
          <a:avLst/>
        </a:prstGeom>
      </xdr:spPr>
      <xdr:txBody>
        <a:bodyPr vertOverflow="clip"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fld id="{C0E9936F-0463-4EBD-B1C1-C14BE8A28FE3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Baterías 1,2 MW</a:t>
          </a:fld>
          <a:endParaRPr lang="es-ES" sz="800" b="0" i="0" u="none" strike="noStrike" kern="1200">
            <a:solidFill>
              <a:srgbClr val="004563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0.07053</cdr:x>
      <cdr:y>0.11384</cdr:y>
    </cdr:from>
    <cdr:to>
      <cdr:x>0.37616</cdr:x>
      <cdr:y>0.25846</cdr:y>
    </cdr:to>
    <cdr:sp macro="" textlink="Dat_01!$K$3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D6316B14-D5BF-98E1-2DD7-56787175119D}"/>
            </a:ext>
          </a:extLst>
        </cdr:cNvPr>
        <cdr:cNvSpPr txBox="1"/>
      </cdr:nvSpPr>
      <cdr:spPr>
        <a:xfrm xmlns:a="http://schemas.openxmlformats.org/drawingml/2006/main">
          <a:off x="274318" y="281934"/>
          <a:ext cx="1188722" cy="358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1DF8CCD-B3AA-41DF-B855-73B23BDD0B4E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800" kern="12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0.06988</cdr:x>
      <cdr:y>0.50052</cdr:y>
    </cdr:from>
    <cdr:to>
      <cdr:x>0.23118</cdr:x>
      <cdr:y>0.62462</cdr:y>
    </cdr:to>
    <cdr:sp macro="" textlink="Dat_01!$K$34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177DC23-929F-8E88-059B-6DAB475E0B34}"/>
            </a:ext>
          </a:extLst>
        </cdr:cNvPr>
        <cdr:cNvSpPr txBox="1"/>
      </cdr:nvSpPr>
      <cdr:spPr>
        <a:xfrm xmlns:a="http://schemas.openxmlformats.org/drawingml/2006/main">
          <a:off x="271793" y="1239526"/>
          <a:ext cx="627367" cy="307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895287B-148C-4E4E-B5F2-B3814893D12A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800" kern="12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F7517D-B9D2-42AA-974F-4C7351DC8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C8140316-B562-4CF9-982D-D1C431492125}"/>
            </a:ext>
          </a:extLst>
        </xdr:cNvPr>
        <xdr:cNvSpPr>
          <a:spLocks noChangeShapeType="1"/>
        </xdr:cNvSpPr>
      </xdr:nvSpPr>
      <xdr:spPr bwMode="auto">
        <a:xfrm flipH="1">
          <a:off x="190500" y="457200"/>
          <a:ext cx="875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EBE55CD-E404-474C-857B-642988E5E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6350</xdr:colOff>
      <xdr:row>3</xdr:row>
      <xdr:rowOff>25400</xdr:rowOff>
    </xdr:from>
    <xdr:to>
      <xdr:col>7</xdr:col>
      <xdr:colOff>18530</xdr:colOff>
      <xdr:row>3</xdr:row>
      <xdr:rowOff>25400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B7CF0382-B55F-4155-A4C5-B86F97234CDB}"/>
            </a:ext>
          </a:extLst>
        </xdr:cNvPr>
        <xdr:cNvSpPr>
          <a:spLocks noChangeShapeType="1"/>
        </xdr:cNvSpPr>
      </xdr:nvSpPr>
      <xdr:spPr bwMode="auto">
        <a:xfrm flipH="1">
          <a:off x="206375" y="492125"/>
          <a:ext cx="60129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87624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C65460-AF0C-44E5-AF2E-3E78F8B5E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20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11</xdr:row>
      <xdr:rowOff>152400</xdr:rowOff>
    </xdr:from>
    <xdr:to>
      <xdr:col>5</xdr:col>
      <xdr:colOff>1813559</xdr:colOff>
      <xdr:row>20</xdr:row>
      <xdr:rowOff>160020</xdr:rowOff>
    </xdr:to>
    <xdr:graphicFrame macro="">
      <xdr:nvGraphicFramePr>
        <xdr:cNvPr id="7" name="Graf3_and">
          <a:extLst>
            <a:ext uri="{FF2B5EF4-FFF2-40B4-BE49-F238E27FC236}">
              <a16:creationId xmlns:a16="http://schemas.microsoft.com/office/drawing/2014/main" id="{5A46E420-4AB2-46B5-A34F-FC789C8CD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24</xdr:row>
      <xdr:rowOff>0</xdr:rowOff>
    </xdr:from>
    <xdr:to>
      <xdr:col>5</xdr:col>
      <xdr:colOff>1813559</xdr:colOff>
      <xdr:row>33</xdr:row>
      <xdr:rowOff>7620</xdr:rowOff>
    </xdr:to>
    <xdr:graphicFrame macro="">
      <xdr:nvGraphicFramePr>
        <xdr:cNvPr id="8" name="Graf3_and">
          <a:extLst>
            <a:ext uri="{FF2B5EF4-FFF2-40B4-BE49-F238E27FC236}">
              <a16:creationId xmlns:a16="http://schemas.microsoft.com/office/drawing/2014/main" id="{58EEC424-1C71-4286-8CD8-852B1E09D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0.06465</cdr:x>
      <cdr:y>0.05784</cdr:y>
    </cdr:from>
    <cdr:to>
      <cdr:x>0.43644</cdr:x>
      <cdr:y>0.38729</cdr:y>
    </cdr:to>
    <cdr:sp macro="" textlink="Dat_01!$K$4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D6316B14-D5BF-98E1-2DD7-56787175119D}"/>
            </a:ext>
          </a:extLst>
        </cdr:cNvPr>
        <cdr:cNvSpPr txBox="1"/>
      </cdr:nvSpPr>
      <cdr:spPr>
        <a:xfrm xmlns:a="http://schemas.openxmlformats.org/drawingml/2006/main">
          <a:off x="236468" y="87713"/>
          <a:ext cx="1359856" cy="499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520F4AC-ABB1-423A-8110-0F7063729207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800" kern="12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0.06762</cdr:x>
      <cdr:y>0.4545</cdr:y>
    </cdr:from>
    <cdr:to>
      <cdr:x>0.33958</cdr:x>
      <cdr:y>0.77431</cdr:y>
    </cdr:to>
    <cdr:sp macro="" textlink="Dat_01!$K$5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177DC23-929F-8E88-059B-6DAB475E0B34}"/>
            </a:ext>
          </a:extLst>
        </cdr:cNvPr>
        <cdr:cNvSpPr txBox="1"/>
      </cdr:nvSpPr>
      <cdr:spPr>
        <a:xfrm xmlns:a="http://schemas.openxmlformats.org/drawingml/2006/main">
          <a:off x="247328" y="689199"/>
          <a:ext cx="994732" cy="484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99BEB720-8C92-4C52-87B3-A35CA412D1FA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800" b="0" i="0" u="none" strike="noStrike" kern="1200">
            <a:solidFill>
              <a:srgbClr val="004563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0.06834</cdr:x>
      <cdr:y>0.0536</cdr:y>
    </cdr:from>
    <cdr:to>
      <cdr:x>0.3403</cdr:x>
      <cdr:y>0.37341</cdr:y>
    </cdr:to>
    <cdr:sp macro="" textlink="Dat_01!$M$73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F1BEC6C7-79E0-EB4F-9A92-6BCAF6D3ECBF}"/>
            </a:ext>
          </a:extLst>
        </cdr:cNvPr>
        <cdr:cNvSpPr txBox="1"/>
      </cdr:nvSpPr>
      <cdr:spPr>
        <a:xfrm xmlns:a="http://schemas.openxmlformats.org/drawingml/2006/main">
          <a:off x="248920" y="81280"/>
          <a:ext cx="990576" cy="484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A1FF3861-6ABF-4718-BC29-5CC50C1885B8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Entrega baterías 8,81 MWh</a:t>
          </a:fld>
          <a:endParaRPr lang="es-ES" sz="800" b="0" i="0" u="none" strike="noStrike" kern="1200">
            <a:solidFill>
              <a:srgbClr val="004563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0.06465</cdr:x>
      <cdr:y>0.05784</cdr:y>
    </cdr:from>
    <cdr:to>
      <cdr:x>0.43644</cdr:x>
      <cdr:y>0.38729</cdr:y>
    </cdr:to>
    <cdr:sp macro="" textlink="Dat_01!$K$4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D6316B14-D5BF-98E1-2DD7-56787175119D}"/>
            </a:ext>
          </a:extLst>
        </cdr:cNvPr>
        <cdr:cNvSpPr txBox="1"/>
      </cdr:nvSpPr>
      <cdr:spPr>
        <a:xfrm xmlns:a="http://schemas.openxmlformats.org/drawingml/2006/main">
          <a:off x="236468" y="87713"/>
          <a:ext cx="1359856" cy="499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520F4AC-ABB1-423A-8110-0F7063729207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800" kern="12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0.06762</cdr:x>
      <cdr:y>0.4545</cdr:y>
    </cdr:from>
    <cdr:to>
      <cdr:x>0.33958</cdr:x>
      <cdr:y>0.77431</cdr:y>
    </cdr:to>
    <cdr:sp macro="" textlink="Dat_01!$K$5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177DC23-929F-8E88-059B-6DAB475E0B34}"/>
            </a:ext>
          </a:extLst>
        </cdr:cNvPr>
        <cdr:cNvSpPr txBox="1"/>
      </cdr:nvSpPr>
      <cdr:spPr>
        <a:xfrm xmlns:a="http://schemas.openxmlformats.org/drawingml/2006/main">
          <a:off x="247328" y="689199"/>
          <a:ext cx="994732" cy="484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99BEB720-8C92-4C52-87B3-A35CA412D1FA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800" b="0" i="0" u="none" strike="noStrike" kern="1200">
            <a:solidFill>
              <a:srgbClr val="004563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0.06834</cdr:x>
      <cdr:y>0.0536</cdr:y>
    </cdr:from>
    <cdr:to>
      <cdr:x>0.30335</cdr:x>
      <cdr:y>0.37341</cdr:y>
    </cdr:to>
    <cdr:sp macro="" textlink="Dat_01!$M$7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F1BEC6C7-79E0-EB4F-9A92-6BCAF6D3ECBF}"/>
            </a:ext>
          </a:extLst>
        </cdr:cNvPr>
        <cdr:cNvSpPr txBox="1"/>
      </cdr:nvSpPr>
      <cdr:spPr>
        <a:xfrm xmlns:a="http://schemas.openxmlformats.org/drawingml/2006/main">
          <a:off x="248919" y="81278"/>
          <a:ext cx="855981" cy="484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6EB3CB67-413F-4F41-894D-AEE8FFB245B3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Carga baterías -26,43 MWh</a:t>
          </a:fld>
          <a:endParaRPr lang="es-ES" sz="800" b="0" i="0" u="none" strike="noStrike" kern="1200">
            <a:solidFill>
              <a:srgbClr val="004563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COMUN\OBJETIVO%20NUEVO%20BOLETIN%20ELECTRONICO\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ornt4\analisis\Departamento\Gesti&#243;n%20de%20la%20Informaci&#243;n\Publicaciones%20e%20Informes\Mensual\Bolet&#237;n&amp;Consejo\02%20Produccion_ALMACENAMIENTO.xlsx" TargetMode="External"/><Relationship Id="rId1" Type="http://schemas.openxmlformats.org/officeDocument/2006/relationships/externalLinkPath" Target="file:///\\mornt4\ANALISIS\Departamento\Gesti&#243;n%20de%20la%20Informaci&#243;n\Publicaciones%20e%20Informes\Mensual\Bolet&#237;n&amp;Consejo\02%20Produccion_ALMACENAMIENTO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ornt4\analisis\Departamento\Gesti&#243;n%20de%20la%20Informaci&#243;n\Publicaciones%20e%20Informes\Mensual\Bolet&#237;n&amp;Consejo\04%20Intercambios%20internacionales.xlsx" TargetMode="External"/><Relationship Id="rId1" Type="http://schemas.openxmlformats.org/officeDocument/2006/relationships/externalLinkPath" Target="/Departamento/Gesti&#243;n%20de%20la%20Informaci&#243;n/Publicaciones%20e%20Informes/Mensual/Bolet&#237;n&amp;Consejo/04%20Intercambios%20internacion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4_old"/>
      <sheetName val="P15_OLD"/>
      <sheetName val="P17"/>
      <sheetName val="P18"/>
      <sheetName val="P19"/>
      <sheetName val="Dat_01"/>
      <sheetName val="Dat_02"/>
      <sheetName val="Data 1"/>
      <sheetName val="Data 2"/>
      <sheetName val="Data 3"/>
      <sheetName val="Data 4"/>
      <sheetName val="Dat_04 CONSEJO"/>
      <sheetName val="Data 5"/>
    </sheetNames>
    <sheetDataSet>
      <sheetData sheetId="0">
        <row r="3">
          <cell r="E3" t="str">
            <v>Abril 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4">
          <cell r="A64" t="str">
            <v>Día</v>
          </cell>
          <cell r="B64" t="str">
            <v>16/04/2025</v>
          </cell>
          <cell r="G64" t="str">
            <v>Día</v>
          </cell>
          <cell r="H64" t="str">
            <v>20/03/2025</v>
          </cell>
        </row>
        <row r="65">
          <cell r="A65" t="str">
            <v>Indicadores</v>
          </cell>
          <cell r="B65" t="str">
            <v>Demanda B.C. (GWh)</v>
          </cell>
          <cell r="G65" t="str">
            <v>Indicadores</v>
          </cell>
          <cell r="H65" t="str">
            <v>Demanda B.C. (GWh)</v>
          </cell>
        </row>
        <row r="66">
          <cell r="A66" t="str">
            <v>Balance Máx.Renov.Mes</v>
          </cell>
          <cell r="B66"/>
          <cell r="G66" t="str">
            <v>Balance Máx.Renov.Histórico</v>
          </cell>
          <cell r="H66"/>
        </row>
        <row r="67">
          <cell r="A67" t="str">
            <v>Hidráulica</v>
          </cell>
          <cell r="B67">
            <v>117.57633407199999</v>
          </cell>
          <cell r="G67" t="str">
            <v>Hidráulica</v>
          </cell>
          <cell r="H67">
            <v>114.884791312</v>
          </cell>
        </row>
        <row r="68">
          <cell r="A68" t="str">
            <v>Nuclear</v>
          </cell>
          <cell r="B68">
            <v>69.381905000000003</v>
          </cell>
          <cell r="G68" t="str">
            <v>Nuclear</v>
          </cell>
          <cell r="H68">
            <v>136.109554</v>
          </cell>
        </row>
        <row r="69">
          <cell r="A69" t="str">
            <v>Carbón</v>
          </cell>
          <cell r="B69">
            <v>4.6824089999999998</v>
          </cell>
          <cell r="G69" t="str">
            <v>Carbón</v>
          </cell>
          <cell r="H69">
            <v>8.9430519999999998</v>
          </cell>
        </row>
        <row r="70">
          <cell r="A70" t="str">
            <v>Fuel+Gas</v>
          </cell>
          <cell r="B70">
            <v>0</v>
          </cell>
          <cell r="G70" t="str">
            <v>Fuel+Gas</v>
          </cell>
          <cell r="H70">
            <v>0</v>
          </cell>
        </row>
        <row r="71">
          <cell r="A71" t="str">
            <v>Ciclo combinado</v>
          </cell>
          <cell r="B71">
            <v>53.533861999999999</v>
          </cell>
          <cell r="G71" t="str">
            <v>Ciclo combinado</v>
          </cell>
          <cell r="H71">
            <v>38.053229000000002</v>
          </cell>
        </row>
        <row r="72">
          <cell r="A72" t="str">
            <v>Eólica</v>
          </cell>
          <cell r="B72">
            <v>263.30434500000001</v>
          </cell>
          <cell r="G72" t="str">
            <v>Eólica</v>
          </cell>
          <cell r="H72">
            <v>371.88601499999999</v>
          </cell>
        </row>
        <row r="73">
          <cell r="A73" t="str">
            <v>Solar fotovoltaica</v>
          </cell>
          <cell r="B73">
            <v>148.506675</v>
          </cell>
          <cell r="G73" t="str">
            <v>Solar fotovoltaica</v>
          </cell>
          <cell r="H73">
            <v>88.129875999999996</v>
          </cell>
        </row>
        <row r="74">
          <cell r="A74" t="str">
            <v>Solar térmica</v>
          </cell>
          <cell r="B74">
            <v>11.541378</v>
          </cell>
          <cell r="G74" t="str">
            <v>Solar térmica</v>
          </cell>
          <cell r="H74">
            <v>1.22116</v>
          </cell>
        </row>
        <row r="75">
          <cell r="A75" t="str">
            <v>Otras renovables</v>
          </cell>
          <cell r="B75">
            <v>10.294351000000001</v>
          </cell>
          <cell r="G75" t="str">
            <v>Otras renovables</v>
          </cell>
          <cell r="H75">
            <v>7.4859119999999999</v>
          </cell>
        </row>
        <row r="76">
          <cell r="A76" t="str">
            <v>Cogeneración</v>
          </cell>
          <cell r="B76">
            <v>39.725278000000003</v>
          </cell>
          <cell r="G76" t="str">
            <v>Cogeneración</v>
          </cell>
          <cell r="H76">
            <v>27.117273999999998</v>
          </cell>
        </row>
        <row r="77">
          <cell r="A77" t="str">
            <v>Residuos renovables</v>
          </cell>
          <cell r="B77">
            <v>1.0282534999999999</v>
          </cell>
          <cell r="G77" t="str">
            <v>Residuos renovables</v>
          </cell>
          <cell r="H77">
            <v>1.3819494999999999</v>
          </cell>
        </row>
        <row r="78">
          <cell r="A78" t="str">
            <v>Residuos no renovables</v>
          </cell>
          <cell r="B78">
            <v>1.5662845000000001</v>
          </cell>
          <cell r="G78" t="str">
            <v>Residuos no renovables</v>
          </cell>
          <cell r="H78">
            <v>2.0073664999999998</v>
          </cell>
        </row>
        <row r="79">
          <cell r="A79" t="str">
            <v>Generación</v>
          </cell>
          <cell r="B79">
            <v>721.14107507200004</v>
          </cell>
          <cell r="G79" t="str">
            <v>Generación</v>
          </cell>
          <cell r="H79">
            <v>797.22017931200003</v>
          </cell>
        </row>
        <row r="80">
          <cell r="A80" t="str">
            <v>Turbinación bombeo</v>
          </cell>
          <cell r="B80">
            <v>25.300425520000001</v>
          </cell>
          <cell r="G80" t="str">
            <v>Turbinación bombeo</v>
          </cell>
          <cell r="H80">
            <v>15.080808744</v>
          </cell>
        </row>
        <row r="81">
          <cell r="A81" t="str">
            <v>Consumo de bombeo</v>
          </cell>
          <cell r="B81">
            <v>-37.990653999999999</v>
          </cell>
          <cell r="G81" t="str">
            <v>Consumo de bombeo</v>
          </cell>
          <cell r="H81">
            <v>-35.224547999999999</v>
          </cell>
        </row>
        <row r="82">
          <cell r="A82" t="str">
            <v>Entrega batería</v>
          </cell>
          <cell r="B82">
            <v>1.0130999999999999E-2</v>
          </cell>
          <cell r="G82" t="str">
            <v>Entrega batería</v>
          </cell>
          <cell r="H82">
            <v>9.1599999999999997E-3</v>
          </cell>
        </row>
        <row r="83">
          <cell r="A83" t="str">
            <v>Carga batería</v>
          </cell>
          <cell r="B83">
            <v>-1.4437999999999999E-2</v>
          </cell>
          <cell r="G83" t="str">
            <v>Carga batería</v>
          </cell>
          <cell r="H83">
            <v>-1.1131E-2</v>
          </cell>
        </row>
        <row r="84">
          <cell r="A84" t="str">
            <v>Enlace Península-Baleares</v>
          </cell>
          <cell r="B84">
            <v>-3.2305389999999998</v>
          </cell>
          <cell r="G84" t="str">
            <v>Enlace Península-Baleares</v>
          </cell>
          <cell r="H84">
            <v>-3.938501</v>
          </cell>
        </row>
        <row r="85">
          <cell r="A85" t="str">
            <v>Saldos intercambios internacionales</v>
          </cell>
          <cell r="B85">
            <v>-73.759043000000005</v>
          </cell>
          <cell r="G85" t="str">
            <v>Saldos intercambios internacionales</v>
          </cell>
          <cell r="H85">
            <v>-61.979940999999997</v>
          </cell>
        </row>
        <row r="86">
          <cell r="A86" t="str">
            <v>Demanda transporte (b.c.)</v>
          </cell>
          <cell r="B86">
            <v>631.45695759199998</v>
          </cell>
          <cell r="G86" t="str">
            <v>Demanda transporte (b.c.)</v>
          </cell>
          <cell r="H86">
            <v>711.15602705599997</v>
          </cell>
        </row>
        <row r="112">
          <cell r="A112" t="str">
            <v>Sistema Eléctrico</v>
          </cell>
          <cell r="B112" t="str">
            <v>Península</v>
          </cell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</row>
        <row r="113">
          <cell r="A113" t="str">
            <v>Indicadores</v>
          </cell>
          <cell r="B113" t="str">
            <v>Demanda B.C. (GWh)</v>
          </cell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</row>
        <row r="114">
          <cell r="A114" t="str">
            <v>Mes</v>
          </cell>
          <cell r="B114" t="str">
            <v>Abril 2023</v>
          </cell>
          <cell r="C114" t="str">
            <v>Mayo 2023</v>
          </cell>
          <cell r="D114" t="str">
            <v>Junio 2023</v>
          </cell>
          <cell r="E114" t="str">
            <v>Julio 2023</v>
          </cell>
          <cell r="F114" t="str">
            <v>Agosto 2023</v>
          </cell>
          <cell r="G114" t="str">
            <v>Septiembre 2023</v>
          </cell>
          <cell r="H114" t="str">
            <v>Octubre 2023</v>
          </cell>
          <cell r="I114" t="str">
            <v>Noviembre 2023</v>
          </cell>
          <cell r="J114" t="str">
            <v>Diciembre 2023</v>
          </cell>
          <cell r="K114" t="str">
            <v>Enero 2024</v>
          </cell>
          <cell r="L114" t="str">
            <v>Febrero 2024</v>
          </cell>
          <cell r="M114" t="str">
            <v>Marzo 2024</v>
          </cell>
          <cell r="N114" t="str">
            <v>Abril 2024</v>
          </cell>
          <cell r="O114" t="str">
            <v>Mayo 2024</v>
          </cell>
          <cell r="P114" t="str">
            <v>Junio 2024</v>
          </cell>
          <cell r="Q114" t="str">
            <v>Julio 2024</v>
          </cell>
          <cell r="R114" t="str">
            <v>Agosto 2024</v>
          </cell>
          <cell r="S114" t="str">
            <v>Septiembre 2024</v>
          </cell>
          <cell r="T114" t="str">
            <v>Octubre 2024</v>
          </cell>
          <cell r="U114" t="str">
            <v>Noviembre 2024</v>
          </cell>
          <cell r="V114" t="str">
            <v>Diciembre 2024</v>
          </cell>
          <cell r="W114" t="str">
            <v>Enero 2025</v>
          </cell>
          <cell r="X114" t="str">
            <v>Febrero 2025</v>
          </cell>
          <cell r="Y114" t="str">
            <v>Marzo 2025</v>
          </cell>
          <cell r="Z114" t="str">
            <v>Abril 2025</v>
          </cell>
        </row>
        <row r="115">
          <cell r="A115" t="str">
            <v>Balance</v>
          </cell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</row>
        <row r="116">
          <cell r="A116" t="str">
            <v>Hidráulica</v>
          </cell>
          <cell r="B116">
            <v>1569.4362392830001</v>
          </cell>
          <cell r="C116">
            <v>1431.1361430740001</v>
          </cell>
          <cell r="D116">
            <v>1935.826883422</v>
          </cell>
          <cell r="E116">
            <v>1330.3387661879999</v>
          </cell>
          <cell r="F116">
            <v>1028.500309988</v>
          </cell>
          <cell r="G116">
            <v>972.808295176</v>
          </cell>
          <cell r="H116">
            <v>1484.574992583</v>
          </cell>
          <cell r="I116">
            <v>3482.4853226509999</v>
          </cell>
          <cell r="J116">
            <v>4031.2184883579998</v>
          </cell>
          <cell r="K116">
            <v>3971.6333326650001</v>
          </cell>
          <cell r="L116">
            <v>3041.976203748</v>
          </cell>
          <cell r="M116">
            <v>4736.9269511880002</v>
          </cell>
          <cell r="N116">
            <v>4063.6488074929998</v>
          </cell>
          <cell r="O116">
            <v>2957.7684531650002</v>
          </cell>
          <cell r="P116">
            <v>2434.9957123989998</v>
          </cell>
          <cell r="Q116">
            <v>2167.4820330829998</v>
          </cell>
          <cell r="R116">
            <v>1804.5168996800001</v>
          </cell>
          <cell r="S116">
            <v>1647.7307363330001</v>
          </cell>
          <cell r="T116">
            <v>2894.1201461710002</v>
          </cell>
          <cell r="U116">
            <v>2723.4019211640002</v>
          </cell>
          <cell r="V116">
            <v>2464.0323009529998</v>
          </cell>
          <cell r="W116">
            <v>3123.7020879070001</v>
          </cell>
          <cell r="X116">
            <v>4133.1332993440001</v>
          </cell>
          <cell r="Y116">
            <v>4141.5879213520002</v>
          </cell>
          <cell r="Z116">
            <v>3930.5206003960002</v>
          </cell>
        </row>
        <row r="117">
          <cell r="A117" t="str">
            <v>Nuclear</v>
          </cell>
          <cell r="B117">
            <v>4595.9717030000002</v>
          </cell>
          <cell r="C117">
            <v>3769.1130579999999</v>
          </cell>
          <cell r="D117">
            <v>4051.9789799999999</v>
          </cell>
          <cell r="E117">
            <v>5156.6755270000003</v>
          </cell>
          <cell r="F117">
            <v>5042.8638449999999</v>
          </cell>
          <cell r="G117">
            <v>4589.3677029999999</v>
          </cell>
          <cell r="H117">
            <v>3784.160488</v>
          </cell>
          <cell r="I117">
            <v>3783.6570109999998</v>
          </cell>
          <cell r="J117">
            <v>5012.3406750000004</v>
          </cell>
          <cell r="K117">
            <v>5179.8859259999999</v>
          </cell>
          <cell r="L117">
            <v>4529.2780810000004</v>
          </cell>
          <cell r="M117">
            <v>3507.782451</v>
          </cell>
          <cell r="N117">
            <v>3525.8637629999998</v>
          </cell>
          <cell r="O117">
            <v>3543.073292</v>
          </cell>
          <cell r="P117">
            <v>4365.7648140000001</v>
          </cell>
          <cell r="Q117">
            <v>5078.7451019999999</v>
          </cell>
          <cell r="R117">
            <v>5127.9636950000004</v>
          </cell>
          <cell r="S117">
            <v>5016.5852709999999</v>
          </cell>
          <cell r="T117">
            <v>4636.1461790000003</v>
          </cell>
          <cell r="U117">
            <v>3631.5720390000001</v>
          </cell>
          <cell r="V117">
            <v>4248.0893850000002</v>
          </cell>
          <cell r="W117">
            <v>5226.0164349999995</v>
          </cell>
          <cell r="X117">
            <v>4737.4506929999998</v>
          </cell>
          <cell r="Y117">
            <v>4877.9919600000003</v>
          </cell>
          <cell r="Z117">
            <v>2951.0691240000001</v>
          </cell>
        </row>
        <row r="118">
          <cell r="A118" t="str">
            <v>Carbón</v>
          </cell>
          <cell r="B118">
            <v>260.20505800000001</v>
          </cell>
          <cell r="C118">
            <v>248.068265</v>
          </cell>
          <cell r="D118">
            <v>305.826033</v>
          </cell>
          <cell r="E118">
            <v>287.73298699999998</v>
          </cell>
          <cell r="F118">
            <v>416.631955</v>
          </cell>
          <cell r="G118">
            <v>411.87248199999999</v>
          </cell>
          <cell r="H118">
            <v>382.30216999999999</v>
          </cell>
          <cell r="I118">
            <v>228.074839</v>
          </cell>
          <cell r="J118">
            <v>219.97437099999999</v>
          </cell>
          <cell r="K118">
            <v>273.95835399999999</v>
          </cell>
          <cell r="L118">
            <v>211.24855400000001</v>
          </cell>
          <cell r="M118">
            <v>213.900071</v>
          </cell>
          <cell r="N118">
            <v>219.58059800000001</v>
          </cell>
          <cell r="O118">
            <v>214.35232400000001</v>
          </cell>
          <cell r="P118">
            <v>190.86832699999999</v>
          </cell>
          <cell r="Q118">
            <v>210.52961099999999</v>
          </cell>
          <cell r="R118">
            <v>224.37374800000001</v>
          </cell>
          <cell r="S118">
            <v>300.028865</v>
          </cell>
          <cell r="T118">
            <v>310.38593600000002</v>
          </cell>
          <cell r="U118">
            <v>288.07616899999999</v>
          </cell>
          <cell r="V118">
            <v>315.08651700000001</v>
          </cell>
          <cell r="W118">
            <v>297.46981799999998</v>
          </cell>
          <cell r="X118">
            <v>278.05515800000001</v>
          </cell>
          <cell r="Y118">
            <v>190.53958</v>
          </cell>
          <cell r="Z118">
            <v>169.82641100000001</v>
          </cell>
        </row>
        <row r="119">
          <cell r="A119" t="str">
            <v>Fuel+Gas</v>
          </cell>
          <cell r="B119">
            <v>0</v>
          </cell>
          <cell r="C119">
            <v>0</v>
          </cell>
          <cell r="D119">
            <v>0</v>
          </cell>
          <cell r="E119">
            <v>9.9999999999999995E-7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9.9999999999999995E-7</v>
          </cell>
          <cell r="N119">
            <v>0</v>
          </cell>
          <cell r="O119">
            <v>0</v>
          </cell>
          <cell r="P119">
            <v>9.9999999999999995E-7</v>
          </cell>
          <cell r="Q119">
            <v>0</v>
          </cell>
          <cell r="R119">
            <v>9.9999999999999995E-7</v>
          </cell>
          <cell r="S119">
            <v>9.9999999999999995E-7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9.9999999999999995E-7</v>
          </cell>
        </row>
        <row r="120">
          <cell r="A120" t="str">
            <v>Ciclo combinado</v>
          </cell>
          <cell r="B120">
            <v>2437.0120700000002</v>
          </cell>
          <cell r="C120">
            <v>2867.405679</v>
          </cell>
          <cell r="D120">
            <v>4099.076814</v>
          </cell>
          <cell r="E120">
            <v>4434.9662920000001</v>
          </cell>
          <cell r="F120">
            <v>4425.2027779999999</v>
          </cell>
          <cell r="G120">
            <v>4297.171437</v>
          </cell>
          <cell r="H120">
            <v>3508.120997</v>
          </cell>
          <cell r="I120">
            <v>2386.6242459999999</v>
          </cell>
          <cell r="J120">
            <v>2670.793596</v>
          </cell>
          <cell r="K120">
            <v>2812.182871</v>
          </cell>
          <cell r="L120">
            <v>1629.724757</v>
          </cell>
          <cell r="M120">
            <v>1701.9297220000001</v>
          </cell>
          <cell r="N120">
            <v>1535.346955</v>
          </cell>
          <cell r="O120">
            <v>1529.7979190000001</v>
          </cell>
          <cell r="P120">
            <v>1635.0451760000001</v>
          </cell>
          <cell r="Q120">
            <v>2713.2663069999999</v>
          </cell>
          <cell r="R120">
            <v>2914.4289709999998</v>
          </cell>
          <cell r="S120">
            <v>2348.2528990000001</v>
          </cell>
          <cell r="T120">
            <v>2264.896299</v>
          </cell>
          <cell r="U120">
            <v>3505.494428</v>
          </cell>
          <cell r="V120">
            <v>4516.264698</v>
          </cell>
          <cell r="W120">
            <v>2796.3871949999998</v>
          </cell>
          <cell r="X120">
            <v>2601.0313259999998</v>
          </cell>
          <cell r="Y120">
            <v>1974.421349</v>
          </cell>
          <cell r="Z120">
            <v>2023.8434789999999</v>
          </cell>
        </row>
        <row r="121">
          <cell r="A121" t="str">
            <v>Eólica</v>
          </cell>
          <cell r="B121">
            <v>4798.3993280000004</v>
          </cell>
          <cell r="C121">
            <v>5333.2348140000004</v>
          </cell>
          <cell r="D121">
            <v>3018.974827</v>
          </cell>
          <cell r="E121">
            <v>3651.7138249999998</v>
          </cell>
          <cell r="F121">
            <v>4097.403233</v>
          </cell>
          <cell r="G121">
            <v>3495.6226270000002</v>
          </cell>
          <cell r="H121">
            <v>5748.1640870000001</v>
          </cell>
          <cell r="I121">
            <v>6906.465373</v>
          </cell>
          <cell r="J121">
            <v>5769.3755490000003</v>
          </cell>
          <cell r="K121">
            <v>5666.6968399999996</v>
          </cell>
          <cell r="L121">
            <v>6853.2107029999997</v>
          </cell>
          <cell r="M121">
            <v>6055.844591</v>
          </cell>
          <cell r="N121">
            <v>4611.191855</v>
          </cell>
          <cell r="O121">
            <v>4130.0181869999997</v>
          </cell>
          <cell r="P121">
            <v>4309.0460929999999</v>
          </cell>
          <cell r="Q121">
            <v>4059.0264689999999</v>
          </cell>
          <cell r="R121">
            <v>3747.8534439999999</v>
          </cell>
          <cell r="S121">
            <v>4496.9746169999999</v>
          </cell>
          <cell r="T121">
            <v>5579.6586889999999</v>
          </cell>
          <cell r="U121">
            <v>4804.2929190000004</v>
          </cell>
          <cell r="V121">
            <v>5198.003111</v>
          </cell>
          <cell r="W121">
            <v>7494.9010870000002</v>
          </cell>
          <cell r="X121">
            <v>3639.9755500000001</v>
          </cell>
          <cell r="Y121">
            <v>6661.0142779999996</v>
          </cell>
          <cell r="Z121">
            <v>4251.9879010000004</v>
          </cell>
        </row>
        <row r="122">
          <cell r="A122" t="str">
            <v>Solar fotovoltaica</v>
          </cell>
          <cell r="B122">
            <v>3715.540203</v>
          </cell>
          <cell r="C122">
            <v>3807.529489</v>
          </cell>
          <cell r="D122">
            <v>3800.418694</v>
          </cell>
          <cell r="E122">
            <v>4482.126311</v>
          </cell>
          <cell r="F122">
            <v>4380.4490219999998</v>
          </cell>
          <cell r="G122">
            <v>3303.9177829999999</v>
          </cell>
          <cell r="H122">
            <v>2580.7948339999998</v>
          </cell>
          <cell r="I122">
            <v>1968.077119</v>
          </cell>
          <cell r="J122">
            <v>1834.1740239999999</v>
          </cell>
          <cell r="K122">
            <v>1883.483612</v>
          </cell>
          <cell r="L122">
            <v>2551.6391090000002</v>
          </cell>
          <cell r="M122">
            <v>2995.9991199999999</v>
          </cell>
          <cell r="N122">
            <v>3946.8740130000001</v>
          </cell>
          <cell r="O122">
            <v>5026.8211090000004</v>
          </cell>
          <cell r="P122">
            <v>4685.2863969999999</v>
          </cell>
          <cell r="Q122">
            <v>5715.5690219999997</v>
          </cell>
          <cell r="R122">
            <v>5280.7785329999997</v>
          </cell>
          <cell r="S122">
            <v>4110.5175010000003</v>
          </cell>
          <cell r="T122">
            <v>2719.4343090000002</v>
          </cell>
          <cell r="U122">
            <v>2266.3731210000001</v>
          </cell>
          <cell r="V122">
            <v>2426.072772</v>
          </cell>
          <cell r="W122">
            <v>2253.408379</v>
          </cell>
          <cell r="X122">
            <v>3134.4809260000002</v>
          </cell>
          <cell r="Y122">
            <v>3029.6197139999999</v>
          </cell>
          <cell r="Z122">
            <v>3976.0564060000002</v>
          </cell>
        </row>
        <row r="123">
          <cell r="A123" t="str">
            <v>Solar térmica</v>
          </cell>
          <cell r="B123">
            <v>625.72451000000001</v>
          </cell>
          <cell r="C123">
            <v>500.29392200000001</v>
          </cell>
          <cell r="D123">
            <v>541.92729999999995</v>
          </cell>
          <cell r="E123">
            <v>768.64537800000005</v>
          </cell>
          <cell r="F123">
            <v>719.88580899999999</v>
          </cell>
          <cell r="G123">
            <v>401.01782200000002</v>
          </cell>
          <cell r="H123">
            <v>226.73819900000001</v>
          </cell>
          <cell r="I123">
            <v>111.28437</v>
          </cell>
          <cell r="J123">
            <v>92.059718000000004</v>
          </cell>
          <cell r="K123">
            <v>94.242966999999993</v>
          </cell>
          <cell r="L123">
            <v>176.41685799999999</v>
          </cell>
          <cell r="M123">
            <v>151.74095500000001</v>
          </cell>
          <cell r="N123">
            <v>443.31944199999998</v>
          </cell>
          <cell r="O123">
            <v>599.701686</v>
          </cell>
          <cell r="P123">
            <v>494.55802</v>
          </cell>
          <cell r="Q123">
            <v>674.74307599999997</v>
          </cell>
          <cell r="R123">
            <v>671.16086600000006</v>
          </cell>
          <cell r="S123">
            <v>459.92460599999998</v>
          </cell>
          <cell r="T123">
            <v>153.79405299999999</v>
          </cell>
          <cell r="U123">
            <v>97.175591999999995</v>
          </cell>
          <cell r="V123">
            <v>110.518233</v>
          </cell>
          <cell r="W123">
            <v>88.888022000000007</v>
          </cell>
          <cell r="X123">
            <v>174.04370499999999</v>
          </cell>
          <cell r="Y123">
            <v>187.20863</v>
          </cell>
          <cell r="Z123">
            <v>304.112345</v>
          </cell>
        </row>
        <row r="124">
          <cell r="A124" t="str">
            <v>Otras renovables</v>
          </cell>
          <cell r="B124">
            <v>272.37973899999997</v>
          </cell>
          <cell r="C124">
            <v>337.38112899999999</v>
          </cell>
          <cell r="D124">
            <v>320.83093700000001</v>
          </cell>
          <cell r="E124">
            <v>319.452156</v>
          </cell>
          <cell r="F124">
            <v>339.89569699999998</v>
          </cell>
          <cell r="G124">
            <v>284.69175000000001</v>
          </cell>
          <cell r="H124">
            <v>262.95631200000003</v>
          </cell>
          <cell r="I124">
            <v>239.31590700000001</v>
          </cell>
          <cell r="J124">
            <v>254.95474100000001</v>
          </cell>
          <cell r="K124">
            <v>282.91934500000002</v>
          </cell>
          <cell r="L124">
            <v>257.93751700000001</v>
          </cell>
          <cell r="M124">
            <v>309.63790999999998</v>
          </cell>
          <cell r="N124">
            <v>304.12223999999998</v>
          </cell>
          <cell r="O124">
            <v>310.96143999999998</v>
          </cell>
          <cell r="P124">
            <v>329.72138699999999</v>
          </cell>
          <cell r="Q124">
            <v>352.321575</v>
          </cell>
          <cell r="R124">
            <v>317.93669599999998</v>
          </cell>
          <cell r="S124">
            <v>293.314752</v>
          </cell>
          <cell r="T124">
            <v>274.93612899999999</v>
          </cell>
          <cell r="U124">
            <v>304.50930099999999</v>
          </cell>
          <cell r="V124">
            <v>340.84555999999998</v>
          </cell>
          <cell r="W124">
            <v>339.07925499999999</v>
          </cell>
          <cell r="X124">
            <v>328.10996599999999</v>
          </cell>
          <cell r="Y124">
            <v>285.80217699999997</v>
          </cell>
          <cell r="Z124">
            <v>295.11564499999997</v>
          </cell>
        </row>
        <row r="125">
          <cell r="A125" t="str">
            <v>Cogeneración</v>
          </cell>
          <cell r="B125">
            <v>1571.031808</v>
          </cell>
          <cell r="C125">
            <v>1692.0395579999999</v>
          </cell>
          <cell r="D125">
            <v>1726.6295700000001</v>
          </cell>
          <cell r="E125">
            <v>1472.761499</v>
          </cell>
          <cell r="F125">
            <v>1285.9291900000001</v>
          </cell>
          <cell r="G125">
            <v>1442.4722609999999</v>
          </cell>
          <cell r="H125">
            <v>1267.5232329999999</v>
          </cell>
          <cell r="I125">
            <v>995.96238300000005</v>
          </cell>
          <cell r="J125">
            <v>1171.940519</v>
          </cell>
          <cell r="K125">
            <v>1696.48054</v>
          </cell>
          <cell r="L125">
            <v>1369.532702</v>
          </cell>
          <cell r="M125">
            <v>1170.9069340000001</v>
          </cell>
          <cell r="N125">
            <v>905.97155899999996</v>
          </cell>
          <cell r="O125">
            <v>1326.2840759999999</v>
          </cell>
          <cell r="P125">
            <v>1440.8509160000001</v>
          </cell>
          <cell r="Q125">
            <v>1473.525838</v>
          </cell>
          <cell r="R125">
            <v>1393.7574139999999</v>
          </cell>
          <cell r="S125">
            <v>1294.1738109999999</v>
          </cell>
          <cell r="T125">
            <v>1219.059338</v>
          </cell>
          <cell r="U125">
            <v>1537.8541170000001</v>
          </cell>
          <cell r="V125">
            <v>1495.6865</v>
          </cell>
          <cell r="W125">
            <v>1426.1894500000001</v>
          </cell>
          <cell r="X125">
            <v>1372.525161</v>
          </cell>
          <cell r="Y125">
            <v>1150.895372</v>
          </cell>
          <cell r="Z125">
            <v>1134.753136</v>
          </cell>
        </row>
        <row r="126">
          <cell r="A126" t="str">
            <v>Residuos renovables</v>
          </cell>
          <cell r="B126">
            <v>46.745470500000003</v>
          </cell>
          <cell r="C126">
            <v>32.738592500000003</v>
          </cell>
          <cell r="D126">
            <v>65.021735000000007</v>
          </cell>
          <cell r="E126">
            <v>70.556624999999997</v>
          </cell>
          <cell r="F126">
            <v>62.106560000000002</v>
          </cell>
          <cell r="G126">
            <v>63.283716499999997</v>
          </cell>
          <cell r="H126">
            <v>65.383654000000007</v>
          </cell>
          <cell r="I126">
            <v>52.408155000000001</v>
          </cell>
          <cell r="J126">
            <v>65.083246000000003</v>
          </cell>
          <cell r="K126">
            <v>58.1329785</v>
          </cell>
          <cell r="L126">
            <v>53.101937</v>
          </cell>
          <cell r="M126">
            <v>40.449704500000003</v>
          </cell>
          <cell r="N126">
            <v>38.443151999999998</v>
          </cell>
          <cell r="O126">
            <v>36.579355999999997</v>
          </cell>
          <cell r="P126">
            <v>53.415584500000001</v>
          </cell>
          <cell r="Q126">
            <v>62.396649500000002</v>
          </cell>
          <cell r="R126">
            <v>62.179299999999998</v>
          </cell>
          <cell r="S126">
            <v>59.692804500000001</v>
          </cell>
          <cell r="T126">
            <v>56.188988999999999</v>
          </cell>
          <cell r="U126">
            <v>64.965261999999996</v>
          </cell>
          <cell r="V126">
            <v>68.042446499999997</v>
          </cell>
          <cell r="W126">
            <v>55.9446005</v>
          </cell>
          <cell r="X126">
            <v>53.965263</v>
          </cell>
          <cell r="Y126">
            <v>51.629896500000001</v>
          </cell>
          <cell r="Z126">
            <v>36.302140999999999</v>
          </cell>
        </row>
        <row r="127">
          <cell r="A127" t="str">
            <v>Residuos no renovables</v>
          </cell>
          <cell r="B127">
            <v>80.064349500000006</v>
          </cell>
          <cell r="C127">
            <v>58.672222499999997</v>
          </cell>
          <cell r="D127">
            <v>106.86346</v>
          </cell>
          <cell r="E127">
            <v>114.03285700000001</v>
          </cell>
          <cell r="F127">
            <v>104.296549</v>
          </cell>
          <cell r="G127">
            <v>106.0507635</v>
          </cell>
          <cell r="H127">
            <v>109.19224699999999</v>
          </cell>
          <cell r="I127">
            <v>89.926468</v>
          </cell>
          <cell r="J127">
            <v>105.169003</v>
          </cell>
          <cell r="K127">
            <v>99.461145500000001</v>
          </cell>
          <cell r="L127">
            <v>84.220972000000003</v>
          </cell>
          <cell r="M127">
            <v>63.3130685</v>
          </cell>
          <cell r="N127">
            <v>59.713807000000003</v>
          </cell>
          <cell r="O127">
            <v>67.658096</v>
          </cell>
          <cell r="P127">
            <v>92.378640500000003</v>
          </cell>
          <cell r="Q127">
            <v>121.09500749999999</v>
          </cell>
          <cell r="R127">
            <v>140.658547</v>
          </cell>
          <cell r="S127">
            <v>118.93706349999999</v>
          </cell>
          <cell r="T127">
            <v>120.82929900000001</v>
          </cell>
          <cell r="U127">
            <v>115.758396</v>
          </cell>
          <cell r="V127">
            <v>111.3057175</v>
          </cell>
          <cell r="W127">
            <v>91.833926500000004</v>
          </cell>
          <cell r="X127">
            <v>89.247632999999993</v>
          </cell>
          <cell r="Y127">
            <v>76.517100499999998</v>
          </cell>
          <cell r="Z127">
            <v>55.051656999999999</v>
          </cell>
        </row>
        <row r="128">
          <cell r="A128" t="str">
            <v>Generación</v>
          </cell>
          <cell r="B128">
            <v>19972.510478282999</v>
          </cell>
          <cell r="C128">
            <v>20077.612872074002</v>
          </cell>
          <cell r="D128">
            <v>19973.375233422001</v>
          </cell>
          <cell r="E128">
            <v>22089.002224188</v>
          </cell>
          <cell r="F128">
            <v>21903.164947988</v>
          </cell>
          <cell r="G128">
            <v>19368.276640175998</v>
          </cell>
          <cell r="H128">
            <v>19419.911213583</v>
          </cell>
          <cell r="I128">
            <v>20244.281193651001</v>
          </cell>
          <cell r="J128">
            <v>21227.083930358</v>
          </cell>
          <cell r="K128">
            <v>22019.077911665001</v>
          </cell>
          <cell r="L128">
            <v>20758.287393748</v>
          </cell>
          <cell r="M128">
            <v>20948.431479187999</v>
          </cell>
          <cell r="N128">
            <v>19654.076191493001</v>
          </cell>
          <cell r="O128">
            <v>19743.015938165001</v>
          </cell>
          <cell r="P128">
            <v>20031.931068399001</v>
          </cell>
          <cell r="Q128">
            <v>22628.700690082998</v>
          </cell>
          <cell r="R128">
            <v>21685.608114679999</v>
          </cell>
          <cell r="S128">
            <v>20146.132927333001</v>
          </cell>
          <cell r="T128">
            <v>20229.449366171</v>
          </cell>
          <cell r="U128">
            <v>19339.473265164001</v>
          </cell>
          <cell r="V128">
            <v>21293.947240952999</v>
          </cell>
          <cell r="W128">
            <v>23193.820255907001</v>
          </cell>
          <cell r="X128">
            <v>20542.018680344001</v>
          </cell>
          <cell r="Y128">
            <v>22627.227978351999</v>
          </cell>
          <cell r="Z128">
            <v>19128.638846395999</v>
          </cell>
        </row>
        <row r="129">
          <cell r="A129" t="str">
            <v>Turbinación bombeo</v>
          </cell>
          <cell r="B129">
            <v>611.59025412400001</v>
          </cell>
          <cell r="C129">
            <v>482.56965391</v>
          </cell>
          <cell r="D129">
            <v>288.84067598600001</v>
          </cell>
          <cell r="E129">
            <v>317.61733726</v>
          </cell>
          <cell r="F129">
            <v>417.21605209199998</v>
          </cell>
          <cell r="G129">
            <v>351.91945956799998</v>
          </cell>
          <cell r="H129">
            <v>495.27555393</v>
          </cell>
          <cell r="I129">
            <v>450.50834118799997</v>
          </cell>
          <cell r="J129">
            <v>445.30388932199997</v>
          </cell>
          <cell r="K129">
            <v>451.57611214299999</v>
          </cell>
          <cell r="L129">
            <v>539.40955004399996</v>
          </cell>
          <cell r="M129">
            <v>576.57993595599999</v>
          </cell>
          <cell r="N129">
            <v>476.80578518700003</v>
          </cell>
          <cell r="O129">
            <v>633.36108812299994</v>
          </cell>
          <cell r="P129">
            <v>503.334269565</v>
          </cell>
          <cell r="Q129">
            <v>456.98275017200001</v>
          </cell>
          <cell r="R129">
            <v>426.90396357600002</v>
          </cell>
          <cell r="S129">
            <v>423.292099339</v>
          </cell>
          <cell r="T129">
            <v>341.078392221</v>
          </cell>
          <cell r="U129">
            <v>269.729903068</v>
          </cell>
          <cell r="V129">
            <v>359.48421797499998</v>
          </cell>
          <cell r="W129">
            <v>420.38307831700001</v>
          </cell>
          <cell r="X129">
            <v>369.20445063199998</v>
          </cell>
          <cell r="Y129">
            <v>426.792561396</v>
          </cell>
          <cell r="Z129">
            <v>577.09596771600002</v>
          </cell>
        </row>
        <row r="130">
          <cell r="A130" t="str">
            <v>Consumo de bombeo</v>
          </cell>
          <cell r="B130">
            <v>-928.43957917600005</v>
          </cell>
          <cell r="C130">
            <v>-727.87441212099998</v>
          </cell>
          <cell r="D130">
            <v>-398.39513445599999</v>
          </cell>
          <cell r="E130">
            <v>-478.500238314</v>
          </cell>
          <cell r="F130">
            <v>-629.17239274400004</v>
          </cell>
          <cell r="G130">
            <v>-536.13081876800004</v>
          </cell>
          <cell r="H130">
            <v>-762.19082800000001</v>
          </cell>
          <cell r="I130">
            <v>-805.66905997599997</v>
          </cell>
          <cell r="J130">
            <v>-683.23638651900001</v>
          </cell>
          <cell r="K130">
            <v>-735.93414696499997</v>
          </cell>
          <cell r="L130">
            <v>-864.33438692000004</v>
          </cell>
          <cell r="M130">
            <v>-1060.9025367940001</v>
          </cell>
          <cell r="N130">
            <v>-713.74379302299997</v>
          </cell>
          <cell r="O130">
            <v>-968.12307493799995</v>
          </cell>
          <cell r="P130">
            <v>-791.00358811399997</v>
          </cell>
          <cell r="Q130">
            <v>-645.31335691100003</v>
          </cell>
          <cell r="R130">
            <v>-661.43086410000001</v>
          </cell>
          <cell r="S130">
            <v>-702.64400379999995</v>
          </cell>
          <cell r="T130">
            <v>-528.09022013799995</v>
          </cell>
          <cell r="U130">
            <v>-419.49846351999997</v>
          </cell>
          <cell r="V130">
            <v>-574.54532603200005</v>
          </cell>
          <cell r="W130">
            <v>-753.55381699999998</v>
          </cell>
          <cell r="X130">
            <v>-511.27236005600002</v>
          </cell>
          <cell r="Y130">
            <v>-779.77098613400005</v>
          </cell>
          <cell r="Z130">
            <v>-990.03131699999994</v>
          </cell>
        </row>
        <row r="131">
          <cell r="A131" t="str">
            <v>Entrega batería</v>
          </cell>
          <cell r="B131">
            <v>6.0809000000000002E-2</v>
          </cell>
          <cell r="C131">
            <v>0.38597700000000001</v>
          </cell>
          <cell r="D131">
            <v>0.66535299999999997</v>
          </cell>
          <cell r="E131">
            <v>0.49474499999999999</v>
          </cell>
          <cell r="F131">
            <v>0.33707500000000001</v>
          </cell>
          <cell r="G131">
            <v>0.29783399999999999</v>
          </cell>
          <cell r="H131">
            <v>0.52287799999999995</v>
          </cell>
          <cell r="I131">
            <v>0.415437</v>
          </cell>
          <cell r="J131">
            <v>0.63727299999999998</v>
          </cell>
          <cell r="K131">
            <v>0.65127100000000004</v>
          </cell>
          <cell r="L131">
            <v>0.62482899999999997</v>
          </cell>
          <cell r="M131">
            <v>0.57736399999999999</v>
          </cell>
          <cell r="N131">
            <v>0.556307</v>
          </cell>
          <cell r="O131">
            <v>0.65973300000000001</v>
          </cell>
          <cell r="P131">
            <v>0.59671600000000002</v>
          </cell>
          <cell r="Q131">
            <v>0.74632600000000004</v>
          </cell>
          <cell r="R131">
            <v>0.98375599999999996</v>
          </cell>
          <cell r="S131">
            <v>0.67263899999999999</v>
          </cell>
          <cell r="T131">
            <v>1.07081</v>
          </cell>
          <cell r="U131">
            <v>1.3666769999999999</v>
          </cell>
          <cell r="V131">
            <v>0.167075</v>
          </cell>
          <cell r="W131">
            <v>0.77196299999999995</v>
          </cell>
          <cell r="X131">
            <v>0.50680899999999995</v>
          </cell>
          <cell r="Y131">
            <v>0.24615699999999999</v>
          </cell>
          <cell r="Z131">
            <v>0.27111600000000002</v>
          </cell>
        </row>
        <row r="132">
          <cell r="A132" t="str">
            <v>Carga batería</v>
          </cell>
          <cell r="B132">
            <v>-9.4913999999999998E-2</v>
          </cell>
          <cell r="C132">
            <v>-0.46940500000000002</v>
          </cell>
          <cell r="D132">
            <v>-0.81289699999999998</v>
          </cell>
          <cell r="E132">
            <v>-0.64030900000000002</v>
          </cell>
          <cell r="F132">
            <v>-0.44905499999999998</v>
          </cell>
          <cell r="G132">
            <v>-0.39485300000000001</v>
          </cell>
          <cell r="H132">
            <v>-0.64955399999999996</v>
          </cell>
          <cell r="I132">
            <v>-0.52608999999999995</v>
          </cell>
          <cell r="J132">
            <v>-0.80107099999999998</v>
          </cell>
          <cell r="K132">
            <v>-0.80836600000000003</v>
          </cell>
          <cell r="L132">
            <v>-0.78772900000000001</v>
          </cell>
          <cell r="M132">
            <v>-0.72209199999999996</v>
          </cell>
          <cell r="N132">
            <v>-0.69275299999999995</v>
          </cell>
          <cell r="O132">
            <v>-0.82333000000000001</v>
          </cell>
          <cell r="P132">
            <v>-0.75924700000000001</v>
          </cell>
          <cell r="Q132">
            <v>-0.92569500000000005</v>
          </cell>
          <cell r="R132">
            <v>-1.2036789999999999</v>
          </cell>
          <cell r="S132">
            <v>-0.82619799999999999</v>
          </cell>
          <cell r="T132">
            <v>-1.287288</v>
          </cell>
          <cell r="U132">
            <v>-1.6128800000000001</v>
          </cell>
          <cell r="V132">
            <v>-0.237594</v>
          </cell>
          <cell r="W132">
            <v>-0.93555100000000002</v>
          </cell>
          <cell r="X132">
            <v>-0.61304400000000003</v>
          </cell>
          <cell r="Y132">
            <v>-0.307784</v>
          </cell>
          <cell r="Z132">
            <v>-0.32862599999999997</v>
          </cell>
        </row>
        <row r="133">
          <cell r="A133" t="str">
            <v>Enlace Península-Baleares</v>
          </cell>
          <cell r="B133">
            <v>-98.033413999999993</v>
          </cell>
          <cell r="C133">
            <v>-118.762416</v>
          </cell>
          <cell r="D133">
            <v>-124.350134</v>
          </cell>
          <cell r="E133">
            <v>-168.54782399999999</v>
          </cell>
          <cell r="F133">
            <v>-175.00929099999999</v>
          </cell>
          <cell r="G133">
            <v>-130.854702</v>
          </cell>
          <cell r="H133">
            <v>-131.44748999999999</v>
          </cell>
          <cell r="I133">
            <v>-70.735690000000005</v>
          </cell>
          <cell r="J133">
            <v>-112.440268</v>
          </cell>
          <cell r="K133">
            <v>-122.760274</v>
          </cell>
          <cell r="L133">
            <v>-114.74408200000001</v>
          </cell>
          <cell r="M133">
            <v>-110.667727</v>
          </cell>
          <cell r="N133">
            <v>-109.36235000000001</v>
          </cell>
          <cell r="O133">
            <v>-117.764884</v>
          </cell>
          <cell r="P133">
            <v>-145.36358899999999</v>
          </cell>
          <cell r="Q133">
            <v>-208.454387</v>
          </cell>
          <cell r="R133">
            <v>-187.956546</v>
          </cell>
          <cell r="S133">
            <v>-162.00915900000001</v>
          </cell>
          <cell r="T133">
            <v>-144.54443599999999</v>
          </cell>
          <cell r="U133">
            <v>-78.195680999999993</v>
          </cell>
          <cell r="V133">
            <v>-77.984769</v>
          </cell>
          <cell r="W133">
            <v>-85.443509000000006</v>
          </cell>
          <cell r="X133">
            <v>-90.795297000000005</v>
          </cell>
          <cell r="Y133">
            <v>-113.220591</v>
          </cell>
          <cell r="Z133">
            <v>-85.306027</v>
          </cell>
        </row>
        <row r="134">
          <cell r="A134" t="str">
            <v>Saldos intercambios internacionales</v>
          </cell>
          <cell r="B134">
            <v>-2361.0407519999999</v>
          </cell>
          <cell r="C134">
            <v>-1674.8909679999999</v>
          </cell>
          <cell r="D134">
            <v>-1071.1094189999999</v>
          </cell>
          <cell r="E134">
            <v>-511.60106500000001</v>
          </cell>
          <cell r="F134">
            <v>-1244.3830700000001</v>
          </cell>
          <cell r="G134">
            <v>-644.56043899999997</v>
          </cell>
          <cell r="H134">
            <v>-374.74090200000001</v>
          </cell>
          <cell r="I134">
            <v>-852.04289100000005</v>
          </cell>
          <cell r="J134">
            <v>-769.98387300000002</v>
          </cell>
          <cell r="K134">
            <v>-489.04781300000002</v>
          </cell>
          <cell r="L134">
            <v>-1120.620263</v>
          </cell>
          <cell r="M134">
            <v>-833.06556799999998</v>
          </cell>
          <cell r="N134">
            <v>-1190.9101700000001</v>
          </cell>
          <cell r="O134">
            <v>-992.77926600000001</v>
          </cell>
          <cell r="P134">
            <v>-1232.9152309999999</v>
          </cell>
          <cell r="Q134">
            <v>-962.85409500000003</v>
          </cell>
          <cell r="R134">
            <v>-399.77361300000001</v>
          </cell>
          <cell r="S134">
            <v>-1131.7862789999999</v>
          </cell>
          <cell r="T134">
            <v>-889.26918699999999</v>
          </cell>
          <cell r="U134">
            <v>-389.55340799999999</v>
          </cell>
          <cell r="V134">
            <v>-594.41984200000002</v>
          </cell>
          <cell r="W134">
            <v>-1098.011843</v>
          </cell>
          <cell r="X134">
            <v>-1182.1379099999999</v>
          </cell>
          <cell r="Y134">
            <v>-1536.7831679999999</v>
          </cell>
          <cell r="Z134">
            <v>-1081.116779</v>
          </cell>
        </row>
        <row r="135">
          <cell r="A135" t="str">
            <v>Demanda transporte (b.c.)</v>
          </cell>
          <cell r="B135">
            <v>17196.552882231001</v>
          </cell>
          <cell r="C135">
            <v>18038.571301863001</v>
          </cell>
          <cell r="D135">
            <v>18668.213677952001</v>
          </cell>
          <cell r="E135">
            <v>21247.824870134002</v>
          </cell>
          <cell r="F135">
            <v>20271.704266336001</v>
          </cell>
          <cell r="G135">
            <v>18408.553120976001</v>
          </cell>
          <cell r="H135">
            <v>18646.680871512999</v>
          </cell>
          <cell r="I135">
            <v>18966.231240862999</v>
          </cell>
          <cell r="J135">
            <v>20106.563494161001</v>
          </cell>
          <cell r="K135">
            <v>21122.754694842999</v>
          </cell>
          <cell r="L135">
            <v>19197.835311872001</v>
          </cell>
          <cell r="M135">
            <v>19520.230855350001</v>
          </cell>
          <cell r="N135">
            <v>18116.729217657001</v>
          </cell>
          <cell r="O135">
            <v>18297.546204350001</v>
          </cell>
          <cell r="P135">
            <v>18365.820398849999</v>
          </cell>
          <cell r="Q135">
            <v>21268.882232344</v>
          </cell>
          <cell r="R135">
            <v>20863.131132155999</v>
          </cell>
          <cell r="S135">
            <v>18572.832025872001</v>
          </cell>
          <cell r="T135">
            <v>19008.407437254002</v>
          </cell>
          <cell r="U135">
            <v>18721.709412712</v>
          </cell>
          <cell r="V135">
            <v>20406.411002895999</v>
          </cell>
          <cell r="W135">
            <v>21677.030577223999</v>
          </cell>
          <cell r="X135">
            <v>19126.91132892</v>
          </cell>
          <cell r="Y135">
            <v>20624.184167613999</v>
          </cell>
          <cell r="Z135">
            <v>17549.223181112</v>
          </cell>
        </row>
        <row r="171">
          <cell r="A171" t="str">
            <v>Sistema Eléctrico</v>
          </cell>
          <cell r="B171" t="str">
            <v>Península</v>
          </cell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</row>
        <row r="172">
          <cell r="A172" t="str">
            <v>Indicadores</v>
          </cell>
          <cell r="B172" t="str">
            <v>Demanda B.C. (MWh)</v>
          </cell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</row>
        <row r="173">
          <cell r="A173" t="str">
            <v>Mes</v>
          </cell>
          <cell r="B173" t="str">
            <v>Abril 2025</v>
          </cell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</row>
        <row r="174">
          <cell r="A174" t="str">
            <v>Balance</v>
          </cell>
          <cell r="B174" t="str">
            <v>Hidráulica</v>
          </cell>
          <cell r="C174" t="str">
            <v>Nuclear</v>
          </cell>
          <cell r="D174" t="str">
            <v>Carbón</v>
          </cell>
          <cell r="E174" t="str">
            <v>Fuel+Gas</v>
          </cell>
          <cell r="F174" t="str">
            <v>Ciclo combinado</v>
          </cell>
          <cell r="G174" t="str">
            <v>Eólica</v>
          </cell>
          <cell r="H174" t="str">
            <v>Solar fotovoltaica</v>
          </cell>
          <cell r="I174" t="str">
            <v>Solar térmica</v>
          </cell>
          <cell r="J174" t="str">
            <v>Otras renovables</v>
          </cell>
          <cell r="K174" t="str">
            <v>Cogeneración</v>
          </cell>
          <cell r="L174" t="str">
            <v>Residuos renovables</v>
          </cell>
          <cell r="M174" t="str">
            <v>Residuos no renovables</v>
          </cell>
          <cell r="N174" t="str">
            <v>Generación</v>
          </cell>
          <cell r="O174" t="str">
            <v>Turbinación bombeo</v>
          </cell>
          <cell r="P174" t="str">
            <v>Consumo de bombeo</v>
          </cell>
          <cell r="Q174" t="str">
            <v>Entrega batería</v>
          </cell>
          <cell r="R174" t="str">
            <v>Carga batería</v>
          </cell>
          <cell r="S174" t="str">
            <v>Enlace Península-Baleares</v>
          </cell>
          <cell r="T174" t="str">
            <v>Saldos intercambios internacionales</v>
          </cell>
          <cell r="U174" t="str">
            <v>Demanda transporte (b.c.)</v>
          </cell>
        </row>
        <row r="175">
          <cell r="A175" t="str">
            <v>Día</v>
          </cell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</row>
        <row r="176">
          <cell r="A176">
            <v>1</v>
          </cell>
          <cell r="B176">
            <v>146702.359092</v>
          </cell>
          <cell r="C176">
            <v>147114.27900000001</v>
          </cell>
          <cell r="D176">
            <v>8733.3109999999997</v>
          </cell>
          <cell r="E176">
            <v>0</v>
          </cell>
          <cell r="F176">
            <v>61409.398000000001</v>
          </cell>
          <cell r="G176">
            <v>54774.292000000001</v>
          </cell>
          <cell r="H176">
            <v>139391.49400000001</v>
          </cell>
          <cell r="I176">
            <v>9365.7330000000002</v>
          </cell>
          <cell r="J176">
            <v>9456.4719999999998</v>
          </cell>
          <cell r="K176">
            <v>41646.089999999997</v>
          </cell>
          <cell r="L176">
            <v>1209.8444999999999</v>
          </cell>
          <cell r="M176">
            <v>1900.2004999999999</v>
          </cell>
          <cell r="N176">
            <v>621703.473092</v>
          </cell>
          <cell r="O176">
            <v>14467.814724</v>
          </cell>
          <cell r="P176">
            <v>-17986.897000000001</v>
          </cell>
          <cell r="Q176">
            <v>6.2119999999999997</v>
          </cell>
          <cell r="R176">
            <v>-5.7969999999999997</v>
          </cell>
          <cell r="S176">
            <v>-2445.8110000000001</v>
          </cell>
          <cell r="T176">
            <v>19186.203000000001</v>
          </cell>
          <cell r="U176">
            <v>634925.19781599997</v>
          </cell>
          <cell r="V176">
            <v>8.810356443335241</v>
          </cell>
          <cell r="W176">
            <v>54.774292000000003</v>
          </cell>
        </row>
        <row r="177">
          <cell r="A177">
            <v>2</v>
          </cell>
          <cell r="B177">
            <v>144383.03666799999</v>
          </cell>
          <cell r="C177">
            <v>147185.639</v>
          </cell>
          <cell r="D177">
            <v>8605.1589999999997</v>
          </cell>
          <cell r="E177">
            <v>0</v>
          </cell>
          <cell r="F177">
            <v>54455.962</v>
          </cell>
          <cell r="G177">
            <v>157716.12599999999</v>
          </cell>
          <cell r="H177">
            <v>106150.774</v>
          </cell>
          <cell r="I177">
            <v>3708.3580000000002</v>
          </cell>
          <cell r="J177">
            <v>10021.775</v>
          </cell>
          <cell r="K177">
            <v>37526.51</v>
          </cell>
          <cell r="L177">
            <v>1244.4865</v>
          </cell>
          <cell r="M177">
            <v>1854.4204999999999</v>
          </cell>
          <cell r="N177">
            <v>672852.24666800001</v>
          </cell>
          <cell r="O177">
            <v>22257.998</v>
          </cell>
          <cell r="P177">
            <v>-20613.386999999999</v>
          </cell>
          <cell r="Q177">
            <v>13.509</v>
          </cell>
          <cell r="R177">
            <v>-14.769</v>
          </cell>
          <cell r="S177">
            <v>-2876.04</v>
          </cell>
          <cell r="T177">
            <v>-9879.0660000000007</v>
          </cell>
          <cell r="U177">
            <v>661740.491668</v>
          </cell>
          <cell r="V177">
            <v>23.439934514749503</v>
          </cell>
          <cell r="W177">
            <v>157.716126</v>
          </cell>
        </row>
        <row r="178">
          <cell r="A178">
            <v>3</v>
          </cell>
          <cell r="B178">
            <v>144853.821348</v>
          </cell>
          <cell r="C178">
            <v>147216.86799999999</v>
          </cell>
          <cell r="D178">
            <v>8599.8610000000008</v>
          </cell>
          <cell r="E178">
            <v>0</v>
          </cell>
          <cell r="F178">
            <v>49829.461000000003</v>
          </cell>
          <cell r="G178">
            <v>240190.63699999999</v>
          </cell>
          <cell r="H178">
            <v>79364.595000000001</v>
          </cell>
          <cell r="I178">
            <v>802.79100000000005</v>
          </cell>
          <cell r="J178">
            <v>10082.392</v>
          </cell>
          <cell r="K178">
            <v>34448.207999999999</v>
          </cell>
          <cell r="L178">
            <v>1087.9865</v>
          </cell>
          <cell r="M178">
            <v>1563.2445</v>
          </cell>
          <cell r="N178">
            <v>718039.86534799996</v>
          </cell>
          <cell r="O178">
            <v>20944.386448000001</v>
          </cell>
          <cell r="P178">
            <v>-22110.175999999999</v>
          </cell>
          <cell r="Q178">
            <v>13.486000000000001</v>
          </cell>
          <cell r="R178">
            <v>-20.495000000000001</v>
          </cell>
          <cell r="S178">
            <v>-2260.6559999999999</v>
          </cell>
          <cell r="T178">
            <v>-37541.474000000002</v>
          </cell>
          <cell r="U178">
            <v>677064.93679599999</v>
          </cell>
          <cell r="V178">
            <v>33.450877672870007</v>
          </cell>
          <cell r="W178">
            <v>240.19063699999998</v>
          </cell>
        </row>
        <row r="179">
          <cell r="A179">
            <v>4</v>
          </cell>
          <cell r="B179">
            <v>131982.52979599999</v>
          </cell>
          <cell r="C179">
            <v>130537.068</v>
          </cell>
          <cell r="D179">
            <v>8368.5619999999999</v>
          </cell>
          <cell r="E179">
            <v>0</v>
          </cell>
          <cell r="F179">
            <v>47870.144</v>
          </cell>
          <cell r="G179">
            <v>250188.78700000001</v>
          </cell>
          <cell r="H179">
            <v>102776.213</v>
          </cell>
          <cell r="I179">
            <v>2656</v>
          </cell>
          <cell r="J179">
            <v>9752.4500000000007</v>
          </cell>
          <cell r="K179">
            <v>29380.39</v>
          </cell>
          <cell r="L179">
            <v>1141.73</v>
          </cell>
          <cell r="M179">
            <v>1708.0139999999999</v>
          </cell>
          <cell r="N179">
            <v>716361.887796</v>
          </cell>
          <cell r="O179">
            <v>19334.792283999999</v>
          </cell>
          <cell r="P179">
            <v>-40783.408000000003</v>
          </cell>
          <cell r="Q179">
            <v>14.904</v>
          </cell>
          <cell r="R179">
            <v>-13.227</v>
          </cell>
          <cell r="S179">
            <v>-2573.337</v>
          </cell>
          <cell r="T179">
            <v>-25775.624</v>
          </cell>
          <cell r="U179">
            <v>666565.98808000004</v>
          </cell>
          <cell r="V179">
            <v>34.924915920603368</v>
          </cell>
          <cell r="W179">
            <v>250.18878700000002</v>
          </cell>
        </row>
        <row r="180">
          <cell r="A180">
            <v>5</v>
          </cell>
          <cell r="B180">
            <v>123753.555872</v>
          </cell>
          <cell r="C180">
            <v>123739.66</v>
          </cell>
          <cell r="D180">
            <v>4668.4340000000002</v>
          </cell>
          <cell r="E180">
            <v>0</v>
          </cell>
          <cell r="F180">
            <v>45765.968999999997</v>
          </cell>
          <cell r="G180">
            <v>142113.98300000001</v>
          </cell>
          <cell r="H180">
            <v>125930.511</v>
          </cell>
          <cell r="I180">
            <v>4717.4740000000002</v>
          </cell>
          <cell r="J180">
            <v>10318.269</v>
          </cell>
          <cell r="K180">
            <v>31686.417000000001</v>
          </cell>
          <cell r="L180">
            <v>1153.6455000000001</v>
          </cell>
          <cell r="M180">
            <v>1710.4214999999999</v>
          </cell>
          <cell r="N180">
            <v>615558.33987200004</v>
          </cell>
          <cell r="O180">
            <v>21841.628384</v>
          </cell>
          <cell r="P180">
            <v>-40613.885999999999</v>
          </cell>
          <cell r="Q180">
            <v>10.505000000000001</v>
          </cell>
          <cell r="R180">
            <v>-12.891</v>
          </cell>
          <cell r="S180">
            <v>-2605.09</v>
          </cell>
          <cell r="T180">
            <v>-20050.121999999999</v>
          </cell>
          <cell r="U180">
            <v>574128.48425600003</v>
          </cell>
          <cell r="V180">
            <v>23.087004723151239</v>
          </cell>
          <cell r="W180">
            <v>142.11398300000002</v>
          </cell>
        </row>
        <row r="181">
          <cell r="A181">
            <v>6</v>
          </cell>
          <cell r="B181">
            <v>120495.514128</v>
          </cell>
          <cell r="C181">
            <v>123506.34299999999</v>
          </cell>
          <cell r="D181">
            <v>4558.491</v>
          </cell>
          <cell r="E181">
            <v>0</v>
          </cell>
          <cell r="F181">
            <v>53506.644</v>
          </cell>
          <cell r="G181">
            <v>92200.414999999994</v>
          </cell>
          <cell r="H181">
            <v>117842.4</v>
          </cell>
          <cell r="I181">
            <v>7477.0150000000003</v>
          </cell>
          <cell r="J181">
            <v>10122.237999999999</v>
          </cell>
          <cell r="K181">
            <v>34544.917999999998</v>
          </cell>
          <cell r="L181">
            <v>1295.22</v>
          </cell>
          <cell r="M181">
            <v>1832.3710000000001</v>
          </cell>
          <cell r="N181">
            <v>567381.56912799994</v>
          </cell>
          <cell r="O181">
            <v>21650.201379999999</v>
          </cell>
          <cell r="P181">
            <v>-39691.83</v>
          </cell>
          <cell r="Q181">
            <v>6.7729999999999997</v>
          </cell>
          <cell r="R181">
            <v>-12.375</v>
          </cell>
          <cell r="S181">
            <v>-2598.4369999999999</v>
          </cell>
          <cell r="T181">
            <v>-20719.766</v>
          </cell>
          <cell r="U181">
            <v>526016.13550800004</v>
          </cell>
          <cell r="V181">
            <v>16.250160388836989</v>
          </cell>
          <cell r="W181">
            <v>92.200414999999992</v>
          </cell>
        </row>
        <row r="182">
          <cell r="A182">
            <v>7</v>
          </cell>
          <cell r="B182">
            <v>146666.16934399999</v>
          </cell>
          <cell r="C182">
            <v>145193.889</v>
          </cell>
          <cell r="D182">
            <v>7258.1959999999999</v>
          </cell>
          <cell r="E182">
            <v>0</v>
          </cell>
          <cell r="F182">
            <v>74561.047999999995</v>
          </cell>
          <cell r="G182">
            <v>65279.25</v>
          </cell>
          <cell r="H182">
            <v>177023.59899999999</v>
          </cell>
          <cell r="I182">
            <v>17288.388999999999</v>
          </cell>
          <cell r="J182">
            <v>10243.893</v>
          </cell>
          <cell r="K182">
            <v>39993.08</v>
          </cell>
          <cell r="L182">
            <v>1271.5934999999999</v>
          </cell>
          <cell r="M182">
            <v>2057.4765000000002</v>
          </cell>
          <cell r="N182">
            <v>686836.58334400004</v>
          </cell>
          <cell r="O182">
            <v>18610.92022</v>
          </cell>
          <cell r="P182">
            <v>-33800.618000000002</v>
          </cell>
          <cell r="Q182">
            <v>11.041</v>
          </cell>
          <cell r="R182">
            <v>-9.9689999999999994</v>
          </cell>
          <cell r="S182">
            <v>-2845.239</v>
          </cell>
          <cell r="T182">
            <v>-50537.195</v>
          </cell>
          <cell r="U182">
            <v>618265.52356400003</v>
          </cell>
          <cell r="V182">
            <v>9.504335031511431</v>
          </cell>
          <cell r="W182">
            <v>65.279250000000005</v>
          </cell>
        </row>
        <row r="183">
          <cell r="A183">
            <v>8</v>
          </cell>
          <cell r="B183">
            <v>151905.94036000001</v>
          </cell>
          <cell r="C183">
            <v>147110.43400000001</v>
          </cell>
          <cell r="D183">
            <v>8685.5689999999995</v>
          </cell>
          <cell r="E183">
            <v>0</v>
          </cell>
          <cell r="F183">
            <v>64227.464999999997</v>
          </cell>
          <cell r="G183">
            <v>67664.255999999994</v>
          </cell>
          <cell r="H183">
            <v>159110.55600000001</v>
          </cell>
          <cell r="I183">
            <v>20653.951000000001</v>
          </cell>
          <cell r="J183">
            <v>10330.001</v>
          </cell>
          <cell r="K183">
            <v>41297.269999999997</v>
          </cell>
          <cell r="L183">
            <v>1211.759</v>
          </cell>
          <cell r="M183">
            <v>2175.3389999999999</v>
          </cell>
          <cell r="N183">
            <v>674372.54035999998</v>
          </cell>
          <cell r="O183">
            <v>20624.900935999998</v>
          </cell>
          <cell r="P183">
            <v>-29937.300999999999</v>
          </cell>
          <cell r="Q183">
            <v>9.8049999999999997</v>
          </cell>
          <cell r="R183">
            <v>-10.188000000000001</v>
          </cell>
          <cell r="S183">
            <v>-2421.8339999999998</v>
          </cell>
          <cell r="T183">
            <v>-38101.436999999998</v>
          </cell>
          <cell r="U183">
            <v>624536.48629599996</v>
          </cell>
          <cell r="V183">
            <v>10.033661211039052</v>
          </cell>
          <cell r="W183">
            <v>67.664255999999995</v>
          </cell>
        </row>
        <row r="184">
          <cell r="A184">
            <v>9</v>
          </cell>
          <cell r="B184">
            <v>150388.15502000001</v>
          </cell>
          <cell r="C184">
            <v>147043.53599999999</v>
          </cell>
          <cell r="D184">
            <v>8623.5349999999999</v>
          </cell>
          <cell r="E184">
            <v>1E-3</v>
          </cell>
          <cell r="F184">
            <v>63506.2</v>
          </cell>
          <cell r="G184">
            <v>90286.357999999993</v>
          </cell>
          <cell r="H184">
            <v>152899.495</v>
          </cell>
          <cell r="I184">
            <v>12838.938</v>
          </cell>
          <cell r="J184">
            <v>9969.2189999999991</v>
          </cell>
          <cell r="K184">
            <v>42199.836000000003</v>
          </cell>
          <cell r="L184">
            <v>1252.633</v>
          </cell>
          <cell r="M184">
            <v>1968.758</v>
          </cell>
          <cell r="N184">
            <v>680976.66402000003</v>
          </cell>
          <cell r="O184">
            <v>24235.906771999998</v>
          </cell>
          <cell r="P184">
            <v>-26178.175999999999</v>
          </cell>
          <cell r="Q184">
            <v>4.2640000000000002</v>
          </cell>
          <cell r="R184">
            <v>-5.9859999999999998</v>
          </cell>
          <cell r="S184">
            <v>-2436.4369999999999</v>
          </cell>
          <cell r="T184">
            <v>-52646.402000000002</v>
          </cell>
          <cell r="U184">
            <v>623949.83379199996</v>
          </cell>
          <cell r="V184">
            <v>13.258362991033174</v>
          </cell>
          <cell r="W184">
            <v>90.286357999999993</v>
          </cell>
        </row>
        <row r="185">
          <cell r="A185">
            <v>10</v>
          </cell>
          <cell r="B185">
            <v>132671.428144</v>
          </cell>
          <cell r="C185">
            <v>147046.92000000001</v>
          </cell>
          <cell r="D185">
            <v>8632.5910000000003</v>
          </cell>
          <cell r="E185">
            <v>0</v>
          </cell>
          <cell r="F185">
            <v>51192.713000000003</v>
          </cell>
          <cell r="G185">
            <v>181794.40599999999</v>
          </cell>
          <cell r="H185">
            <v>137404.62700000001</v>
          </cell>
          <cell r="I185">
            <v>7618.7889999999998</v>
          </cell>
          <cell r="J185">
            <v>10636.421</v>
          </cell>
          <cell r="K185">
            <v>41599.036999999997</v>
          </cell>
          <cell r="L185">
            <v>1317.5550000000001</v>
          </cell>
          <cell r="M185">
            <v>1901.96</v>
          </cell>
          <cell r="N185">
            <v>721816.44714399998</v>
          </cell>
          <cell r="O185">
            <v>21821.076504000001</v>
          </cell>
          <cell r="P185">
            <v>-32973.031000000003</v>
          </cell>
          <cell r="Q185">
            <v>12.901999999999999</v>
          </cell>
          <cell r="R185">
            <v>-15.725</v>
          </cell>
          <cell r="S185">
            <v>-2159.5250000000001</v>
          </cell>
          <cell r="T185">
            <v>-81093.289999999994</v>
          </cell>
          <cell r="U185">
            <v>627408.85464799998</v>
          </cell>
          <cell r="V185">
            <v>25.185683523741126</v>
          </cell>
          <cell r="W185">
            <v>181.79440599999998</v>
          </cell>
        </row>
        <row r="186">
          <cell r="A186">
            <v>11</v>
          </cell>
          <cell r="B186">
            <v>138817.11456399999</v>
          </cell>
          <cell r="C186">
            <v>147081.878</v>
          </cell>
          <cell r="D186">
            <v>8624.6329999999998</v>
          </cell>
          <cell r="E186">
            <v>0</v>
          </cell>
          <cell r="F186">
            <v>53817.271999999997</v>
          </cell>
          <cell r="G186">
            <v>208042.234</v>
          </cell>
          <cell r="H186">
            <v>94381.404999999999</v>
          </cell>
          <cell r="I186">
            <v>3569.3470000000002</v>
          </cell>
          <cell r="J186">
            <v>10098.602999999999</v>
          </cell>
          <cell r="K186">
            <v>42723.322999999997</v>
          </cell>
          <cell r="L186">
            <v>1376.691</v>
          </cell>
          <cell r="M186">
            <v>1972.893</v>
          </cell>
          <cell r="N186">
            <v>710505.39356400003</v>
          </cell>
          <cell r="O186">
            <v>17965.108155999998</v>
          </cell>
          <cell r="P186">
            <v>-23952.237000000001</v>
          </cell>
          <cell r="Q186">
            <v>10.821999999999999</v>
          </cell>
          <cell r="R186">
            <v>-11.914</v>
          </cell>
          <cell r="S186">
            <v>-2654.165</v>
          </cell>
          <cell r="T186">
            <v>-61941.593999999997</v>
          </cell>
          <cell r="U186">
            <v>639921.41371999995</v>
          </cell>
          <cell r="V186">
            <v>29.280880326105535</v>
          </cell>
          <cell r="W186">
            <v>208.04223400000001</v>
          </cell>
        </row>
        <row r="187">
          <cell r="A187">
            <v>12</v>
          </cell>
          <cell r="B187">
            <v>143997.521928</v>
          </cell>
          <cell r="C187">
            <v>140770.48699999999</v>
          </cell>
          <cell r="D187">
            <v>4793.0929999999998</v>
          </cell>
          <cell r="E187">
            <v>0</v>
          </cell>
          <cell r="F187">
            <v>68406.138000000006</v>
          </cell>
          <cell r="G187">
            <v>92342.862999999998</v>
          </cell>
          <cell r="H187">
            <v>88817.044999999998</v>
          </cell>
          <cell r="I187">
            <v>421.94600000000003</v>
          </cell>
          <cell r="J187">
            <v>10773.368</v>
          </cell>
          <cell r="K187">
            <v>43252.42</v>
          </cell>
          <cell r="L187">
            <v>1476.6365000000001</v>
          </cell>
          <cell r="M187">
            <v>2087.6815000000001</v>
          </cell>
          <cell r="N187">
            <v>597139.19992799999</v>
          </cell>
          <cell r="O187">
            <v>20828.09188</v>
          </cell>
          <cell r="P187">
            <v>-23986.780999999999</v>
          </cell>
          <cell r="Q187">
            <v>6.8689999999999998</v>
          </cell>
          <cell r="R187">
            <v>-9.4670000000000005</v>
          </cell>
          <cell r="S187">
            <v>-2930.7310000000002</v>
          </cell>
          <cell r="T187">
            <v>-15591.014999999999</v>
          </cell>
          <cell r="U187">
            <v>575456.16680799995</v>
          </cell>
          <cell r="V187">
            <v>15.464210524302244</v>
          </cell>
          <cell r="W187">
            <v>92.342862999999994</v>
          </cell>
        </row>
        <row r="188">
          <cell r="A188">
            <v>13</v>
          </cell>
          <cell r="B188">
            <v>126938.261312</v>
          </cell>
          <cell r="C188">
            <v>139400.36900000001</v>
          </cell>
          <cell r="D188">
            <v>4228.625</v>
          </cell>
          <cell r="E188">
            <v>0</v>
          </cell>
          <cell r="F188">
            <v>64699.978999999999</v>
          </cell>
          <cell r="G188">
            <v>46475.040999999997</v>
          </cell>
          <cell r="H188">
            <v>124498.933</v>
          </cell>
          <cell r="I188">
            <v>4652.518</v>
          </cell>
          <cell r="J188">
            <v>10420.281999999999</v>
          </cell>
          <cell r="K188">
            <v>40491.286999999997</v>
          </cell>
          <cell r="L188">
            <v>1325.3145</v>
          </cell>
          <cell r="M188">
            <v>1912.8205</v>
          </cell>
          <cell r="N188">
            <v>565043.43031199998</v>
          </cell>
          <cell r="O188">
            <v>17629.277055999999</v>
          </cell>
          <cell r="P188">
            <v>-36487.724000000002</v>
          </cell>
          <cell r="Q188">
            <v>12.486000000000001</v>
          </cell>
          <cell r="R188">
            <v>-14</v>
          </cell>
          <cell r="S188">
            <v>-3095.6689999999999</v>
          </cell>
          <cell r="T188">
            <v>-14990.94</v>
          </cell>
          <cell r="U188">
            <v>528096.86036799999</v>
          </cell>
          <cell r="V188">
            <v>8.2250387327462384</v>
          </cell>
          <cell r="W188">
            <v>46.475040999999997</v>
          </cell>
        </row>
        <row r="189">
          <cell r="A189">
            <v>14</v>
          </cell>
          <cell r="B189">
            <v>134666.92814</v>
          </cell>
          <cell r="C189">
            <v>139398.39499999999</v>
          </cell>
          <cell r="D189">
            <v>4626.1450000000004</v>
          </cell>
          <cell r="E189">
            <v>0</v>
          </cell>
          <cell r="F189">
            <v>57590.421999999999</v>
          </cell>
          <cell r="G189">
            <v>168551.53899999999</v>
          </cell>
          <cell r="H189">
            <v>111119.167</v>
          </cell>
          <cell r="I189">
            <v>4814.259</v>
          </cell>
          <cell r="J189">
            <v>9626.5110000000004</v>
          </cell>
          <cell r="K189">
            <v>43808.722000000002</v>
          </cell>
          <cell r="L189">
            <v>1116.1849999999999</v>
          </cell>
          <cell r="M189">
            <v>1703.6179999999999</v>
          </cell>
          <cell r="N189">
            <v>677021.89113999996</v>
          </cell>
          <cell r="O189">
            <v>13713.714468</v>
          </cell>
          <cell r="P189">
            <v>-36109.665999999997</v>
          </cell>
          <cell r="Q189">
            <v>9.9849999999999994</v>
          </cell>
          <cell r="R189">
            <v>-17.591000000000001</v>
          </cell>
          <cell r="S189">
            <v>-3522.1390000000001</v>
          </cell>
          <cell r="T189">
            <v>-30103.714</v>
          </cell>
          <cell r="U189">
            <v>620992.48060799995</v>
          </cell>
          <cell r="V189">
            <v>24.896024959574838</v>
          </cell>
          <cell r="W189">
            <v>168.55153899999999</v>
          </cell>
        </row>
        <row r="190">
          <cell r="A190">
            <v>15</v>
          </cell>
          <cell r="B190">
            <v>119970.046384</v>
          </cell>
          <cell r="C190">
            <v>100601.455</v>
          </cell>
          <cell r="D190">
            <v>4647.1409999999996</v>
          </cell>
          <cell r="E190">
            <v>0</v>
          </cell>
          <cell r="F190">
            <v>51052.192999999999</v>
          </cell>
          <cell r="G190">
            <v>232028.36300000001</v>
          </cell>
          <cell r="H190">
            <v>137582.93100000001</v>
          </cell>
          <cell r="I190">
            <v>6776.6610000000001</v>
          </cell>
          <cell r="J190">
            <v>9897.5190000000002</v>
          </cell>
          <cell r="K190">
            <v>39323.288999999997</v>
          </cell>
          <cell r="L190">
            <v>1120.8554999999999</v>
          </cell>
          <cell r="M190">
            <v>1653.2815000000001</v>
          </cell>
          <cell r="N190">
            <v>704653.735384</v>
          </cell>
          <cell r="O190">
            <v>18340.069375999999</v>
          </cell>
          <cell r="P190">
            <v>-35636.201999999997</v>
          </cell>
          <cell r="Q190">
            <v>14.531000000000001</v>
          </cell>
          <cell r="R190">
            <v>-12.629</v>
          </cell>
          <cell r="S190">
            <v>-3833.741</v>
          </cell>
          <cell r="T190">
            <v>-43196.11</v>
          </cell>
          <cell r="U190">
            <v>640329.65376000002</v>
          </cell>
          <cell r="V190">
            <v>32.927997305450532</v>
          </cell>
          <cell r="W190">
            <v>232.02836300000001</v>
          </cell>
        </row>
        <row r="191">
          <cell r="A191">
            <v>16</v>
          </cell>
          <cell r="B191">
            <v>117576.334072</v>
          </cell>
          <cell r="C191">
            <v>69381.904999999999</v>
          </cell>
          <cell r="D191">
            <v>4682.4089999999997</v>
          </cell>
          <cell r="E191">
            <v>0</v>
          </cell>
          <cell r="F191">
            <v>53533.862000000001</v>
          </cell>
          <cell r="G191">
            <v>263304.34499999997</v>
          </cell>
          <cell r="H191">
            <v>148506.67499999999</v>
          </cell>
          <cell r="I191">
            <v>11541.378000000001</v>
          </cell>
          <cell r="J191">
            <v>10294.351000000001</v>
          </cell>
          <cell r="K191">
            <v>39725.277999999998</v>
          </cell>
          <cell r="L191">
            <v>1028.2535</v>
          </cell>
          <cell r="M191">
            <v>1566.2845</v>
          </cell>
          <cell r="N191">
            <v>721141.07507200004</v>
          </cell>
          <cell r="O191">
            <v>25300.425520000001</v>
          </cell>
          <cell r="P191">
            <v>-37990.654000000002</v>
          </cell>
          <cell r="Q191">
            <v>10.131</v>
          </cell>
          <cell r="R191">
            <v>-14.438000000000001</v>
          </cell>
          <cell r="S191">
            <v>-3230.5390000000002</v>
          </cell>
          <cell r="T191">
            <v>-73759.043000000005</v>
          </cell>
          <cell r="U191">
            <v>631456.95759200002</v>
          </cell>
          <cell r="V191">
            <v>36.512182442764221</v>
          </cell>
          <cell r="W191">
            <v>263.30434499999996</v>
          </cell>
        </row>
        <row r="192">
          <cell r="A192">
            <v>17</v>
          </cell>
          <cell r="B192">
            <v>114641.15373200001</v>
          </cell>
          <cell r="C192">
            <v>52847.34</v>
          </cell>
          <cell r="D192">
            <v>4365.8789999999999</v>
          </cell>
          <cell r="E192">
            <v>0</v>
          </cell>
          <cell r="F192">
            <v>66149.251000000004</v>
          </cell>
          <cell r="G192">
            <v>204340.76199999999</v>
          </cell>
          <cell r="H192">
            <v>152860.92600000001</v>
          </cell>
          <cell r="I192">
            <v>7876.8670000000002</v>
          </cell>
          <cell r="J192">
            <v>10125.789000000001</v>
          </cell>
          <cell r="K192">
            <v>39413.491000000002</v>
          </cell>
          <cell r="L192">
            <v>1276.4715000000001</v>
          </cell>
          <cell r="M192">
            <v>1853.6595</v>
          </cell>
          <cell r="N192">
            <v>655751.58973200002</v>
          </cell>
          <cell r="O192">
            <v>21622.594379999999</v>
          </cell>
          <cell r="P192">
            <v>-38199.951000000001</v>
          </cell>
          <cell r="Q192">
            <v>12.523999999999999</v>
          </cell>
          <cell r="R192">
            <v>-16.576000000000001</v>
          </cell>
          <cell r="S192">
            <v>-3498.25</v>
          </cell>
          <cell r="T192">
            <v>-82857.737999999998</v>
          </cell>
          <cell r="U192">
            <v>552814.19311200001</v>
          </cell>
          <cell r="V192">
            <v>31.161306384863252</v>
          </cell>
          <cell r="W192">
            <v>204.34076199999998</v>
          </cell>
        </row>
        <row r="193">
          <cell r="A193">
            <v>18</v>
          </cell>
          <cell r="B193">
            <v>110763.35061199999</v>
          </cell>
          <cell r="C193">
            <v>49274.04</v>
          </cell>
          <cell r="D193">
            <v>4368.2370000000001</v>
          </cell>
          <cell r="E193">
            <v>0</v>
          </cell>
          <cell r="F193">
            <v>74633.516000000003</v>
          </cell>
          <cell r="G193">
            <v>177824.853</v>
          </cell>
          <cell r="H193">
            <v>113719.19</v>
          </cell>
          <cell r="I193">
            <v>7044.8329999999996</v>
          </cell>
          <cell r="J193">
            <v>10428.575000000001</v>
          </cell>
          <cell r="K193">
            <v>36002.305</v>
          </cell>
          <cell r="L193">
            <v>1249.5345</v>
          </cell>
          <cell r="M193">
            <v>1818.5944999999999</v>
          </cell>
          <cell r="N193">
            <v>587127.02861200005</v>
          </cell>
          <cell r="O193">
            <v>15909.523075999999</v>
          </cell>
          <cell r="P193">
            <v>-40354.466</v>
          </cell>
          <cell r="Q193">
            <v>12.516</v>
          </cell>
          <cell r="R193">
            <v>-10.994999999999999</v>
          </cell>
          <cell r="S193">
            <v>-2946.067</v>
          </cell>
          <cell r="T193">
            <v>-45413.213000000003</v>
          </cell>
          <cell r="U193">
            <v>514324.326688</v>
          </cell>
          <cell r="V193">
            <v>30.287287815787927</v>
          </cell>
          <cell r="W193">
            <v>177.82485299999999</v>
          </cell>
        </row>
        <row r="194">
          <cell r="A194">
            <v>19</v>
          </cell>
          <cell r="B194">
            <v>102520.971716</v>
          </cell>
          <cell r="C194">
            <v>49258.707000000002</v>
          </cell>
          <cell r="D194">
            <v>4377.9059999999999</v>
          </cell>
          <cell r="E194">
            <v>0</v>
          </cell>
          <cell r="F194">
            <v>72129.163</v>
          </cell>
          <cell r="G194">
            <v>227548.709</v>
          </cell>
          <cell r="H194">
            <v>111930.183</v>
          </cell>
          <cell r="I194">
            <v>9892.5190000000002</v>
          </cell>
          <cell r="J194">
            <v>9651.1830000000009</v>
          </cell>
          <cell r="K194">
            <v>31390.021000000001</v>
          </cell>
          <cell r="L194">
            <v>1160.0464999999999</v>
          </cell>
          <cell r="M194">
            <v>1693.4075</v>
          </cell>
          <cell r="N194">
            <v>621552.81671599997</v>
          </cell>
          <cell r="O194">
            <v>7824.3352839999998</v>
          </cell>
          <cell r="P194">
            <v>-56182.034</v>
          </cell>
          <cell r="Q194">
            <v>11.115</v>
          </cell>
          <cell r="R194">
            <v>-11.856</v>
          </cell>
          <cell r="S194">
            <v>-3381.0909999999999</v>
          </cell>
          <cell r="T194">
            <v>-41589.15</v>
          </cell>
          <cell r="U194">
            <v>528224.13600000006</v>
          </cell>
          <cell r="V194">
            <v>36.609714071004142</v>
          </cell>
          <cell r="W194">
            <v>227.548709</v>
          </cell>
        </row>
        <row r="195">
          <cell r="A195">
            <v>20</v>
          </cell>
          <cell r="B195">
            <v>118831.673712</v>
          </cell>
          <cell r="C195">
            <v>49249.521000000001</v>
          </cell>
          <cell r="D195">
            <v>4178.3280000000004</v>
          </cell>
          <cell r="E195">
            <v>0</v>
          </cell>
          <cell r="F195">
            <v>75761.362999999998</v>
          </cell>
          <cell r="G195">
            <v>131420.24900000001</v>
          </cell>
          <cell r="H195">
            <v>117468.232</v>
          </cell>
          <cell r="I195">
            <v>6471.893</v>
          </cell>
          <cell r="J195">
            <v>10358.432000000001</v>
          </cell>
          <cell r="K195">
            <v>31808.337</v>
          </cell>
          <cell r="L195">
            <v>1374.854</v>
          </cell>
          <cell r="M195">
            <v>1953.6079999999999</v>
          </cell>
          <cell r="N195">
            <v>548876.49071200006</v>
          </cell>
          <cell r="O195">
            <v>12763.292776</v>
          </cell>
          <cell r="P195">
            <v>-38087.932000000001</v>
          </cell>
          <cell r="Q195">
            <v>5.6859999999999999</v>
          </cell>
          <cell r="R195">
            <v>-12.597</v>
          </cell>
          <cell r="S195">
            <v>-3144.3980000000001</v>
          </cell>
          <cell r="T195">
            <v>-12150.897000000001</v>
          </cell>
          <cell r="U195">
            <v>508249.64548800001</v>
          </cell>
          <cell r="V195">
            <v>23.943501174466821</v>
          </cell>
          <cell r="W195">
            <v>131.42024900000001</v>
          </cell>
        </row>
        <row r="196">
          <cell r="A196">
            <v>21</v>
          </cell>
          <cell r="B196">
            <v>148711.23145200001</v>
          </cell>
          <cell r="C196">
            <v>51239.588000000003</v>
          </cell>
          <cell r="D196">
            <v>4790.4319999999998</v>
          </cell>
          <cell r="E196">
            <v>0</v>
          </cell>
          <cell r="F196">
            <v>74709.849000000002</v>
          </cell>
          <cell r="G196">
            <v>72022.362999999998</v>
          </cell>
          <cell r="H196">
            <v>172948.87299999999</v>
          </cell>
          <cell r="I196">
            <v>10040.316000000001</v>
          </cell>
          <cell r="J196">
            <v>11253.751</v>
          </cell>
          <cell r="K196">
            <v>40875.434999999998</v>
          </cell>
          <cell r="L196">
            <v>1320.145</v>
          </cell>
          <cell r="M196">
            <v>1918.345</v>
          </cell>
          <cell r="N196">
            <v>589830.32845200005</v>
          </cell>
          <cell r="O196">
            <v>19591.356427999999</v>
          </cell>
          <cell r="P196">
            <v>-28266.105</v>
          </cell>
          <cell r="Q196">
            <v>13.786</v>
          </cell>
          <cell r="R196">
            <v>-14.679</v>
          </cell>
          <cell r="S196">
            <v>-3198.529</v>
          </cell>
          <cell r="T196">
            <v>-22749.362000000001</v>
          </cell>
          <cell r="U196">
            <v>555206.79587999999</v>
          </cell>
          <cell r="V196">
            <v>12.210691706718693</v>
          </cell>
          <cell r="W196">
            <v>72.022362999999999</v>
          </cell>
        </row>
        <row r="197">
          <cell r="A197">
            <v>22</v>
          </cell>
          <cell r="B197">
            <v>164908.26837999999</v>
          </cell>
          <cell r="C197">
            <v>70761.864000000001</v>
          </cell>
          <cell r="D197">
            <v>4795.7380000000003</v>
          </cell>
          <cell r="E197">
            <v>0</v>
          </cell>
          <cell r="F197">
            <v>83842.729000000007</v>
          </cell>
          <cell r="G197">
            <v>101798.014</v>
          </cell>
          <cell r="H197">
            <v>163470.28599999999</v>
          </cell>
          <cell r="I197">
            <v>11871.642</v>
          </cell>
          <cell r="J197">
            <v>10914.528</v>
          </cell>
          <cell r="K197">
            <v>44797.137999999999</v>
          </cell>
          <cell r="L197">
            <v>1215.0050000000001</v>
          </cell>
          <cell r="M197">
            <v>2051.9830000000002</v>
          </cell>
          <cell r="N197">
            <v>660427.19538000005</v>
          </cell>
          <cell r="O197">
            <v>20518.994212000001</v>
          </cell>
          <cell r="P197">
            <v>-26130.094000000001</v>
          </cell>
          <cell r="Q197">
            <v>11.420999999999999</v>
          </cell>
          <cell r="R197">
            <v>-13.135999999999999</v>
          </cell>
          <cell r="S197">
            <v>-2709.9789999999998</v>
          </cell>
          <cell r="T197">
            <v>-27097.495999999999</v>
          </cell>
          <cell r="U197">
            <v>625006.905592</v>
          </cell>
          <cell r="V197">
            <v>15.413964584154794</v>
          </cell>
          <cell r="W197">
            <v>101.79801399999999</v>
          </cell>
        </row>
        <row r="198">
          <cell r="A198">
            <v>23</v>
          </cell>
          <cell r="B198">
            <v>153440.988836</v>
          </cell>
          <cell r="C198">
            <v>84719.441999999995</v>
          </cell>
          <cell r="D198">
            <v>4793.2790000000005</v>
          </cell>
          <cell r="E198">
            <v>0</v>
          </cell>
          <cell r="F198">
            <v>69083.907999999996</v>
          </cell>
          <cell r="G198">
            <v>109097.895</v>
          </cell>
          <cell r="H198">
            <v>204014.55</v>
          </cell>
          <cell r="I198">
            <v>21943.857</v>
          </cell>
          <cell r="J198">
            <v>10239.895</v>
          </cell>
          <cell r="K198">
            <v>45625.402000000002</v>
          </cell>
          <cell r="L198">
            <v>1240.9875</v>
          </cell>
          <cell r="M198">
            <v>2219.3145</v>
          </cell>
          <cell r="N198">
            <v>706419.518836</v>
          </cell>
          <cell r="O198">
            <v>19893.17038</v>
          </cell>
          <cell r="P198">
            <v>-32226.844000000001</v>
          </cell>
          <cell r="Q198">
            <v>13.241</v>
          </cell>
          <cell r="R198">
            <v>-13.518000000000001</v>
          </cell>
          <cell r="S198">
            <v>-3140.4229999999998</v>
          </cell>
          <cell r="T198">
            <v>-80725.722999999998</v>
          </cell>
          <cell r="U198">
            <v>610219.42221600004</v>
          </cell>
          <cell r="V198">
            <v>15.443782637796536</v>
          </cell>
          <cell r="W198">
            <v>109.09789500000001</v>
          </cell>
        </row>
        <row r="199">
          <cell r="A199">
            <v>24</v>
          </cell>
          <cell r="B199">
            <v>136497.40117999999</v>
          </cell>
          <cell r="C199">
            <v>89147.543000000005</v>
          </cell>
          <cell r="D199">
            <v>4770.6109999999999</v>
          </cell>
          <cell r="E199">
            <v>0</v>
          </cell>
          <cell r="F199">
            <v>65801.562999999995</v>
          </cell>
          <cell r="G199">
            <v>114417.82399999999</v>
          </cell>
          <cell r="H199">
            <v>196654.20600000001</v>
          </cell>
          <cell r="I199">
            <v>23524.223000000002</v>
          </cell>
          <cell r="J199">
            <v>10655.146000000001</v>
          </cell>
          <cell r="K199">
            <v>45960.974000000002</v>
          </cell>
          <cell r="L199">
            <v>1215.1555000000001</v>
          </cell>
          <cell r="M199">
            <v>1971.2484999999999</v>
          </cell>
          <cell r="N199">
            <v>690615.89517999999</v>
          </cell>
          <cell r="O199">
            <v>21503.109251999998</v>
          </cell>
          <cell r="P199">
            <v>-32920.5</v>
          </cell>
          <cell r="Q199">
            <v>13.356</v>
          </cell>
          <cell r="R199">
            <v>-17.039000000000001</v>
          </cell>
          <cell r="S199">
            <v>-2862.692</v>
          </cell>
          <cell r="T199">
            <v>-64193.175999999999</v>
          </cell>
          <cell r="U199">
            <v>612138.95343200001</v>
          </cell>
          <cell r="V199">
            <v>16.567505149903695</v>
          </cell>
          <cell r="W199">
            <v>114.417824</v>
          </cell>
        </row>
        <row r="200">
          <cell r="A200">
            <v>25</v>
          </cell>
          <cell r="B200">
            <v>139167.201268</v>
          </cell>
          <cell r="C200">
            <v>89129.815000000002</v>
          </cell>
          <cell r="D200">
            <v>4786.7659999999996</v>
          </cell>
          <cell r="E200">
            <v>0</v>
          </cell>
          <cell r="F200">
            <v>67473.163</v>
          </cell>
          <cell r="G200">
            <v>77644.883000000002</v>
          </cell>
          <cell r="H200">
            <v>186583.709</v>
          </cell>
          <cell r="I200">
            <v>19858.858</v>
          </cell>
          <cell r="J200">
            <v>11157.674000000001</v>
          </cell>
          <cell r="K200">
            <v>47969.006000000001</v>
          </cell>
          <cell r="L200">
            <v>1160.4449999999999</v>
          </cell>
          <cell r="M200">
            <v>1950.0440000000001</v>
          </cell>
          <cell r="N200">
            <v>646881.56426799996</v>
          </cell>
          <cell r="O200">
            <v>22788.28674</v>
          </cell>
          <cell r="P200">
            <v>-28521.366000000002</v>
          </cell>
          <cell r="Q200">
            <v>4.9930000000000003</v>
          </cell>
          <cell r="R200">
            <v>-9.4640000000000004</v>
          </cell>
          <cell r="S200">
            <v>-3020.415</v>
          </cell>
          <cell r="T200">
            <v>-23388.429</v>
          </cell>
          <cell r="U200">
            <v>614735.17000799999</v>
          </cell>
          <cell r="V200">
            <v>12.002951898600111</v>
          </cell>
          <cell r="W200">
            <v>77.644883000000007</v>
          </cell>
        </row>
        <row r="201">
          <cell r="A201">
            <v>26</v>
          </cell>
          <cell r="B201">
            <v>104920.02336000001</v>
          </cell>
          <cell r="C201">
            <v>82694.573000000004</v>
          </cell>
          <cell r="D201">
            <v>4796.8819999999996</v>
          </cell>
          <cell r="E201">
            <v>0</v>
          </cell>
          <cell r="F201">
            <v>45943.224000000002</v>
          </cell>
          <cell r="G201">
            <v>181215.905</v>
          </cell>
          <cell r="H201">
            <v>161850.68900000001</v>
          </cell>
          <cell r="I201">
            <v>22076.895</v>
          </cell>
          <cell r="J201">
            <v>10151.023999999999</v>
          </cell>
          <cell r="K201">
            <v>32942.69</v>
          </cell>
          <cell r="L201">
            <v>1300.086</v>
          </cell>
          <cell r="M201">
            <v>1876.038</v>
          </cell>
          <cell r="N201">
            <v>649768.02936000004</v>
          </cell>
          <cell r="O201">
            <v>18030.527935999999</v>
          </cell>
          <cell r="P201">
            <v>-44646.464999999997</v>
          </cell>
          <cell r="Q201">
            <v>0</v>
          </cell>
          <cell r="R201">
            <v>-1.2689999999999999</v>
          </cell>
          <cell r="S201">
            <v>-3310.1559999999999</v>
          </cell>
          <cell r="T201">
            <v>-74530.521999999997</v>
          </cell>
          <cell r="U201">
            <v>545310.14529599994</v>
          </cell>
          <cell r="V201">
            <v>27.889323083268909</v>
          </cell>
          <cell r="W201">
            <v>181.21590499999999</v>
          </cell>
        </row>
        <row r="202">
          <cell r="A202">
            <v>27</v>
          </cell>
          <cell r="B202">
            <v>90350.657175999993</v>
          </cell>
          <cell r="C202">
            <v>81344.289000000004</v>
          </cell>
          <cell r="D202">
            <v>4348.3059999999996</v>
          </cell>
          <cell r="E202">
            <v>0</v>
          </cell>
          <cell r="F202">
            <v>68578.430999999997</v>
          </cell>
          <cell r="G202">
            <v>131022.99800000001</v>
          </cell>
          <cell r="H202">
            <v>130985.753</v>
          </cell>
          <cell r="I202">
            <v>25935.794000000002</v>
          </cell>
          <cell r="J202">
            <v>11289.127</v>
          </cell>
          <cell r="K202">
            <v>33307.315999999999</v>
          </cell>
          <cell r="L202">
            <v>1388.606</v>
          </cell>
          <cell r="M202">
            <v>1953.84</v>
          </cell>
          <cell r="N202">
            <v>580505.11717600003</v>
          </cell>
          <cell r="O202">
            <v>24441.369375999999</v>
          </cell>
          <cell r="P202">
            <v>-48437.279999999999</v>
          </cell>
          <cell r="Q202">
            <v>5.0000000000000001E-3</v>
          </cell>
          <cell r="R202">
            <v>-1.26</v>
          </cell>
          <cell r="S202">
            <v>-2874.096</v>
          </cell>
          <cell r="T202">
            <v>-51842.646999999997</v>
          </cell>
          <cell r="U202">
            <v>501791.208552</v>
          </cell>
          <cell r="V202">
            <v>22.570515594658556</v>
          </cell>
          <cell r="W202">
            <v>131.022998</v>
          </cell>
        </row>
        <row r="203">
          <cell r="A203">
            <v>28</v>
          </cell>
          <cell r="B203">
            <v>90917.545312000002</v>
          </cell>
          <cell r="C203">
            <v>42545.485999999997</v>
          </cell>
          <cell r="D203">
            <v>2467.2750000000001</v>
          </cell>
          <cell r="E203">
            <v>0</v>
          </cell>
          <cell r="F203">
            <v>55287.226999999999</v>
          </cell>
          <cell r="G203">
            <v>58141.334000000003</v>
          </cell>
          <cell r="H203">
            <v>69480.165999999997</v>
          </cell>
          <cell r="I203">
            <v>8667.4320000000007</v>
          </cell>
          <cell r="J203">
            <v>5659.0290000000005</v>
          </cell>
          <cell r="K203">
            <v>23598.679</v>
          </cell>
          <cell r="L203">
            <v>759.78549999999996</v>
          </cell>
          <cell r="M203">
            <v>1180.1244999999999</v>
          </cell>
          <cell r="N203">
            <v>358704.08331199997</v>
          </cell>
          <cell r="O203">
            <v>24384.106960000001</v>
          </cell>
          <cell r="P203">
            <v>-14454.636</v>
          </cell>
          <cell r="Q203">
            <v>1.8440000000000001</v>
          </cell>
          <cell r="R203">
            <v>-2.65</v>
          </cell>
          <cell r="S203">
            <v>-1631.549</v>
          </cell>
          <cell r="T203">
            <v>-5269.3789999999999</v>
          </cell>
          <cell r="U203">
            <v>361731.82027199998</v>
          </cell>
          <cell r="V203">
            <v>16.208718189981912</v>
          </cell>
          <cell r="W203">
            <v>58.141334000000001</v>
          </cell>
        </row>
        <row r="204">
          <cell r="A204">
            <v>29</v>
          </cell>
          <cell r="B204">
            <v>154700.150337</v>
          </cell>
          <cell r="C204">
            <v>151.929</v>
          </cell>
          <cell r="D204">
            <v>3869.6239999999998</v>
          </cell>
          <cell r="E204">
            <v>0</v>
          </cell>
          <cell r="F204">
            <v>193447.826</v>
          </cell>
          <cell r="G204">
            <v>89483.880999999994</v>
          </cell>
          <cell r="H204">
            <v>88858.928</v>
          </cell>
          <cell r="I204">
            <v>4456.5320000000002</v>
          </cell>
          <cell r="J204">
            <v>2506.63</v>
          </cell>
          <cell r="K204">
            <v>19492.615000000002</v>
          </cell>
          <cell r="L204">
            <v>836.50049999999999</v>
          </cell>
          <cell r="M204">
            <v>1292.3895</v>
          </cell>
          <cell r="N204">
            <v>559097.00533700001</v>
          </cell>
          <cell r="O204">
            <v>12442.995822999999</v>
          </cell>
          <cell r="P204">
            <v>-29331.168000000001</v>
          </cell>
          <cell r="Q204">
            <v>2.4039999999999999</v>
          </cell>
          <cell r="R204">
            <v>-1.0329999999999999</v>
          </cell>
          <cell r="S204">
            <v>-1659.3219999999999</v>
          </cell>
          <cell r="T204">
            <v>6901.3990000000003</v>
          </cell>
          <cell r="U204">
            <v>547452.28116000001</v>
          </cell>
          <cell r="V204">
            <v>16.005072491143622</v>
          </cell>
          <cell r="W204">
            <v>89.483880999999997</v>
          </cell>
        </row>
        <row r="205">
          <cell r="A205">
            <v>30</v>
          </cell>
          <cell r="B205">
            <v>124381.26715099999</v>
          </cell>
          <cell r="C205">
            <v>16375.861999999999</v>
          </cell>
          <cell r="D205">
            <v>4781.393</v>
          </cell>
          <cell r="E205">
            <v>0</v>
          </cell>
          <cell r="F205">
            <v>95577.395999999993</v>
          </cell>
          <cell r="G205">
            <v>223055.33600000001</v>
          </cell>
          <cell r="H205">
            <v>102430.295</v>
          </cell>
          <cell r="I205">
            <v>5547.1369999999997</v>
          </cell>
          <cell r="J205">
            <v>8681.098</v>
          </cell>
          <cell r="K205">
            <v>37923.652000000002</v>
          </cell>
          <cell r="L205">
            <v>1174.1289999999999</v>
          </cell>
          <cell r="M205">
            <v>1750.2760000000001</v>
          </cell>
          <cell r="N205">
            <v>621677.841151</v>
          </cell>
          <cell r="O205">
            <v>15815.992985000001</v>
          </cell>
          <cell r="P205">
            <v>-33420.502</v>
          </cell>
          <cell r="Q205">
            <v>0</v>
          </cell>
          <cell r="R205">
            <v>-1.093</v>
          </cell>
          <cell r="S205">
            <v>-3439.67</v>
          </cell>
          <cell r="T205">
            <v>530.14300000000003</v>
          </cell>
          <cell r="U205">
            <v>601162.71213600005</v>
          </cell>
          <cell r="V205">
            <v>35.879569969395433</v>
          </cell>
          <cell r="W205">
            <v>223.05533600000001</v>
          </cell>
        </row>
        <row r="206">
          <cell r="V206" t="str">
            <v/>
          </cell>
          <cell r="W206" t="str">
            <v/>
          </cell>
        </row>
        <row r="211">
          <cell r="A211" t="str">
            <v>Día</v>
          </cell>
          <cell r="B211" t="str">
            <v>16/04/2025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</row>
        <row r="212">
          <cell r="A212" t="str">
            <v>Sistema Eléctrico</v>
          </cell>
          <cell r="B212" t="str">
            <v>Península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</row>
        <row r="213">
          <cell r="A213" t="str">
            <v>Indicadores</v>
          </cell>
          <cell r="B213" t="str">
            <v>Demanda B.C. Horaria (GWh)</v>
          </cell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  <cell r="T213"/>
          <cell r="U213"/>
        </row>
        <row r="214">
          <cell r="A214" t="str">
            <v>Balance</v>
          </cell>
          <cell r="B214" t="str">
            <v>Hidráulica</v>
          </cell>
          <cell r="C214" t="str">
            <v>Nuclear</v>
          </cell>
          <cell r="D214" t="str">
            <v>Carbón</v>
          </cell>
          <cell r="E214" t="str">
            <v>Fuel+Gas</v>
          </cell>
          <cell r="F214" t="str">
            <v>Ciclo combinado</v>
          </cell>
          <cell r="G214" t="str">
            <v>Eólica</v>
          </cell>
          <cell r="H214" t="str">
            <v>Solar fotovoltaica</v>
          </cell>
          <cell r="I214" t="str">
            <v>Solar térmica</v>
          </cell>
          <cell r="J214" t="str">
            <v>Otras renovables</v>
          </cell>
          <cell r="K214" t="str">
            <v>Cogeneración</v>
          </cell>
          <cell r="L214" t="str">
            <v>Residuos renovables</v>
          </cell>
          <cell r="M214" t="str">
            <v>Residuos no renovables</v>
          </cell>
          <cell r="N214" t="str">
            <v>Generación</v>
          </cell>
          <cell r="O214" t="str">
            <v>Turbinación bombeo</v>
          </cell>
          <cell r="P214" t="str">
            <v>Consumo de bombeo</v>
          </cell>
          <cell r="Q214" t="str">
            <v>Entrega batería</v>
          </cell>
          <cell r="R214" t="str">
            <v>Carga batería</v>
          </cell>
          <cell r="S214" t="str">
            <v>Enlace Península-Baleares</v>
          </cell>
          <cell r="T214" t="str">
            <v>Saldos intercambios internacionales</v>
          </cell>
          <cell r="U214" t="str">
            <v>Demanda transporte (b.c.)</v>
          </cell>
        </row>
        <row r="215">
          <cell r="A215" t="str">
            <v>Hora</v>
          </cell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</row>
        <row r="216">
          <cell r="A216">
            <v>1</v>
          </cell>
          <cell r="B216">
            <v>6.5330400239999999</v>
          </cell>
          <cell r="C216">
            <v>3.923381</v>
          </cell>
          <cell r="D216">
            <v>0.16416600000000001</v>
          </cell>
          <cell r="E216">
            <v>0</v>
          </cell>
          <cell r="F216">
            <v>2.1588889999999998</v>
          </cell>
          <cell r="G216">
            <v>11.244486999999999</v>
          </cell>
          <cell r="H216">
            <v>2.41E-4</v>
          </cell>
          <cell r="I216">
            <v>0.10262400000000001</v>
          </cell>
          <cell r="J216">
            <v>0.44211600000000001</v>
          </cell>
          <cell r="K216">
            <v>1.7005189999999999</v>
          </cell>
          <cell r="L216">
            <v>4.8749500000000001E-2</v>
          </cell>
          <cell r="M216">
            <v>7.1167499999999995E-2</v>
          </cell>
          <cell r="N216">
            <v>26.389380024000001</v>
          </cell>
          <cell r="O216">
            <v>1.1849129759999999</v>
          </cell>
          <cell r="P216">
            <v>-0.385745</v>
          </cell>
          <cell r="Q216">
            <v>0</v>
          </cell>
          <cell r="R216">
            <v>-5.8500000000000002E-4</v>
          </cell>
          <cell r="S216">
            <v>-8.2381999999999997E-2</v>
          </cell>
          <cell r="T216">
            <v>-2.435092</v>
          </cell>
          <cell r="U216">
            <v>24.670489</v>
          </cell>
          <cell r="V216">
            <v>42.609894547630994</v>
          </cell>
        </row>
        <row r="217">
          <cell r="A217">
            <v>2</v>
          </cell>
          <cell r="B217">
            <v>5.8342147679999998</v>
          </cell>
          <cell r="C217">
            <v>3.633372</v>
          </cell>
          <cell r="D217">
            <v>0.16411400000000001</v>
          </cell>
          <cell r="E217">
            <v>0</v>
          </cell>
          <cell r="F217">
            <v>2.1963810000000001</v>
          </cell>
          <cell r="G217">
            <v>11.176506</v>
          </cell>
          <cell r="H217">
            <v>2.5599999999999999E-4</v>
          </cell>
          <cell r="I217">
            <v>6.6447000000000006E-2</v>
          </cell>
          <cell r="J217">
            <v>0.44377299999999997</v>
          </cell>
          <cell r="K217">
            <v>1.699611</v>
          </cell>
          <cell r="L217">
            <v>4.8693E-2</v>
          </cell>
          <cell r="M217">
            <v>7.1559999999999999E-2</v>
          </cell>
          <cell r="N217">
            <v>25.334927768</v>
          </cell>
          <cell r="O217">
            <v>1.250820832</v>
          </cell>
          <cell r="P217">
            <v>-0.69158699999999995</v>
          </cell>
          <cell r="Q217">
            <v>3.5500000000000001E-4</v>
          </cell>
          <cell r="R217">
            <v>-4.5399999999999998E-4</v>
          </cell>
          <cell r="S217">
            <v>-8.1950999999999996E-2</v>
          </cell>
          <cell r="T217">
            <v>-2.701851</v>
          </cell>
          <cell r="U217">
            <v>23.1102606</v>
          </cell>
          <cell r="V217">
            <v>44.115010322298225</v>
          </cell>
        </row>
        <row r="218">
          <cell r="A218">
            <v>3</v>
          </cell>
          <cell r="B218">
            <v>4.9624175880000001</v>
          </cell>
          <cell r="C218">
            <v>3.34687</v>
          </cell>
          <cell r="D218">
            <v>0.16747200000000001</v>
          </cell>
          <cell r="E218">
            <v>0</v>
          </cell>
          <cell r="F218">
            <v>2.1179929999999998</v>
          </cell>
          <cell r="G218">
            <v>11.59961</v>
          </cell>
          <cell r="H218">
            <v>2.8899999999999998E-4</v>
          </cell>
          <cell r="I218">
            <v>1.1946999999999999E-2</v>
          </cell>
          <cell r="J218">
            <v>0.44831100000000002</v>
          </cell>
          <cell r="K218">
            <v>1.6980329999999999</v>
          </cell>
          <cell r="L218">
            <v>4.8155999999999997E-2</v>
          </cell>
          <cell r="M218">
            <v>7.1074999999999999E-2</v>
          </cell>
          <cell r="N218">
            <v>24.472173588</v>
          </cell>
          <cell r="O218">
            <v>1.0726080120000001</v>
          </cell>
          <cell r="P218">
            <v>-0.76427100000000003</v>
          </cell>
          <cell r="Q218">
            <v>1.5499999999999999E-3</v>
          </cell>
          <cell r="R218">
            <v>-1.9999999999999999E-6</v>
          </cell>
          <cell r="S218">
            <v>-8.1906999999999994E-2</v>
          </cell>
          <cell r="T218">
            <v>-2.673111</v>
          </cell>
          <cell r="U218">
            <v>22.027040599999999</v>
          </cell>
          <cell r="V218">
            <v>47.399181598188328</v>
          </cell>
        </row>
        <row r="219">
          <cell r="A219">
            <v>4</v>
          </cell>
          <cell r="B219">
            <v>4.7365011399999997</v>
          </cell>
          <cell r="C219">
            <v>3.065286</v>
          </cell>
          <cell r="D219">
            <v>0.18485499999999999</v>
          </cell>
          <cell r="E219">
            <v>0</v>
          </cell>
          <cell r="F219">
            <v>2.1008800000000001</v>
          </cell>
          <cell r="G219">
            <v>12.137589999999999</v>
          </cell>
          <cell r="H219">
            <v>3.2299999999999999E-4</v>
          </cell>
          <cell r="I219">
            <v>8.6180000000000007E-3</v>
          </cell>
          <cell r="J219">
            <v>0.44584400000000002</v>
          </cell>
          <cell r="K219">
            <v>1.6854150000000001</v>
          </cell>
          <cell r="L219">
            <v>4.8215000000000001E-2</v>
          </cell>
          <cell r="M219">
            <v>7.0904999999999996E-2</v>
          </cell>
          <cell r="N219">
            <v>24.484432139999999</v>
          </cell>
          <cell r="O219">
            <v>0.99899141199999997</v>
          </cell>
          <cell r="P219">
            <v>-1.1365430000000001</v>
          </cell>
          <cell r="Q219">
            <v>1.8E-5</v>
          </cell>
          <cell r="R219">
            <v>-1.2E-4</v>
          </cell>
          <cell r="S219">
            <v>-8.1993999999999997E-2</v>
          </cell>
          <cell r="T219">
            <v>-2.6842259999999998</v>
          </cell>
          <cell r="U219">
            <v>21.580558551999999</v>
          </cell>
          <cell r="V219">
            <v>49.57268328952145</v>
          </cell>
        </row>
        <row r="220">
          <cell r="A220">
            <v>5</v>
          </cell>
          <cell r="B220">
            <v>4.7896226000000004</v>
          </cell>
          <cell r="C220">
            <v>2.8593419999999998</v>
          </cell>
          <cell r="D220">
            <v>0.16709299999999999</v>
          </cell>
          <cell r="E220">
            <v>0</v>
          </cell>
          <cell r="F220">
            <v>2.5473569999999999</v>
          </cell>
          <cell r="G220">
            <v>12.251690999999999</v>
          </cell>
          <cell r="H220">
            <v>3.77E-4</v>
          </cell>
          <cell r="I220">
            <v>8.7250000000000001E-3</v>
          </cell>
          <cell r="J220">
            <v>0.447934</v>
          </cell>
          <cell r="K220">
            <v>1.6705650000000001</v>
          </cell>
          <cell r="L220">
            <v>4.7905999999999997E-2</v>
          </cell>
          <cell r="M220">
            <v>7.0280999999999996E-2</v>
          </cell>
          <cell r="N220">
            <v>24.860893600000001</v>
          </cell>
          <cell r="O220">
            <v>1.1169061440000001</v>
          </cell>
          <cell r="P220">
            <v>-1.6360459999999999</v>
          </cell>
          <cell r="Q220">
            <v>9.0000000000000006E-5</v>
          </cell>
          <cell r="R220">
            <v>-5.3999999999999998E-5</v>
          </cell>
          <cell r="S220">
            <v>-8.1949999999999995E-2</v>
          </cell>
          <cell r="T220">
            <v>-2.7449530000000002</v>
          </cell>
          <cell r="U220">
            <v>21.514886743999998</v>
          </cell>
          <cell r="V220">
            <v>49.280975966205816</v>
          </cell>
        </row>
        <row r="221">
          <cell r="A221">
            <v>6</v>
          </cell>
          <cell r="B221">
            <v>4.8150151320000001</v>
          </cell>
          <cell r="C221">
            <v>2.7628689999999998</v>
          </cell>
          <cell r="D221">
            <v>0.16522300000000001</v>
          </cell>
          <cell r="E221">
            <v>0</v>
          </cell>
          <cell r="F221">
            <v>2.3664329999999998</v>
          </cell>
          <cell r="G221">
            <v>12.270038</v>
          </cell>
          <cell r="H221">
            <v>5.53E-4</v>
          </cell>
          <cell r="I221">
            <v>8.6969999999999999E-3</v>
          </cell>
          <cell r="J221">
            <v>0.44786900000000002</v>
          </cell>
          <cell r="K221">
            <v>1.6597329999999999</v>
          </cell>
          <cell r="L221">
            <v>4.8462999999999999E-2</v>
          </cell>
          <cell r="M221">
            <v>7.0911000000000002E-2</v>
          </cell>
          <cell r="N221">
            <v>24.615804132000001</v>
          </cell>
          <cell r="O221">
            <v>1.1675703639999999</v>
          </cell>
          <cell r="P221">
            <v>-1.284208</v>
          </cell>
          <cell r="Q221">
            <v>2.9E-5</v>
          </cell>
          <cell r="R221">
            <v>-4.8999999999999998E-5</v>
          </cell>
          <cell r="S221">
            <v>-8.2295999999999994E-2</v>
          </cell>
          <cell r="T221">
            <v>-2.3179620000000001</v>
          </cell>
          <cell r="U221">
            <v>22.098888496000001</v>
          </cell>
          <cell r="V221">
            <v>49.846179853410604</v>
          </cell>
        </row>
        <row r="222">
          <cell r="A222">
            <v>7</v>
          </cell>
          <cell r="B222">
            <v>5.3774791239999997</v>
          </cell>
          <cell r="C222">
            <v>2.7649569999999999</v>
          </cell>
          <cell r="D222">
            <v>0.165159</v>
          </cell>
          <cell r="E222">
            <v>0</v>
          </cell>
          <cell r="F222">
            <v>2.2608869999999999</v>
          </cell>
          <cell r="G222">
            <v>12.686328</v>
          </cell>
          <cell r="H222">
            <v>2.3579999999999999E-3</v>
          </cell>
          <cell r="I222">
            <v>1.089E-2</v>
          </cell>
          <cell r="J222">
            <v>0.43378299999999997</v>
          </cell>
          <cell r="K222">
            <v>1.6689430000000001</v>
          </cell>
          <cell r="L222">
            <v>4.7569500000000001E-2</v>
          </cell>
          <cell r="M222">
            <v>7.1566500000000005E-2</v>
          </cell>
          <cell r="N222">
            <v>25.489920124000001</v>
          </cell>
          <cell r="O222">
            <v>1.1712719</v>
          </cell>
          <cell r="P222">
            <v>-0.86326400000000003</v>
          </cell>
          <cell r="Q222">
            <v>9.0000000000000002E-6</v>
          </cell>
          <cell r="R222">
            <v>-6.9999999999999994E-5</v>
          </cell>
          <cell r="S222">
            <v>-0.101607</v>
          </cell>
          <cell r="T222">
            <v>-1.2118770000000001</v>
          </cell>
          <cell r="U222">
            <v>24.484383024</v>
          </cell>
          <cell r="V222">
            <v>49.769979420434531</v>
          </cell>
        </row>
        <row r="223">
          <cell r="A223">
            <v>8</v>
          </cell>
          <cell r="B223">
            <v>6.4815335279999999</v>
          </cell>
          <cell r="C223">
            <v>2.764475</v>
          </cell>
          <cell r="D223">
            <v>0.166407</v>
          </cell>
          <cell r="E223">
            <v>0</v>
          </cell>
          <cell r="F223">
            <v>2.358717</v>
          </cell>
          <cell r="G223">
            <v>12.981947</v>
          </cell>
          <cell r="H223">
            <v>0.16783200000000001</v>
          </cell>
          <cell r="I223">
            <v>1.6864000000000001E-2</v>
          </cell>
          <cell r="J223">
            <v>0.428172</v>
          </cell>
          <cell r="K223">
            <v>1.6921949999999999</v>
          </cell>
          <cell r="L223">
            <v>4.4566000000000001E-2</v>
          </cell>
          <cell r="M223">
            <v>6.7831000000000002E-2</v>
          </cell>
          <cell r="N223">
            <v>27.170539527999999</v>
          </cell>
          <cell r="O223">
            <v>1.330175184</v>
          </cell>
          <cell r="P223">
            <v>-0.80043299999999995</v>
          </cell>
          <cell r="Q223">
            <v>3.0000000000000001E-6</v>
          </cell>
          <cell r="R223">
            <v>-6.0700000000000001E-4</v>
          </cell>
          <cell r="S223">
            <v>-0.102816</v>
          </cell>
          <cell r="T223">
            <v>-0.50512900000000005</v>
          </cell>
          <cell r="U223">
            <v>27.091732711999999</v>
          </cell>
          <cell r="V223">
            <v>47.779496563260146</v>
          </cell>
        </row>
        <row r="224">
          <cell r="A224">
            <v>9</v>
          </cell>
          <cell r="B224">
            <v>6.3476989680000004</v>
          </cell>
          <cell r="C224">
            <v>2.7653300000000001</v>
          </cell>
          <cell r="D224">
            <v>0.18576799999999999</v>
          </cell>
          <cell r="E224">
            <v>0</v>
          </cell>
          <cell r="F224">
            <v>2.3345899999999999</v>
          </cell>
          <cell r="G224">
            <v>12.018838000000001</v>
          </cell>
          <cell r="H224">
            <v>4.2342529999999998</v>
          </cell>
          <cell r="I224">
            <v>1.0881999999999999E-2</v>
          </cell>
          <cell r="J224">
            <v>0.431919</v>
          </cell>
          <cell r="K224">
            <v>1.6899599999999999</v>
          </cell>
          <cell r="L224">
            <v>4.1346500000000001E-2</v>
          </cell>
          <cell r="M224">
            <v>6.5066499999999999E-2</v>
          </cell>
          <cell r="N224">
            <v>30.125651968</v>
          </cell>
          <cell r="O224">
            <v>1.2076651199999999</v>
          </cell>
          <cell r="P224">
            <v>-0.83390500000000001</v>
          </cell>
          <cell r="Q224">
            <v>6.1799999999999995E-4</v>
          </cell>
          <cell r="R224">
            <v>-2.1599999999999999E-4</v>
          </cell>
          <cell r="S224">
            <v>-0.13413600000000001</v>
          </cell>
          <cell r="T224">
            <v>-1.588573</v>
          </cell>
          <cell r="U224">
            <v>28.777105087999999</v>
          </cell>
          <cell r="V224">
            <v>39.895694250091658</v>
          </cell>
        </row>
        <row r="225">
          <cell r="A225">
            <v>10</v>
          </cell>
          <cell r="B225">
            <v>3.825983704</v>
          </cell>
          <cell r="C225">
            <v>2.7662610000000001</v>
          </cell>
          <cell r="D225">
            <v>0.20201</v>
          </cell>
          <cell r="E225">
            <v>0</v>
          </cell>
          <cell r="F225">
            <v>1.844365</v>
          </cell>
          <cell r="G225">
            <v>10.685354999999999</v>
          </cell>
          <cell r="H225">
            <v>12.745183000000001</v>
          </cell>
          <cell r="I225">
            <v>0.102435</v>
          </cell>
          <cell r="J225">
            <v>0.42929299999999998</v>
          </cell>
          <cell r="K225">
            <v>1.621454</v>
          </cell>
          <cell r="L225">
            <v>3.5251999999999999E-2</v>
          </cell>
          <cell r="M225">
            <v>5.7523999999999999E-2</v>
          </cell>
          <cell r="N225">
            <v>34.315115704</v>
          </cell>
          <cell r="O225">
            <v>0.77355480799999998</v>
          </cell>
          <cell r="P225">
            <v>-2.0555750000000002</v>
          </cell>
          <cell r="Q225">
            <v>4.0999999999999999E-4</v>
          </cell>
          <cell r="R225">
            <v>-8.4000000000000003E-4</v>
          </cell>
          <cell r="S225">
            <v>-0.13430800000000001</v>
          </cell>
          <cell r="T225">
            <v>-3.7755749999999999</v>
          </cell>
          <cell r="U225">
            <v>29.122782512000001</v>
          </cell>
          <cell r="V225">
            <v>31.138915841552716</v>
          </cell>
        </row>
        <row r="226">
          <cell r="A226">
            <v>11</v>
          </cell>
          <cell r="B226">
            <v>2.8313767159999998</v>
          </cell>
          <cell r="C226">
            <v>2.7664439999999999</v>
          </cell>
          <cell r="D226">
            <v>0.228324</v>
          </cell>
          <cell r="E226">
            <v>0</v>
          </cell>
          <cell r="F226">
            <v>1.546503</v>
          </cell>
          <cell r="G226">
            <v>9.1927839999999996</v>
          </cell>
          <cell r="H226">
            <v>15.894019999999999</v>
          </cell>
          <cell r="I226">
            <v>1.063277</v>
          </cell>
          <cell r="J226">
            <v>0.41564200000000001</v>
          </cell>
          <cell r="K226">
            <v>1.592627</v>
          </cell>
          <cell r="L226">
            <v>3.3338E-2</v>
          </cell>
          <cell r="M226">
            <v>5.7246999999999999E-2</v>
          </cell>
          <cell r="N226">
            <v>35.621582715999999</v>
          </cell>
          <cell r="O226">
            <v>0.81346848400000005</v>
          </cell>
          <cell r="P226">
            <v>-2.6107680000000002</v>
          </cell>
          <cell r="Q226">
            <v>7.2199999999999999E-4</v>
          </cell>
          <cell r="R226">
            <v>-1.6869999999999999E-3</v>
          </cell>
          <cell r="S226">
            <v>-0.13275400000000001</v>
          </cell>
          <cell r="T226">
            <v>-4.8348760000000004</v>
          </cell>
          <cell r="U226">
            <v>28.855688199999999</v>
          </cell>
          <cell r="V226">
            <v>25.806781448458533</v>
          </cell>
        </row>
        <row r="227">
          <cell r="A227">
            <v>12</v>
          </cell>
          <cell r="B227">
            <v>2.53174506</v>
          </cell>
          <cell r="C227">
            <v>2.7685339999999998</v>
          </cell>
          <cell r="D227">
            <v>0.22845299999999999</v>
          </cell>
          <cell r="E227">
            <v>0</v>
          </cell>
          <cell r="F227">
            <v>1.4690589999999999</v>
          </cell>
          <cell r="G227">
            <v>7.583672</v>
          </cell>
          <cell r="H227">
            <v>16.745982999999999</v>
          </cell>
          <cell r="I227">
            <v>1.5476510000000001</v>
          </cell>
          <cell r="J227">
            <v>0.41767300000000002</v>
          </cell>
          <cell r="K227">
            <v>1.539202</v>
          </cell>
          <cell r="L227">
            <v>4.04435E-2</v>
          </cell>
          <cell r="M227">
            <v>6.4412499999999998E-2</v>
          </cell>
          <cell r="N227">
            <v>34.936828060000003</v>
          </cell>
          <cell r="O227">
            <v>0.84063116400000004</v>
          </cell>
          <cell r="P227">
            <v>-2.723668</v>
          </cell>
          <cell r="Q227">
            <v>1.6699999999999999E-4</v>
          </cell>
          <cell r="R227">
            <v>-1.9040000000000001E-3</v>
          </cell>
          <cell r="S227">
            <v>-0.13175999999999999</v>
          </cell>
          <cell r="T227">
            <v>-4.6472300000000004</v>
          </cell>
          <cell r="U227">
            <v>28.273064223999999</v>
          </cell>
          <cell r="V227">
            <v>21.70681318571884</v>
          </cell>
        </row>
        <row r="228">
          <cell r="A228">
            <v>13</v>
          </cell>
          <cell r="B228">
            <v>2.4674072960000002</v>
          </cell>
          <cell r="C228">
            <v>2.7657259999999999</v>
          </cell>
          <cell r="D228">
            <v>0.22851099999999999</v>
          </cell>
          <cell r="E228">
            <v>0</v>
          </cell>
          <cell r="F228">
            <v>1.3265940000000001</v>
          </cell>
          <cell r="G228">
            <v>7.5349729999999999</v>
          </cell>
          <cell r="H228">
            <v>16.629563999999998</v>
          </cell>
          <cell r="I228">
            <v>1.418917</v>
          </cell>
          <cell r="J228">
            <v>0.41324</v>
          </cell>
          <cell r="K228">
            <v>1.5298929999999999</v>
          </cell>
          <cell r="L228">
            <v>4.2347500000000003E-2</v>
          </cell>
          <cell r="M228">
            <v>6.4324500000000007E-2</v>
          </cell>
          <cell r="N228">
            <v>34.421497295999998</v>
          </cell>
          <cell r="O228">
            <v>0.81555823999999999</v>
          </cell>
          <cell r="P228">
            <v>-2.7730760000000001</v>
          </cell>
          <cell r="Q228">
            <v>0</v>
          </cell>
          <cell r="R228">
            <v>-2.284E-3</v>
          </cell>
          <cell r="S228">
            <v>-0.13223499999999999</v>
          </cell>
          <cell r="T228">
            <v>-4.6218130000000004</v>
          </cell>
          <cell r="U228">
            <v>27.707647536</v>
          </cell>
          <cell r="V228">
            <v>21.89031155502818</v>
          </cell>
        </row>
        <row r="229">
          <cell r="A229">
            <v>14</v>
          </cell>
          <cell r="B229">
            <v>2.4834920679999999</v>
          </cell>
          <cell r="C229">
            <v>2.7657829999999999</v>
          </cell>
          <cell r="D229">
            <v>0.22855700000000001</v>
          </cell>
          <cell r="E229">
            <v>0</v>
          </cell>
          <cell r="F229">
            <v>1.342436</v>
          </cell>
          <cell r="G229">
            <v>8.0725800000000003</v>
          </cell>
          <cell r="H229">
            <v>16.053882999999999</v>
          </cell>
          <cell r="I229">
            <v>1.349159</v>
          </cell>
          <cell r="J229">
            <v>0.413275</v>
          </cell>
          <cell r="K229">
            <v>1.5375730000000001</v>
          </cell>
          <cell r="L229">
            <v>4.2183499999999999E-2</v>
          </cell>
          <cell r="M229">
            <v>6.4491499999999993E-2</v>
          </cell>
          <cell r="N229">
            <v>34.353413068000002</v>
          </cell>
          <cell r="O229">
            <v>0.81839085199999995</v>
          </cell>
          <cell r="P229">
            <v>-2.7688809999999999</v>
          </cell>
          <cell r="Q229">
            <v>8.8000000000000003E-4</v>
          </cell>
          <cell r="R229">
            <v>-6.5700000000000003E-4</v>
          </cell>
          <cell r="S229">
            <v>-0.13314200000000001</v>
          </cell>
          <cell r="T229">
            <v>-4.5737629999999996</v>
          </cell>
          <cell r="U229">
            <v>27.696240920000001</v>
          </cell>
          <cell r="V229">
            <v>23.498625839653645</v>
          </cell>
        </row>
        <row r="230">
          <cell r="A230">
            <v>15</v>
          </cell>
          <cell r="B230">
            <v>2.5449341799999998</v>
          </cell>
          <cell r="C230">
            <v>2.766756</v>
          </cell>
          <cell r="D230">
            <v>0.22840099999999999</v>
          </cell>
          <cell r="E230">
            <v>0</v>
          </cell>
          <cell r="F230">
            <v>1.4397850000000001</v>
          </cell>
          <cell r="G230">
            <v>8.8967829999999992</v>
          </cell>
          <cell r="H230">
            <v>15.043094999999999</v>
          </cell>
          <cell r="I230">
            <v>0.97174099999999997</v>
          </cell>
          <cell r="J230">
            <v>0.40010400000000002</v>
          </cell>
          <cell r="K230">
            <v>1.537765</v>
          </cell>
          <cell r="L230">
            <v>4.2828999999999999E-2</v>
          </cell>
          <cell r="M230">
            <v>6.6078999999999999E-2</v>
          </cell>
          <cell r="N230">
            <v>33.938272179999998</v>
          </cell>
          <cell r="O230">
            <v>0.87619008399999998</v>
          </cell>
          <cell r="P230">
            <v>-2.8488660000000001</v>
          </cell>
          <cell r="Q230">
            <v>1.84E-4</v>
          </cell>
          <cell r="R230">
            <v>-7.7300000000000003E-4</v>
          </cell>
          <cell r="S230">
            <v>-0.13223599999999999</v>
          </cell>
          <cell r="T230">
            <v>-4.6722919999999997</v>
          </cell>
          <cell r="U230">
            <v>27.160479263999999</v>
          </cell>
          <cell r="V230">
            <v>26.214602065814418</v>
          </cell>
        </row>
        <row r="231">
          <cell r="A231">
            <v>16</v>
          </cell>
          <cell r="B231">
            <v>2.5555086039999999</v>
          </cell>
          <cell r="C231">
            <v>2.76695</v>
          </cell>
          <cell r="D231">
            <v>0.228321</v>
          </cell>
          <cell r="E231">
            <v>0</v>
          </cell>
          <cell r="F231">
            <v>1.4731810000000001</v>
          </cell>
          <cell r="G231">
            <v>9.6304250000000007</v>
          </cell>
          <cell r="H231">
            <v>13.666733000000001</v>
          </cell>
          <cell r="I231">
            <v>0.90859699999999999</v>
          </cell>
          <cell r="J231">
            <v>0.38986599999999999</v>
          </cell>
          <cell r="K231">
            <v>1.5262849999999999</v>
          </cell>
          <cell r="L231">
            <v>3.9668500000000002E-2</v>
          </cell>
          <cell r="M231">
            <v>6.2030500000000002E-2</v>
          </cell>
          <cell r="N231">
            <v>33.247565604000002</v>
          </cell>
          <cell r="O231">
            <v>0.876271044</v>
          </cell>
          <cell r="P231">
            <v>-3.0622389999999999</v>
          </cell>
          <cell r="Q231">
            <v>9.1600000000000004E-4</v>
          </cell>
          <cell r="R231">
            <v>-7.4999999999999993E-5</v>
          </cell>
          <cell r="S231">
            <v>-0.107697</v>
          </cell>
          <cell r="T231">
            <v>-4.446294</v>
          </cell>
          <cell r="U231">
            <v>26.508447648000001</v>
          </cell>
          <cell r="V231">
            <v>28.965804939539296</v>
          </cell>
        </row>
        <row r="232">
          <cell r="A232">
            <v>17</v>
          </cell>
          <cell r="B232">
            <v>2.9305336479999999</v>
          </cell>
          <cell r="C232">
            <v>2.7662469999999999</v>
          </cell>
          <cell r="D232">
            <v>0.22844500000000001</v>
          </cell>
          <cell r="E232">
            <v>0</v>
          </cell>
          <cell r="F232">
            <v>1.474032</v>
          </cell>
          <cell r="G232">
            <v>9.8934789999999992</v>
          </cell>
          <cell r="H232">
            <v>12.345563</v>
          </cell>
          <cell r="I232">
            <v>0.72819800000000001</v>
          </cell>
          <cell r="J232">
            <v>0.400397</v>
          </cell>
          <cell r="K232">
            <v>1.5316650000000001</v>
          </cell>
          <cell r="L232">
            <v>3.4780999999999999E-2</v>
          </cell>
          <cell r="M232">
            <v>5.6223000000000002E-2</v>
          </cell>
          <cell r="N232">
            <v>32.389563647999999</v>
          </cell>
          <cell r="O232">
            <v>0.86744097600000003</v>
          </cell>
          <cell r="P232">
            <v>-3.1509179999999999</v>
          </cell>
          <cell r="Q232">
            <v>2.4459999999999998E-3</v>
          </cell>
          <cell r="R232">
            <v>0</v>
          </cell>
          <cell r="S232">
            <v>-0.101822</v>
          </cell>
          <cell r="T232">
            <v>-3.9783300000000001</v>
          </cell>
          <cell r="U232">
            <v>26.028380624</v>
          </cell>
          <cell r="V232">
            <v>30.545267937287896</v>
          </cell>
        </row>
        <row r="233">
          <cell r="A233">
            <v>18</v>
          </cell>
          <cell r="B233">
            <v>3.1381532559999998</v>
          </cell>
          <cell r="C233">
            <v>2.7650429999999999</v>
          </cell>
          <cell r="D233">
            <v>0.22859099999999999</v>
          </cell>
          <cell r="E233">
            <v>0</v>
          </cell>
          <cell r="F233">
            <v>1.4790829999999999</v>
          </cell>
          <cell r="G233">
            <v>11.390002000000001</v>
          </cell>
          <cell r="H233">
            <v>11.474029</v>
          </cell>
          <cell r="I233">
            <v>0.59040499999999996</v>
          </cell>
          <cell r="J233">
            <v>0.40190900000000002</v>
          </cell>
          <cell r="K233">
            <v>1.563564</v>
          </cell>
          <cell r="L233">
            <v>4.0351999999999999E-2</v>
          </cell>
          <cell r="M233">
            <v>6.2129999999999998E-2</v>
          </cell>
          <cell r="N233">
            <v>33.133261255999997</v>
          </cell>
          <cell r="O233">
            <v>0.81395672799999996</v>
          </cell>
          <cell r="P233">
            <v>-3.151986</v>
          </cell>
          <cell r="Q233">
            <v>1.5590000000000001E-3</v>
          </cell>
          <cell r="R233">
            <v>0</v>
          </cell>
          <cell r="S233">
            <v>-0.10208200000000001</v>
          </cell>
          <cell r="T233">
            <v>-4.3809310000000004</v>
          </cell>
          <cell r="U233">
            <v>26.313777984000001</v>
          </cell>
          <cell r="V233">
            <v>34.376338362820903</v>
          </cell>
        </row>
        <row r="234">
          <cell r="A234">
            <v>19</v>
          </cell>
          <cell r="B234">
            <v>4.0425605200000003</v>
          </cell>
          <cell r="C234">
            <v>2.7662650000000002</v>
          </cell>
          <cell r="D234">
            <v>0.228655</v>
          </cell>
          <cell r="E234">
            <v>0</v>
          </cell>
          <cell r="F234">
            <v>1.826551</v>
          </cell>
          <cell r="G234">
            <v>12.868614000000001</v>
          </cell>
          <cell r="H234">
            <v>8.8008109999999995</v>
          </cell>
          <cell r="I234">
            <v>0.60931599999999997</v>
          </cell>
          <cell r="J234">
            <v>0.41292200000000001</v>
          </cell>
          <cell r="K234">
            <v>1.592076</v>
          </cell>
          <cell r="L234">
            <v>4.1855000000000003E-2</v>
          </cell>
          <cell r="M234">
            <v>6.3173999999999994E-2</v>
          </cell>
          <cell r="N234">
            <v>33.252799520000003</v>
          </cell>
          <cell r="O234">
            <v>0.80560350400000003</v>
          </cell>
          <cell r="P234">
            <v>-3.0124080000000002</v>
          </cell>
          <cell r="Q234">
            <v>9.0000000000000002E-6</v>
          </cell>
          <cell r="R234">
            <v>-2.9E-5</v>
          </cell>
          <cell r="S234">
            <v>-0.12735399999999999</v>
          </cell>
          <cell r="T234">
            <v>-4.2875230000000002</v>
          </cell>
          <cell r="U234">
            <v>26.631098024</v>
          </cell>
          <cell r="V234">
            <v>38.699340163104559</v>
          </cell>
        </row>
        <row r="235">
          <cell r="A235">
            <v>20</v>
          </cell>
          <cell r="B235">
            <v>5.2527795560000001</v>
          </cell>
          <cell r="C235">
            <v>2.7669980000000001</v>
          </cell>
          <cell r="D235">
            <v>0.204428</v>
          </cell>
          <cell r="E235">
            <v>0</v>
          </cell>
          <cell r="F235">
            <v>2.3632680000000001</v>
          </cell>
          <cell r="G235">
            <v>14.164571</v>
          </cell>
          <cell r="H235">
            <v>4.0682520000000002</v>
          </cell>
          <cell r="I235">
            <v>0.47199200000000002</v>
          </cell>
          <cell r="J235">
            <v>0.43164400000000003</v>
          </cell>
          <cell r="K235">
            <v>1.6376189999999999</v>
          </cell>
          <cell r="L235">
            <v>4.1299000000000002E-2</v>
          </cell>
          <cell r="M235">
            <v>6.3128000000000004E-2</v>
          </cell>
          <cell r="N235">
            <v>31.465978556</v>
          </cell>
          <cell r="O235">
            <v>1.1835915400000001</v>
          </cell>
          <cell r="P235">
            <v>-1.20191</v>
          </cell>
          <cell r="Q235">
            <v>7.6000000000000004E-5</v>
          </cell>
          <cell r="R235">
            <v>-1.44E-4</v>
          </cell>
          <cell r="S235">
            <v>-0.13383300000000001</v>
          </cell>
          <cell r="T235">
            <v>-3.5226009999999999</v>
          </cell>
          <cell r="U235">
            <v>27.791158096</v>
          </cell>
          <cell r="V235">
            <v>45.015510878809359</v>
          </cell>
        </row>
        <row r="236">
          <cell r="A236">
            <v>21</v>
          </cell>
          <cell r="B236">
            <v>7.9440417520000004</v>
          </cell>
          <cell r="C236">
            <v>2.766308</v>
          </cell>
          <cell r="D236">
            <v>0.19678200000000001</v>
          </cell>
          <cell r="E236">
            <v>0</v>
          </cell>
          <cell r="F236">
            <v>3.3132139999999999</v>
          </cell>
          <cell r="G236">
            <v>12.536035999999999</v>
          </cell>
          <cell r="H236">
            <v>0.63077899999999998</v>
          </cell>
          <cell r="I236">
            <v>0.456924</v>
          </cell>
          <cell r="J236">
            <v>0.45610800000000001</v>
          </cell>
          <cell r="K236">
            <v>1.807067</v>
          </cell>
          <cell r="L236">
            <v>4.2131000000000002E-2</v>
          </cell>
          <cell r="M236">
            <v>6.4339999999999994E-2</v>
          </cell>
          <cell r="N236">
            <v>30.213730752</v>
          </cell>
          <cell r="O236">
            <v>1.339287992</v>
          </cell>
          <cell r="P236">
            <v>-0.199985</v>
          </cell>
          <cell r="Q236">
            <v>0</v>
          </cell>
          <cell r="R236">
            <v>-4.8000000000000001E-5</v>
          </cell>
          <cell r="S236">
            <v>-0.260237</v>
          </cell>
          <cell r="T236">
            <v>-1.4686809999999999</v>
          </cell>
          <cell r="U236">
            <v>29.624067744000001</v>
          </cell>
          <cell r="V236">
            <v>41.491188568860125</v>
          </cell>
        </row>
        <row r="237">
          <cell r="A237">
            <v>22</v>
          </cell>
          <cell r="B237">
            <v>8.7774169999999998</v>
          </cell>
          <cell r="C237">
            <v>2.766893</v>
          </cell>
          <cell r="D237">
            <v>0.16440299999999999</v>
          </cell>
          <cell r="E237">
            <v>0</v>
          </cell>
          <cell r="F237">
            <v>4.5777270000000003</v>
          </cell>
          <cell r="G237">
            <v>11.204385</v>
          </cell>
          <cell r="H237">
            <v>1.3190000000000001E-3</v>
          </cell>
          <cell r="I237">
            <v>0.43826199999999998</v>
          </cell>
          <cell r="J237">
            <v>0.451739</v>
          </cell>
          <cell r="K237">
            <v>1.8541430000000001</v>
          </cell>
          <cell r="L237">
            <v>4.2527000000000002E-2</v>
          </cell>
          <cell r="M237">
            <v>6.3472000000000001E-2</v>
          </cell>
          <cell r="N237">
            <v>30.342286999999999</v>
          </cell>
          <cell r="O237">
            <v>1.403899</v>
          </cell>
          <cell r="P237">
            <v>-6.012E-3</v>
          </cell>
          <cell r="Q237">
            <v>0</v>
          </cell>
          <cell r="R237">
            <v>-1.658E-3</v>
          </cell>
          <cell r="S237">
            <v>-0.286935</v>
          </cell>
          <cell r="T237">
            <v>-0.86163000000000001</v>
          </cell>
          <cell r="U237">
            <v>30.589950999999999</v>
          </cell>
          <cell r="V237">
            <v>36.926633117668423</v>
          </cell>
        </row>
        <row r="238">
          <cell r="A238">
            <v>23</v>
          </cell>
          <cell r="B238">
            <v>8.6119299999999992</v>
          </cell>
          <cell r="C238">
            <v>2.7659370000000001</v>
          </cell>
          <cell r="D238">
            <v>0.16414500000000001</v>
          </cell>
          <cell r="E238">
            <v>0</v>
          </cell>
          <cell r="F238">
            <v>4.0894880000000002</v>
          </cell>
          <cell r="G238">
            <v>10.472754</v>
          </cell>
          <cell r="H238">
            <v>5.9199999999999997E-4</v>
          </cell>
          <cell r="I238">
            <v>0.35988199999999998</v>
          </cell>
          <cell r="J238">
            <v>0.45932099999999998</v>
          </cell>
          <cell r="K238">
            <v>1.8606450000000001</v>
          </cell>
          <cell r="L238">
            <v>4.2195000000000003E-2</v>
          </cell>
          <cell r="M238">
            <v>6.3344999999999999E-2</v>
          </cell>
          <cell r="N238">
            <v>28.890234</v>
          </cell>
          <cell r="O238">
            <v>1.459625</v>
          </cell>
          <cell r="P238">
            <v>-6.0720000000000001E-3</v>
          </cell>
          <cell r="Q238">
            <v>0</v>
          </cell>
          <cell r="R238">
            <v>-1.7949999999999999E-3</v>
          </cell>
          <cell r="S238">
            <v>-0.26818500000000001</v>
          </cell>
          <cell r="T238">
            <v>-1.906817</v>
          </cell>
          <cell r="U238">
            <v>28.166989999999998</v>
          </cell>
          <cell r="V238">
            <v>36.250152906341988</v>
          </cell>
        </row>
        <row r="239">
          <cell r="A239">
            <v>24</v>
          </cell>
          <cell r="B239">
            <v>7.76094784</v>
          </cell>
          <cell r="C239">
            <v>2.7658779999999998</v>
          </cell>
          <cell r="D239">
            <v>0.16412599999999999</v>
          </cell>
          <cell r="E239">
            <v>0</v>
          </cell>
          <cell r="F239">
            <v>3.5264489999999999</v>
          </cell>
          <cell r="G239">
            <v>10.810897000000001</v>
          </cell>
          <cell r="H239">
            <v>3.8699999999999997E-4</v>
          </cell>
          <cell r="I239">
            <v>0.27892800000000001</v>
          </cell>
          <cell r="J239">
            <v>0.43149700000000002</v>
          </cell>
          <cell r="K239">
            <v>1.8287260000000001</v>
          </cell>
          <cell r="L239">
            <v>4.3387000000000002E-2</v>
          </cell>
          <cell r="M239">
            <v>6.4000000000000001E-2</v>
          </cell>
          <cell r="N239">
            <v>27.67522284</v>
          </cell>
          <cell r="O239">
            <v>1.1120341600000001</v>
          </cell>
          <cell r="P239">
            <v>-2.2287999999999999E-2</v>
          </cell>
          <cell r="Q239">
            <v>9.0000000000000006E-5</v>
          </cell>
          <cell r="R239">
            <v>-3.8699999999999997E-4</v>
          </cell>
          <cell r="S239">
            <v>-0.21492</v>
          </cell>
          <cell r="T239">
            <v>-2.917913</v>
          </cell>
          <cell r="U239">
            <v>25.631838999999999</v>
          </cell>
          <cell r="V239">
            <v>39.063450590810135</v>
          </cell>
        </row>
        <row r="240">
          <cell r="V240" t="str">
            <v/>
          </cell>
        </row>
        <row r="241">
          <cell r="V241" t="str">
            <v/>
          </cell>
        </row>
        <row r="244">
          <cell r="A244"/>
          <cell r="B244" t="str">
            <v>Mes</v>
          </cell>
          <cell r="C244" t="str">
            <v>Abril 2024</v>
          </cell>
          <cell r="D244" t="str">
            <v>Mayo 2024</v>
          </cell>
          <cell r="E244" t="str">
            <v>Junio 2024</v>
          </cell>
          <cell r="F244" t="str">
            <v>Julio 2024</v>
          </cell>
          <cell r="G244" t="str">
            <v>Agosto 2024</v>
          </cell>
          <cell r="H244" t="str">
            <v>Septiembre 2024</v>
          </cell>
          <cell r="I244" t="str">
            <v>Octubre 2024</v>
          </cell>
          <cell r="J244" t="str">
            <v>Noviembre 2024</v>
          </cell>
          <cell r="K244" t="str">
            <v>Diciembre 2024</v>
          </cell>
          <cell r="L244" t="str">
            <v>Enero 2025</v>
          </cell>
          <cell r="M244" t="str">
            <v>Febrero 2025</v>
          </cell>
          <cell r="N244" t="str">
            <v>Marzo 2025</v>
          </cell>
          <cell r="O244" t="str">
            <v>Abril 2025</v>
          </cell>
        </row>
        <row r="245">
          <cell r="A245"/>
          <cell r="B245" t="str">
            <v>Indicadores</v>
          </cell>
          <cell r="C245" t="str">
            <v>Emisión (tCO2 eq.)</v>
          </cell>
          <cell r="D245" t="str">
            <v>Emisión (tCO2 eq.)</v>
          </cell>
          <cell r="E245" t="str">
            <v>Emisión (tCO2 eq.)</v>
          </cell>
          <cell r="F245" t="str">
            <v>Emisión (tCO2 eq.)</v>
          </cell>
          <cell r="G245" t="str">
            <v>Emisión (tCO2 eq.)</v>
          </cell>
          <cell r="H245" t="str">
            <v>Emisión (tCO2 eq.)</v>
          </cell>
          <cell r="I245" t="str">
            <v>Emisión (tCO2 eq.)</v>
          </cell>
          <cell r="J245" t="str">
            <v>Emisión (tCO2 eq.)</v>
          </cell>
          <cell r="K245" t="str">
            <v>Emisión (tCO2 eq.)</v>
          </cell>
          <cell r="L245" t="str">
            <v>Emisión (tCO2 eq.)</v>
          </cell>
          <cell r="M245" t="str">
            <v>Emisión (tCO2 eq.)</v>
          </cell>
          <cell r="N245" t="str">
            <v>Emisión (tCO2 eq.)</v>
          </cell>
          <cell r="O245" t="str">
            <v>Emisión (tCO2 eq.)</v>
          </cell>
        </row>
        <row r="246">
          <cell r="A246" t="str">
            <v>Emisiones CO2 balance</v>
          </cell>
          <cell r="B246" t="str">
            <v>Combustible Desglose Evolución UP</v>
          </cell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</row>
        <row r="247">
          <cell r="A247" t="str">
            <v>Carbón</v>
          </cell>
          <cell r="B247" t="str">
            <v>HUI</v>
          </cell>
          <cell r="C247"/>
          <cell r="D247"/>
          <cell r="E247"/>
          <cell r="F247"/>
          <cell r="G247"/>
          <cell r="H247"/>
          <cell r="I247">
            <v>51713.344319999997</v>
          </cell>
          <cell r="J247">
            <v>53657.082240000003</v>
          </cell>
          <cell r="K247">
            <v>38736.866880000001</v>
          </cell>
          <cell r="L247">
            <v>35681.292479999996</v>
          </cell>
          <cell r="M247">
            <v>23147.126400000001</v>
          </cell>
          <cell r="N247"/>
          <cell r="O247"/>
        </row>
        <row r="248">
          <cell r="A248"/>
          <cell r="B248" t="str">
            <v>HUN</v>
          </cell>
          <cell r="C248">
            <v>210797.37408000001</v>
          </cell>
          <cell r="D248">
            <v>205778.23104000001</v>
          </cell>
          <cell r="E248">
            <v>183233.59392000001</v>
          </cell>
          <cell r="F248">
            <v>202108.42655999999</v>
          </cell>
          <cell r="G248">
            <v>215398.79808000001</v>
          </cell>
          <cell r="H248">
            <v>288027.71039999998</v>
          </cell>
          <cell r="I248">
            <v>246257.15424</v>
          </cell>
          <cell r="J248">
            <v>222896.04</v>
          </cell>
          <cell r="K248">
            <v>263746.18943999999</v>
          </cell>
          <cell r="L248">
            <v>249889.7328</v>
          </cell>
          <cell r="M248">
            <v>243785.82527999999</v>
          </cell>
          <cell r="N248">
            <v>182917.99679999999</v>
          </cell>
          <cell r="O248">
            <v>163033.35456000001</v>
          </cell>
        </row>
        <row r="249">
          <cell r="A249" t="str">
            <v>Fuel+Gas</v>
          </cell>
          <cell r="B249" t="str">
            <v>FUE</v>
          </cell>
          <cell r="C249"/>
          <cell r="D249"/>
          <cell r="E249">
            <v>7.6999999999999996E-4</v>
          </cell>
          <cell r="F249"/>
          <cell r="G249">
            <v>7.6999999999999996E-4</v>
          </cell>
          <cell r="H249">
            <v>7.6999999999999996E-4</v>
          </cell>
          <cell r="I249"/>
          <cell r="J249"/>
          <cell r="K249"/>
          <cell r="L249"/>
          <cell r="M249"/>
          <cell r="N249"/>
          <cell r="O249">
            <v>7.6999999999999996E-4</v>
          </cell>
        </row>
        <row r="250">
          <cell r="A250" t="str">
            <v>Ciclo combinado</v>
          </cell>
          <cell r="B250" t="str">
            <v>GAS</v>
          </cell>
          <cell r="C250">
            <v>568078.37335000001</v>
          </cell>
          <cell r="D250">
            <v>566025.23002999998</v>
          </cell>
          <cell r="E250">
            <v>604966.71511999995</v>
          </cell>
          <cell r="F250">
            <v>1003908.53359</v>
          </cell>
          <cell r="G250">
            <v>1078338.71927</v>
          </cell>
          <cell r="H250">
            <v>868853.57262999995</v>
          </cell>
          <cell r="I250">
            <v>838011.63063000003</v>
          </cell>
          <cell r="J250">
            <v>1297032.93836</v>
          </cell>
          <cell r="K250">
            <v>1671017.93826</v>
          </cell>
          <cell r="L250">
            <v>1034663.26215</v>
          </cell>
          <cell r="M250">
            <v>962381.59062000003</v>
          </cell>
          <cell r="N250">
            <v>730535.89913000003</v>
          </cell>
          <cell r="O250">
            <v>748822.08722999995</v>
          </cell>
        </row>
        <row r="251">
          <cell r="A251" t="str">
            <v>Cogeneración</v>
          </cell>
          <cell r="B251" t="str">
            <v>GFP</v>
          </cell>
          <cell r="C251">
            <v>16090.314</v>
          </cell>
          <cell r="D251">
            <v>27876.6005</v>
          </cell>
          <cell r="E251">
            <v>30063.4015</v>
          </cell>
          <cell r="F251">
            <v>32785.801500000001</v>
          </cell>
          <cell r="G251">
            <v>19449.7755</v>
          </cell>
          <cell r="H251">
            <v>28154.7075</v>
          </cell>
          <cell r="I251">
            <v>24175.675999999999</v>
          </cell>
          <cell r="J251">
            <v>32406.012500000001</v>
          </cell>
          <cell r="K251">
            <v>24790.218000000001</v>
          </cell>
          <cell r="L251">
            <v>23621.755000000001</v>
          </cell>
          <cell r="M251">
            <v>31602.338500000002</v>
          </cell>
          <cell r="N251">
            <v>25175.731500000002</v>
          </cell>
          <cell r="O251">
            <v>22555.780999999999</v>
          </cell>
        </row>
        <row r="252">
          <cell r="A252"/>
          <cell r="B252" t="str">
            <v>GSN</v>
          </cell>
          <cell r="C252">
            <v>314041.83299999998</v>
          </cell>
          <cell r="D252">
            <v>456979.78476000001</v>
          </cell>
          <cell r="E252">
            <v>496633.66164000001</v>
          </cell>
          <cell r="F252">
            <v>506411.23248000001</v>
          </cell>
          <cell r="G252">
            <v>487481.07780000003</v>
          </cell>
          <cell r="H252">
            <v>445449.74291999999</v>
          </cell>
          <cell r="I252">
            <v>421128.09863999998</v>
          </cell>
          <cell r="J252">
            <v>529825.06692000001</v>
          </cell>
          <cell r="K252">
            <v>519977.73275999998</v>
          </cell>
          <cell r="L252">
            <v>495678.31920000003</v>
          </cell>
          <cell r="M252">
            <v>470601.54755999998</v>
          </cell>
          <cell r="N252">
            <v>395682.11424000002</v>
          </cell>
          <cell r="O252">
            <v>391609.96163999999</v>
          </cell>
        </row>
        <row r="253">
          <cell r="A253"/>
          <cell r="B253" t="str">
            <v>SPI</v>
          </cell>
          <cell r="C253">
            <v>551.95227999999997</v>
          </cell>
          <cell r="D253">
            <v>434.18191999999999</v>
          </cell>
          <cell r="E253">
            <v>450.74232000000001</v>
          </cell>
          <cell r="F253">
            <v>477.41946000000002</v>
          </cell>
          <cell r="G253">
            <v>282.62804</v>
          </cell>
          <cell r="H253">
            <v>191.51962</v>
          </cell>
          <cell r="I253">
            <v>344.93056000000001</v>
          </cell>
          <cell r="J253">
            <v>496.20209999999997</v>
          </cell>
          <cell r="K253">
            <v>654.91974000000005</v>
          </cell>
          <cell r="L253">
            <v>783.45360000000005</v>
          </cell>
          <cell r="M253">
            <v>795.70594000000006</v>
          </cell>
          <cell r="N253">
            <v>542.23149999999998</v>
          </cell>
          <cell r="O253">
            <v>697.72749999999996</v>
          </cell>
        </row>
        <row r="254">
          <cell r="A254" t="str">
            <v>Residuos no renovables</v>
          </cell>
          <cell r="B254" t="str">
            <v>MIN</v>
          </cell>
          <cell r="C254">
            <v>0.11115</v>
          </cell>
          <cell r="D254"/>
          <cell r="E254">
            <v>4.3700000000000003E-2</v>
          </cell>
          <cell r="F254">
            <v>15639.7322</v>
          </cell>
          <cell r="G254">
            <v>31437.875</v>
          </cell>
          <cell r="H254">
            <v>26122.23645</v>
          </cell>
          <cell r="I254">
            <v>31438.095399999998</v>
          </cell>
          <cell r="J254">
            <v>10994.634050000001</v>
          </cell>
          <cell r="K254">
            <v>6832.7951999999996</v>
          </cell>
          <cell r="L254">
            <v>9.5E-4</v>
          </cell>
          <cell r="M254"/>
          <cell r="N254">
            <v>1.9E-3</v>
          </cell>
          <cell r="O254">
            <v>2.0899999999999998E-2</v>
          </cell>
        </row>
        <row r="255">
          <cell r="A255"/>
          <cell r="B255" t="str">
            <v>RSU</v>
          </cell>
          <cell r="C255">
            <v>9226.3564800000004</v>
          </cell>
          <cell r="D255">
            <v>8779.0454399999999</v>
          </cell>
          <cell r="E255">
            <v>12819.74028</v>
          </cell>
          <cell r="F255">
            <v>14975.195879999999</v>
          </cell>
          <cell r="G255">
            <v>14923.031999999999</v>
          </cell>
          <cell r="H255">
            <v>14326.273080000001</v>
          </cell>
          <cell r="I255">
            <v>13485.35736</v>
          </cell>
          <cell r="J255">
            <v>15591.66288</v>
          </cell>
          <cell r="K255">
            <v>16330.187159999999</v>
          </cell>
          <cell r="L255">
            <v>13426.70412</v>
          </cell>
          <cell r="M255">
            <v>12951.663119999999</v>
          </cell>
          <cell r="N255">
            <v>12391.175160000001</v>
          </cell>
          <cell r="O255">
            <v>8712.5138399999996</v>
          </cell>
        </row>
        <row r="256">
          <cell r="A256"/>
          <cell r="B256" t="str">
            <v>RSVN</v>
          </cell>
          <cell r="C256">
            <v>5104.9291199999998</v>
          </cell>
          <cell r="D256">
            <v>7458.8976000000002</v>
          </cell>
          <cell r="E256">
            <v>9351.1224000000002</v>
          </cell>
          <cell r="F256">
            <v>10136.51568</v>
          </cell>
          <cell r="G256">
            <v>10892.81928</v>
          </cell>
          <cell r="H256">
            <v>7619.3203199999998</v>
          </cell>
          <cell r="I256">
            <v>7571.4187199999997</v>
          </cell>
          <cell r="J256">
            <v>9412.7603999999992</v>
          </cell>
          <cell r="K256">
            <v>8657.0051999999996</v>
          </cell>
          <cell r="L256">
            <v>8613.4380000000001</v>
          </cell>
          <cell r="M256">
            <v>8467.7687999999998</v>
          </cell>
          <cell r="N256">
            <v>5972.9284799999996</v>
          </cell>
          <cell r="O256">
            <v>4499.8785600000001</v>
          </cell>
        </row>
        <row r="257">
          <cell r="A257" t="str">
            <v>Total</v>
          </cell>
          <cell r="B257"/>
          <cell r="C257">
            <v>1123891.24346</v>
          </cell>
          <cell r="D257">
            <v>1273331.97129</v>
          </cell>
          <cell r="E257">
            <v>1337519.02165</v>
          </cell>
          <cell r="F257">
            <v>1786442.8573499999</v>
          </cell>
          <cell r="G257">
            <v>1858204.7257399999</v>
          </cell>
          <cell r="H257">
            <v>1678745.08369</v>
          </cell>
          <cell r="I257">
            <v>1634125.7058699999</v>
          </cell>
          <cell r="J257">
            <v>2172312.3994499999</v>
          </cell>
          <cell r="K257">
            <v>2550743.8526400002</v>
          </cell>
          <cell r="L257">
            <v>1862357.9583000001</v>
          </cell>
          <cell r="M257">
            <v>1753733.5662199999</v>
          </cell>
          <cell r="N257">
            <v>1353218.07871</v>
          </cell>
          <cell r="O257">
            <v>1339931.3259999999</v>
          </cell>
        </row>
      </sheetData>
      <sheetData sheetId="24">
        <row r="3">
          <cell r="C3">
            <v>44.072588209706133</v>
          </cell>
          <cell r="D3">
            <v>125.90182729691037</v>
          </cell>
          <cell r="E3">
            <v>44.072588209706133</v>
          </cell>
          <cell r="H3">
            <v>2023</v>
          </cell>
        </row>
        <row r="4">
          <cell r="C4">
            <v>37.530124470707996</v>
          </cell>
          <cell r="D4">
            <v>125.90182729691037</v>
          </cell>
          <cell r="E4">
            <v>37.530124470707996</v>
          </cell>
        </row>
        <row r="5">
          <cell r="C5">
            <v>72.796726515708002</v>
          </cell>
          <cell r="D5">
            <v>125.90182729691037</v>
          </cell>
          <cell r="E5">
            <v>72.796726515708002</v>
          </cell>
        </row>
        <row r="6">
          <cell r="C6">
            <v>58.853970254709857</v>
          </cell>
          <cell r="D6">
            <v>125.90182729691037</v>
          </cell>
          <cell r="E6">
            <v>58.853970254709857</v>
          </cell>
        </row>
        <row r="7">
          <cell r="C7">
            <v>65.881600284221591</v>
          </cell>
          <cell r="D7">
            <v>125.90182729691037</v>
          </cell>
          <cell r="E7">
            <v>65.881600284221591</v>
          </cell>
        </row>
        <row r="8">
          <cell r="C8">
            <v>47.953579355221592</v>
          </cell>
          <cell r="D8">
            <v>125.90182729691037</v>
          </cell>
          <cell r="E8">
            <v>47.953579355221592</v>
          </cell>
        </row>
        <row r="9">
          <cell r="C9">
            <v>38.693150657221594</v>
          </cell>
          <cell r="D9">
            <v>125.90182729691037</v>
          </cell>
          <cell r="E9">
            <v>38.693150657221594</v>
          </cell>
        </row>
        <row r="10">
          <cell r="C10">
            <v>47.164560151223455</v>
          </cell>
          <cell r="D10">
            <v>125.90182729691037</v>
          </cell>
          <cell r="E10">
            <v>47.164560151223455</v>
          </cell>
        </row>
        <row r="11">
          <cell r="C11">
            <v>36.21057777622346</v>
          </cell>
          <cell r="D11">
            <v>125.90182729691037</v>
          </cell>
          <cell r="E11">
            <v>36.21057777622346</v>
          </cell>
        </row>
        <row r="12">
          <cell r="C12">
            <v>31.208573424221591</v>
          </cell>
          <cell r="D12">
            <v>125.90182729691037</v>
          </cell>
          <cell r="E12">
            <v>31.208573424221591</v>
          </cell>
        </row>
        <row r="13">
          <cell r="C13">
            <v>51.592477453221598</v>
          </cell>
          <cell r="D13">
            <v>125.90182729691037</v>
          </cell>
          <cell r="E13">
            <v>51.592477453221598</v>
          </cell>
        </row>
        <row r="14">
          <cell r="C14">
            <v>28.335636863002279</v>
          </cell>
          <cell r="D14">
            <v>125.90182729691037</v>
          </cell>
          <cell r="E14">
            <v>28.335636863002279</v>
          </cell>
        </row>
        <row r="15">
          <cell r="C15">
            <v>35.273370938004142</v>
          </cell>
          <cell r="D15">
            <v>125.90182729691037</v>
          </cell>
          <cell r="E15">
            <v>35.273370938004142</v>
          </cell>
        </row>
        <row r="16">
          <cell r="C16">
            <v>34.011374683002273</v>
          </cell>
          <cell r="D16">
            <v>125.90182729691037</v>
          </cell>
          <cell r="E16">
            <v>34.011374683002273</v>
          </cell>
        </row>
        <row r="17">
          <cell r="C17">
            <v>28.118214495002277</v>
          </cell>
          <cell r="D17">
            <v>125.90182729691037</v>
          </cell>
          <cell r="E17">
            <v>28.118214495002277</v>
          </cell>
        </row>
        <row r="18">
          <cell r="C18">
            <v>24.616889971002273</v>
          </cell>
          <cell r="D18">
            <v>125.90182729691037</v>
          </cell>
          <cell r="E18">
            <v>24.616889971002273</v>
          </cell>
        </row>
        <row r="19">
          <cell r="C19">
            <v>41.512730851002274</v>
          </cell>
          <cell r="D19">
            <v>125.90182729691037</v>
          </cell>
          <cell r="E19">
            <v>41.512730851002274</v>
          </cell>
        </row>
        <row r="20">
          <cell r="C20">
            <v>42.68460840700228</v>
          </cell>
          <cell r="D20">
            <v>125.90182729691037</v>
          </cell>
          <cell r="E20">
            <v>42.68460840700228</v>
          </cell>
        </row>
        <row r="21">
          <cell r="C21">
            <v>38.86257547852302</v>
          </cell>
          <cell r="D21">
            <v>125.90182729691037</v>
          </cell>
          <cell r="E21">
            <v>38.86257547852302</v>
          </cell>
        </row>
        <row r="22">
          <cell r="C22">
            <v>45.265966438528601</v>
          </cell>
          <cell r="D22">
            <v>125.90182729691037</v>
          </cell>
          <cell r="E22">
            <v>45.265966438528601</v>
          </cell>
        </row>
        <row r="23">
          <cell r="C23">
            <v>43.890036294528606</v>
          </cell>
          <cell r="D23">
            <v>125.90182729691037</v>
          </cell>
          <cell r="E23">
            <v>43.890036294528606</v>
          </cell>
        </row>
        <row r="24">
          <cell r="C24">
            <v>33.860316322524881</v>
          </cell>
          <cell r="D24">
            <v>125.90182729691037</v>
          </cell>
          <cell r="E24">
            <v>33.860316322524881</v>
          </cell>
        </row>
        <row r="25">
          <cell r="C25">
            <v>17.701208974524878</v>
          </cell>
          <cell r="D25">
            <v>125.90182729691037</v>
          </cell>
          <cell r="E25">
            <v>17.701208974524878</v>
          </cell>
        </row>
        <row r="26">
          <cell r="C26">
            <v>35.714904114526739</v>
          </cell>
          <cell r="D26">
            <v>125.90182729691037</v>
          </cell>
          <cell r="E26">
            <v>35.714904114526739</v>
          </cell>
        </row>
        <row r="27">
          <cell r="C27">
            <v>35.680642814526742</v>
          </cell>
          <cell r="D27">
            <v>125.90182729691037</v>
          </cell>
          <cell r="E27">
            <v>35.680642814526742</v>
          </cell>
        </row>
        <row r="28">
          <cell r="C28">
            <v>48.81945506329636</v>
          </cell>
          <cell r="D28">
            <v>125.90182729691037</v>
          </cell>
          <cell r="E28">
            <v>48.81945506329636</v>
          </cell>
        </row>
        <row r="29">
          <cell r="C29">
            <v>52.791044083296363</v>
          </cell>
          <cell r="D29">
            <v>125.90182729691037</v>
          </cell>
          <cell r="E29">
            <v>52.791044083296363</v>
          </cell>
        </row>
        <row r="30">
          <cell r="C30">
            <v>52.807873827300078</v>
          </cell>
          <cell r="D30">
            <v>125.90182729691037</v>
          </cell>
          <cell r="E30">
            <v>52.807873827300078</v>
          </cell>
        </row>
        <row r="31">
          <cell r="C31">
            <v>41.456863135296359</v>
          </cell>
          <cell r="D31">
            <v>125.90182729691037</v>
          </cell>
          <cell r="E31">
            <v>41.456863135296359</v>
          </cell>
        </row>
        <row r="32">
          <cell r="C32">
            <v>29.015263235298217</v>
          </cell>
          <cell r="D32">
            <v>125.90182729691037</v>
          </cell>
          <cell r="E32">
            <v>29.015263235298217</v>
          </cell>
        </row>
        <row r="33">
          <cell r="C33">
            <v>20.086606231298216</v>
          </cell>
          <cell r="D33">
            <v>98.741424078570617</v>
          </cell>
          <cell r="E33">
            <v>20.086606231298216</v>
          </cell>
        </row>
        <row r="34">
          <cell r="C34">
            <v>40.488118023296359</v>
          </cell>
          <cell r="D34">
            <v>98.741424078570617</v>
          </cell>
          <cell r="E34">
            <v>40.488118023296359</v>
          </cell>
        </row>
        <row r="35">
          <cell r="C35">
            <v>25.611379117605896</v>
          </cell>
          <cell r="D35">
            <v>98.741424078570617</v>
          </cell>
          <cell r="E35">
            <v>25.611379117605896</v>
          </cell>
        </row>
        <row r="36">
          <cell r="C36">
            <v>31.248754705604036</v>
          </cell>
          <cell r="D36">
            <v>98.741424078570617</v>
          </cell>
          <cell r="E36">
            <v>31.248754705604036</v>
          </cell>
        </row>
        <row r="37">
          <cell r="C37">
            <v>36.7925787256059</v>
          </cell>
          <cell r="D37">
            <v>98.741424078570617</v>
          </cell>
          <cell r="E37">
            <v>36.7925787256059</v>
          </cell>
        </row>
        <row r="38">
          <cell r="C38">
            <v>23.534103693602169</v>
          </cell>
          <cell r="D38">
            <v>98.741424078570617</v>
          </cell>
          <cell r="E38">
            <v>23.534103693602169</v>
          </cell>
        </row>
        <row r="39">
          <cell r="C39">
            <v>21.927962357607758</v>
          </cell>
          <cell r="D39">
            <v>98.741424078570617</v>
          </cell>
          <cell r="E39">
            <v>21.927962357607758</v>
          </cell>
        </row>
        <row r="40">
          <cell r="C40">
            <v>35.790782977604032</v>
          </cell>
          <cell r="D40">
            <v>98.741424078570617</v>
          </cell>
          <cell r="E40">
            <v>35.790782977604032</v>
          </cell>
        </row>
        <row r="41">
          <cell r="C41">
            <v>24.764898058604036</v>
          </cell>
          <cell r="D41">
            <v>98.741424078570617</v>
          </cell>
          <cell r="E41">
            <v>24.764898058604036</v>
          </cell>
        </row>
        <row r="42">
          <cell r="C42">
            <v>32.109970723611838</v>
          </cell>
          <cell r="D42">
            <v>98.741424078570617</v>
          </cell>
          <cell r="E42">
            <v>32.109970723611838</v>
          </cell>
        </row>
        <row r="43">
          <cell r="C43">
            <v>27.876995412613702</v>
          </cell>
          <cell r="D43">
            <v>98.741424078570617</v>
          </cell>
          <cell r="E43">
            <v>27.876995412613702</v>
          </cell>
        </row>
        <row r="44">
          <cell r="C44">
            <v>26.133491420613705</v>
          </cell>
          <cell r="D44">
            <v>98.741424078570617</v>
          </cell>
          <cell r="E44">
            <v>26.133491420613705</v>
          </cell>
        </row>
        <row r="45">
          <cell r="C45">
            <v>16.150688304609975</v>
          </cell>
          <cell r="D45">
            <v>98.741424078570617</v>
          </cell>
          <cell r="E45">
            <v>16.150688304609975</v>
          </cell>
        </row>
        <row r="46">
          <cell r="C46">
            <v>13.803251300613702</v>
          </cell>
          <cell r="D46">
            <v>98.741424078570617</v>
          </cell>
          <cell r="E46">
            <v>13.803251300613702</v>
          </cell>
        </row>
        <row r="47">
          <cell r="C47">
            <v>20.952078096613704</v>
          </cell>
          <cell r="D47">
            <v>98.741424078570617</v>
          </cell>
          <cell r="E47">
            <v>20.952078096613704</v>
          </cell>
        </row>
        <row r="48">
          <cell r="C48">
            <v>17.986181832609976</v>
          </cell>
          <cell r="D48">
            <v>98.741424078570617</v>
          </cell>
          <cell r="E48">
            <v>17.986181832609976</v>
          </cell>
        </row>
        <row r="49">
          <cell r="C49">
            <v>14.450098724485972</v>
          </cell>
          <cell r="D49">
            <v>98.741424078570617</v>
          </cell>
          <cell r="E49">
            <v>14.450098724485972</v>
          </cell>
        </row>
        <row r="50">
          <cell r="C50">
            <v>18.197375560484115</v>
          </cell>
          <cell r="D50">
            <v>98.741424078570617</v>
          </cell>
          <cell r="E50">
            <v>18.197375560484115</v>
          </cell>
        </row>
        <row r="51">
          <cell r="C51">
            <v>23.410496252485974</v>
          </cell>
          <cell r="D51">
            <v>98.741424078570617</v>
          </cell>
          <cell r="E51">
            <v>23.410496252485974</v>
          </cell>
        </row>
        <row r="52">
          <cell r="C52">
            <v>21.367166392484112</v>
          </cell>
          <cell r="D52">
            <v>98.741424078570617</v>
          </cell>
          <cell r="E52">
            <v>21.367166392484112</v>
          </cell>
        </row>
        <row r="53">
          <cell r="C53">
            <v>24.875114800484109</v>
          </cell>
          <cell r="D53">
            <v>98.741424078570617</v>
          </cell>
          <cell r="E53">
            <v>24.875114800484109</v>
          </cell>
        </row>
        <row r="54">
          <cell r="C54">
            <v>47.648647824487838</v>
          </cell>
          <cell r="D54">
            <v>98.741424078570617</v>
          </cell>
          <cell r="E54">
            <v>47.648647824487838</v>
          </cell>
        </row>
        <row r="55">
          <cell r="C55">
            <v>37.387921148484104</v>
          </cell>
          <cell r="D55">
            <v>98.741424078570617</v>
          </cell>
          <cell r="E55">
            <v>37.387921148484104</v>
          </cell>
        </row>
        <row r="56">
          <cell r="C56">
            <v>38.79791118201107</v>
          </cell>
          <cell r="D56">
            <v>98.741424078570617</v>
          </cell>
          <cell r="E56">
            <v>38.79791118201107</v>
          </cell>
        </row>
        <row r="57">
          <cell r="C57">
            <v>32.647695650009204</v>
          </cell>
          <cell r="D57">
            <v>98.741424078570617</v>
          </cell>
          <cell r="E57">
            <v>32.647695650009204</v>
          </cell>
        </row>
        <row r="58">
          <cell r="C58">
            <v>28.037486566012937</v>
          </cell>
          <cell r="D58">
            <v>98.741424078570617</v>
          </cell>
          <cell r="E58">
            <v>28.037486566012937</v>
          </cell>
        </row>
        <row r="59">
          <cell r="C59">
            <v>37.108933978012928</v>
          </cell>
          <cell r="D59">
            <v>98.741424078570617</v>
          </cell>
          <cell r="E59">
            <v>37.108933978012928</v>
          </cell>
        </row>
        <row r="60">
          <cell r="C60">
            <v>28.475955378011072</v>
          </cell>
          <cell r="D60">
            <v>98.741424078570617</v>
          </cell>
          <cell r="E60">
            <v>28.475955378011072</v>
          </cell>
        </row>
        <row r="61">
          <cell r="C61">
            <v>38.724840738009213</v>
          </cell>
          <cell r="D61">
            <v>98.741424078570617</v>
          </cell>
          <cell r="E61">
            <v>38.724840738009213</v>
          </cell>
        </row>
        <row r="62">
          <cell r="C62">
            <v>54.111755844011071</v>
          </cell>
          <cell r="D62">
            <v>98.741424078570617</v>
          </cell>
          <cell r="E62">
            <v>54.111755844011071</v>
          </cell>
        </row>
        <row r="63">
          <cell r="C63">
            <v>50.904346330899216</v>
          </cell>
          <cell r="D63">
            <v>98.741424078570617</v>
          </cell>
          <cell r="E63">
            <v>50.904346330899216</v>
          </cell>
        </row>
        <row r="64">
          <cell r="C64">
            <v>61.776580178901071</v>
          </cell>
          <cell r="D64">
            <v>62.091495991055417</v>
          </cell>
          <cell r="E64">
            <v>61.776580178901071</v>
          </cell>
        </row>
        <row r="65">
          <cell r="C65">
            <v>62.457867250901081</v>
          </cell>
          <cell r="D65">
            <v>62.091495991055417</v>
          </cell>
          <cell r="E65">
            <v>62.091495991055417</v>
          </cell>
        </row>
        <row r="66">
          <cell r="C66">
            <v>41.547941482899219</v>
          </cell>
          <cell r="D66">
            <v>62.091495991055417</v>
          </cell>
          <cell r="E66">
            <v>41.547941482899219</v>
          </cell>
        </row>
        <row r="67">
          <cell r="C67">
            <v>33.608109770899219</v>
          </cell>
          <cell r="D67">
            <v>62.091495991055417</v>
          </cell>
          <cell r="E67">
            <v>33.608109770899219</v>
          </cell>
        </row>
        <row r="68">
          <cell r="C68">
            <v>59.856928934901077</v>
          </cell>
          <cell r="D68">
            <v>62.091495991055417</v>
          </cell>
          <cell r="E68">
            <v>59.856928934901077</v>
          </cell>
        </row>
        <row r="69">
          <cell r="C69">
            <v>57.350594274899208</v>
          </cell>
          <cell r="D69">
            <v>62.091495991055417</v>
          </cell>
          <cell r="E69">
            <v>57.350594274899208</v>
          </cell>
        </row>
        <row r="70">
          <cell r="C70">
            <v>70.108284720859501</v>
          </cell>
          <cell r="D70">
            <v>62.091495991055417</v>
          </cell>
          <cell r="E70">
            <v>62.091495991055417</v>
          </cell>
        </row>
        <row r="71">
          <cell r="C71">
            <v>73.845429024859513</v>
          </cell>
          <cell r="D71">
            <v>62.091495991055417</v>
          </cell>
          <cell r="E71">
            <v>62.091495991055417</v>
          </cell>
        </row>
        <row r="72">
          <cell r="C72">
            <v>64.491902376857652</v>
          </cell>
          <cell r="D72">
            <v>62.091495991055417</v>
          </cell>
          <cell r="E72">
            <v>62.091495991055417</v>
          </cell>
        </row>
        <row r="73">
          <cell r="C73">
            <v>61.707600828859512</v>
          </cell>
          <cell r="D73">
            <v>62.091495991055417</v>
          </cell>
          <cell r="E73">
            <v>61.707600828859512</v>
          </cell>
        </row>
        <row r="74">
          <cell r="C74">
            <v>53.059176908859513</v>
          </cell>
          <cell r="D74">
            <v>62.091495991055417</v>
          </cell>
          <cell r="E74">
            <v>53.059176908859513</v>
          </cell>
        </row>
        <row r="75">
          <cell r="C75">
            <v>79.151846872859522</v>
          </cell>
          <cell r="D75">
            <v>62.091495991055417</v>
          </cell>
          <cell r="E75">
            <v>62.091495991055417</v>
          </cell>
        </row>
        <row r="76">
          <cell r="C76">
            <v>75.080286744859507</v>
          </cell>
          <cell r="D76">
            <v>62.091495991055417</v>
          </cell>
          <cell r="E76">
            <v>62.091495991055417</v>
          </cell>
        </row>
        <row r="77">
          <cell r="C77">
            <v>61.954208758491617</v>
          </cell>
          <cell r="D77">
            <v>62.091495991055417</v>
          </cell>
          <cell r="E77">
            <v>61.954208758491617</v>
          </cell>
        </row>
        <row r="78">
          <cell r="C78">
            <v>70.308067942491618</v>
          </cell>
          <cell r="D78">
            <v>62.091495991055417</v>
          </cell>
          <cell r="E78">
            <v>62.091495991055417</v>
          </cell>
        </row>
        <row r="79">
          <cell r="C79">
            <v>78.920945598495351</v>
          </cell>
          <cell r="D79">
            <v>62.091495991055417</v>
          </cell>
          <cell r="E79">
            <v>62.091495991055417</v>
          </cell>
        </row>
        <row r="80">
          <cell r="C80">
            <v>56.942122126493487</v>
          </cell>
          <cell r="D80">
            <v>62.091495991055417</v>
          </cell>
          <cell r="E80">
            <v>56.942122126493487</v>
          </cell>
        </row>
        <row r="81">
          <cell r="C81">
            <v>41.087959390491619</v>
          </cell>
          <cell r="D81">
            <v>62.091495991055417</v>
          </cell>
          <cell r="E81">
            <v>41.087959390491619</v>
          </cell>
        </row>
        <row r="82">
          <cell r="C82">
            <v>64.408418278493485</v>
          </cell>
          <cell r="D82">
            <v>62.091495991055417</v>
          </cell>
          <cell r="E82">
            <v>62.091495991055417</v>
          </cell>
        </row>
        <row r="83">
          <cell r="C83">
            <v>64.460134196493485</v>
          </cell>
          <cell r="D83">
            <v>62.091495991055417</v>
          </cell>
          <cell r="E83">
            <v>62.091495991055417</v>
          </cell>
        </row>
        <row r="84">
          <cell r="C84">
            <v>77.31044240356087</v>
          </cell>
          <cell r="D84">
            <v>62.091495991055417</v>
          </cell>
          <cell r="E84">
            <v>62.091495991055417</v>
          </cell>
        </row>
        <row r="85">
          <cell r="C85">
            <v>61.986117239560862</v>
          </cell>
          <cell r="D85">
            <v>62.091495991055417</v>
          </cell>
          <cell r="E85">
            <v>61.986117239560862</v>
          </cell>
        </row>
        <row r="86">
          <cell r="C86">
            <v>57.098232815560863</v>
          </cell>
          <cell r="D86">
            <v>62.091495991055417</v>
          </cell>
          <cell r="E86">
            <v>57.098232815560863</v>
          </cell>
        </row>
        <row r="87">
          <cell r="C87">
            <v>46.018163307560869</v>
          </cell>
          <cell r="D87">
            <v>62.091495991055417</v>
          </cell>
          <cell r="E87">
            <v>46.018163307560869</v>
          </cell>
        </row>
        <row r="88">
          <cell r="C88">
            <v>40.598935859558999</v>
          </cell>
          <cell r="D88">
            <v>62.091495991055417</v>
          </cell>
          <cell r="E88">
            <v>40.598935859558999</v>
          </cell>
        </row>
        <row r="89">
          <cell r="C89">
            <v>50.226856407560867</v>
          </cell>
          <cell r="D89">
            <v>62.091495991055417</v>
          </cell>
          <cell r="E89">
            <v>50.226856407560867</v>
          </cell>
        </row>
        <row r="90">
          <cell r="C90">
            <v>61.695814259559</v>
          </cell>
          <cell r="D90">
            <v>62.091495991055417</v>
          </cell>
          <cell r="E90">
            <v>61.695814259559</v>
          </cell>
        </row>
        <row r="91">
          <cell r="C91">
            <v>37.778376723792924</v>
          </cell>
          <cell r="D91">
            <v>62.091495991055417</v>
          </cell>
          <cell r="E91">
            <v>37.778376723792924</v>
          </cell>
        </row>
        <row r="92">
          <cell r="C92">
            <v>18.276472911791053</v>
          </cell>
          <cell r="D92">
            <v>62.091495991055417</v>
          </cell>
          <cell r="E92">
            <v>18.276472911791053</v>
          </cell>
        </row>
        <row r="93">
          <cell r="C93">
            <v>23.063340347792916</v>
          </cell>
          <cell r="D93">
            <v>62.091495991055417</v>
          </cell>
          <cell r="E93">
            <v>23.063340347792916</v>
          </cell>
        </row>
        <row r="94">
          <cell r="C94">
            <v>11.462542951792923</v>
          </cell>
          <cell r="D94">
            <v>26.601704529721381</v>
          </cell>
          <cell r="E94">
            <v>11.462542951792923</v>
          </cell>
        </row>
        <row r="95">
          <cell r="C95">
            <v>13.059947087792919</v>
          </cell>
          <cell r="D95">
            <v>26.601704529721381</v>
          </cell>
          <cell r="E95">
            <v>13.059947087792919</v>
          </cell>
        </row>
        <row r="96">
          <cell r="C96">
            <v>26.243378035791057</v>
          </cell>
          <cell r="D96">
            <v>26.601704529721381</v>
          </cell>
          <cell r="E96">
            <v>26.243378035791057</v>
          </cell>
        </row>
        <row r="97">
          <cell r="C97">
            <v>23.788680199792921</v>
          </cell>
          <cell r="D97">
            <v>26.601704529721381</v>
          </cell>
          <cell r="E97">
            <v>23.788680199792921</v>
          </cell>
        </row>
        <row r="98">
          <cell r="C98">
            <v>26.462325156998652</v>
          </cell>
          <cell r="D98">
            <v>26.601704529721381</v>
          </cell>
          <cell r="E98">
            <v>26.462325156998652</v>
          </cell>
        </row>
        <row r="99">
          <cell r="C99">
            <v>26.848490548998647</v>
          </cell>
          <cell r="D99">
            <v>26.601704529721381</v>
          </cell>
          <cell r="E99">
            <v>26.601704529721381</v>
          </cell>
        </row>
        <row r="100">
          <cell r="C100">
            <v>18.021854412998653</v>
          </cell>
          <cell r="D100">
            <v>26.601704529721381</v>
          </cell>
          <cell r="E100">
            <v>18.021854412998653</v>
          </cell>
        </row>
        <row r="101">
          <cell r="C101">
            <v>15.730413685000515</v>
          </cell>
          <cell r="D101">
            <v>26.601704529721381</v>
          </cell>
          <cell r="E101">
            <v>15.730413685000515</v>
          </cell>
        </row>
        <row r="102">
          <cell r="C102">
            <v>11.463290528998652</v>
          </cell>
          <cell r="D102">
            <v>26.601704529721381</v>
          </cell>
          <cell r="E102">
            <v>11.463290528998652</v>
          </cell>
        </row>
        <row r="103">
          <cell r="C103">
            <v>29.448606092998649</v>
          </cell>
          <cell r="D103">
            <v>26.601704529721381</v>
          </cell>
          <cell r="E103">
            <v>26.601704529721381</v>
          </cell>
        </row>
        <row r="104">
          <cell r="C104">
            <v>31.694302037000512</v>
          </cell>
          <cell r="D104">
            <v>26.601704529721381</v>
          </cell>
          <cell r="E104">
            <v>26.601704529721381</v>
          </cell>
        </row>
        <row r="105">
          <cell r="C105">
            <v>14.841661333087563</v>
          </cell>
          <cell r="D105">
            <v>26.601704529721381</v>
          </cell>
          <cell r="E105">
            <v>14.841661333087563</v>
          </cell>
        </row>
        <row r="106">
          <cell r="C106">
            <v>11.036729363085701</v>
          </cell>
          <cell r="D106">
            <v>26.601704529721381</v>
          </cell>
          <cell r="E106">
            <v>11.036729363085701</v>
          </cell>
        </row>
        <row r="107">
          <cell r="C107">
            <v>5.851304049087565</v>
          </cell>
          <cell r="D107">
            <v>26.601704529721381</v>
          </cell>
          <cell r="E107">
            <v>5.851304049087565</v>
          </cell>
        </row>
        <row r="108">
          <cell r="C108">
            <v>2.1922400510875595</v>
          </cell>
          <cell r="D108">
            <v>26.601704529721381</v>
          </cell>
          <cell r="E108">
            <v>2.1922400510875595</v>
          </cell>
        </row>
        <row r="109">
          <cell r="C109">
            <v>2.0573677760875579</v>
          </cell>
          <cell r="D109">
            <v>26.601704529721381</v>
          </cell>
          <cell r="E109">
            <v>2.0573677760875579</v>
          </cell>
        </row>
        <row r="110">
          <cell r="C110">
            <v>10.349605088087563</v>
          </cell>
          <cell r="D110">
            <v>26.601704529721381</v>
          </cell>
          <cell r="E110">
            <v>10.349605088087563</v>
          </cell>
        </row>
        <row r="111">
          <cell r="C111">
            <v>22.026052024087562</v>
          </cell>
          <cell r="D111">
            <v>26.601704529721381</v>
          </cell>
          <cell r="E111">
            <v>22.026052024087562</v>
          </cell>
        </row>
        <row r="112">
          <cell r="C112">
            <v>15.473364948133188</v>
          </cell>
          <cell r="D112">
            <v>26.601704529721381</v>
          </cell>
          <cell r="E112">
            <v>15.473364948133188</v>
          </cell>
        </row>
        <row r="113">
          <cell r="C113">
            <v>5.1589963001350476</v>
          </cell>
          <cell r="D113">
            <v>26.601704529721381</v>
          </cell>
          <cell r="E113">
            <v>5.1589963001350476</v>
          </cell>
        </row>
        <row r="114">
          <cell r="C114">
            <v>3.6714751081313226</v>
          </cell>
          <cell r="D114">
            <v>26.601704529721381</v>
          </cell>
          <cell r="E114">
            <v>3.6714751081313226</v>
          </cell>
        </row>
        <row r="115">
          <cell r="C115">
            <v>4.65864282813319</v>
          </cell>
          <cell r="D115">
            <v>26.601704529721381</v>
          </cell>
          <cell r="E115">
            <v>4.65864282813319</v>
          </cell>
        </row>
        <row r="116">
          <cell r="C116">
            <v>1.9849160241331847</v>
          </cell>
          <cell r="D116">
            <v>26.601704529721381</v>
          </cell>
          <cell r="E116">
            <v>1.9849160241331847</v>
          </cell>
        </row>
        <row r="117">
          <cell r="C117">
            <v>3.3973387521331899</v>
          </cell>
          <cell r="D117">
            <v>26.601704529721381</v>
          </cell>
          <cell r="E117">
            <v>3.3973387521331899</v>
          </cell>
        </row>
        <row r="118">
          <cell r="C118">
            <v>1.9574203881341163</v>
          </cell>
          <cell r="D118">
            <v>26.601704529721381</v>
          </cell>
          <cell r="E118">
            <v>1.9574203881341163</v>
          </cell>
        </row>
        <row r="119">
          <cell r="C119">
            <v>7.4624170918694075</v>
          </cell>
          <cell r="D119">
            <v>26.601704529721381</v>
          </cell>
          <cell r="E119">
            <v>7.4624170918694075</v>
          </cell>
        </row>
        <row r="120">
          <cell r="C120">
            <v>5.3987921118684756</v>
          </cell>
          <cell r="D120">
            <v>26.601704529721381</v>
          </cell>
          <cell r="E120">
            <v>5.3987921118684756</v>
          </cell>
        </row>
        <row r="121">
          <cell r="C121">
            <v>7.9463061798703345</v>
          </cell>
          <cell r="D121">
            <v>26.601704529721381</v>
          </cell>
          <cell r="E121">
            <v>7.9463061798703345</v>
          </cell>
        </row>
        <row r="122">
          <cell r="C122">
            <v>5.2354956798684729</v>
          </cell>
          <cell r="D122">
            <v>26.601704529721381</v>
          </cell>
          <cell r="E122">
            <v>5.2354956798684729</v>
          </cell>
        </row>
        <row r="123">
          <cell r="C123">
            <v>2.6084349198694037</v>
          </cell>
          <cell r="D123">
            <v>26.601704529721381</v>
          </cell>
          <cell r="E123">
            <v>2.6084349198694037</v>
          </cell>
        </row>
        <row r="124">
          <cell r="C124">
            <v>2.968320215869404</v>
          </cell>
          <cell r="D124">
            <v>26.601704529721381</v>
          </cell>
          <cell r="E124">
            <v>2.968320215869404</v>
          </cell>
        </row>
        <row r="125">
          <cell r="C125">
            <v>3.793801891869407</v>
          </cell>
          <cell r="D125">
            <v>15.940810769841702</v>
          </cell>
          <cell r="E125">
            <v>3.793801891869407</v>
          </cell>
        </row>
        <row r="126">
          <cell r="C126">
            <v>5.0033782764460843</v>
          </cell>
          <cell r="D126">
            <v>15.940810769841702</v>
          </cell>
          <cell r="E126">
            <v>5.0033782764460843</v>
          </cell>
        </row>
        <row r="127">
          <cell r="C127">
            <v>3.3466940764507416</v>
          </cell>
          <cell r="D127">
            <v>15.940810769841702</v>
          </cell>
          <cell r="E127">
            <v>3.3466940764507416</v>
          </cell>
        </row>
        <row r="128">
          <cell r="C128">
            <v>3.0894375644470164</v>
          </cell>
          <cell r="D128">
            <v>15.940810769841702</v>
          </cell>
          <cell r="E128">
            <v>3.0894375644470164</v>
          </cell>
        </row>
        <row r="129">
          <cell r="C129">
            <v>3.5241588124498087</v>
          </cell>
          <cell r="D129">
            <v>15.940810769841702</v>
          </cell>
          <cell r="E129">
            <v>3.5241588124498087</v>
          </cell>
        </row>
        <row r="130">
          <cell r="C130">
            <v>2.9849951524479477</v>
          </cell>
          <cell r="D130">
            <v>15.940810769841702</v>
          </cell>
          <cell r="E130">
            <v>2.9849951524479477</v>
          </cell>
        </row>
        <row r="131">
          <cell r="C131">
            <v>2.6258801964488776</v>
          </cell>
          <cell r="D131">
            <v>15.940810769841702</v>
          </cell>
          <cell r="E131">
            <v>2.6258801964488776</v>
          </cell>
        </row>
        <row r="132">
          <cell r="C132">
            <v>7.0987372324488751</v>
          </cell>
          <cell r="D132">
            <v>15.940810769841702</v>
          </cell>
          <cell r="E132">
            <v>7.0987372324488751</v>
          </cell>
        </row>
        <row r="133">
          <cell r="C133">
            <v>12.143784378786354</v>
          </cell>
          <cell r="D133">
            <v>15.940810769841702</v>
          </cell>
          <cell r="E133">
            <v>12.143784378786354</v>
          </cell>
        </row>
        <row r="134">
          <cell r="C134">
            <v>2.6470322987891413</v>
          </cell>
          <cell r="D134">
            <v>15.940810769841702</v>
          </cell>
          <cell r="E134">
            <v>2.6470322987891413</v>
          </cell>
        </row>
        <row r="135">
          <cell r="C135">
            <v>7.3846153107863506</v>
          </cell>
          <cell r="D135">
            <v>15.940810769841702</v>
          </cell>
          <cell r="E135">
            <v>7.3846153107863506</v>
          </cell>
        </row>
        <row r="136">
          <cell r="C136">
            <v>2.7253009507872812</v>
          </cell>
          <cell r="D136">
            <v>15.940810769841702</v>
          </cell>
          <cell r="E136">
            <v>2.7253009507872812</v>
          </cell>
        </row>
        <row r="137">
          <cell r="C137">
            <v>2.9226271667872825</v>
          </cell>
          <cell r="D137">
            <v>15.940810769841702</v>
          </cell>
          <cell r="E137">
            <v>2.9226271667872825</v>
          </cell>
        </row>
        <row r="138">
          <cell r="C138">
            <v>2.8306519467872824</v>
          </cell>
          <cell r="D138">
            <v>15.940810769841702</v>
          </cell>
          <cell r="E138">
            <v>2.8306519467872824</v>
          </cell>
        </row>
        <row r="139">
          <cell r="C139">
            <v>3.0433979587863504</v>
          </cell>
          <cell r="D139">
            <v>15.940810769841702</v>
          </cell>
          <cell r="E139">
            <v>3.0433979587863504</v>
          </cell>
        </row>
        <row r="140">
          <cell r="C140">
            <v>3.6049344894848838</v>
          </cell>
          <cell r="D140">
            <v>15.940810769841702</v>
          </cell>
          <cell r="E140">
            <v>3.6049344894848838</v>
          </cell>
        </row>
        <row r="141">
          <cell r="C141">
            <v>2.9963558494886091</v>
          </cell>
          <cell r="D141">
            <v>15.940810769841702</v>
          </cell>
          <cell r="E141">
            <v>2.9963558494886091</v>
          </cell>
        </row>
        <row r="142">
          <cell r="C142">
            <v>3.9140803974848821</v>
          </cell>
          <cell r="D142">
            <v>15.940810769841702</v>
          </cell>
          <cell r="E142">
            <v>3.9140803974848821</v>
          </cell>
        </row>
        <row r="143">
          <cell r="C143">
            <v>2.9136933294867484</v>
          </cell>
          <cell r="D143">
            <v>15.940810769841702</v>
          </cell>
          <cell r="E143">
            <v>2.9136933294867484</v>
          </cell>
        </row>
        <row r="144">
          <cell r="C144">
            <v>2.9091485774867469</v>
          </cell>
          <cell r="D144">
            <v>15.940810769841702</v>
          </cell>
          <cell r="E144">
            <v>2.9091485774867469</v>
          </cell>
        </row>
        <row r="145">
          <cell r="C145">
            <v>2.9152266014848864</v>
          </cell>
          <cell r="D145">
            <v>15.940810769841702</v>
          </cell>
          <cell r="E145">
            <v>2.9152266014848864</v>
          </cell>
        </row>
        <row r="146">
          <cell r="C146">
            <v>2.8881918454848856</v>
          </cell>
          <cell r="D146">
            <v>15.940810769841702</v>
          </cell>
          <cell r="E146">
            <v>2.8881918454848856</v>
          </cell>
        </row>
        <row r="147">
          <cell r="C147">
            <v>7.4518020599029038</v>
          </cell>
          <cell r="D147">
            <v>15.940810769841702</v>
          </cell>
          <cell r="E147">
            <v>7.4518020599029038</v>
          </cell>
        </row>
        <row r="148">
          <cell r="C148">
            <v>3.3303416158991821</v>
          </cell>
          <cell r="D148">
            <v>15.940810769841702</v>
          </cell>
          <cell r="E148">
            <v>3.3303416158991821</v>
          </cell>
        </row>
        <row r="149">
          <cell r="C149">
            <v>2.5362744079010446</v>
          </cell>
          <cell r="D149">
            <v>15.940810769841702</v>
          </cell>
          <cell r="E149">
            <v>2.5362744079010446</v>
          </cell>
        </row>
        <row r="150">
          <cell r="C150">
            <v>2.553953243901975</v>
          </cell>
          <cell r="D150">
            <v>15.940810769841702</v>
          </cell>
          <cell r="E150">
            <v>2.553953243901975</v>
          </cell>
        </row>
        <row r="151">
          <cell r="C151">
            <v>3.0702208999001122</v>
          </cell>
          <cell r="D151">
            <v>15.940810769841702</v>
          </cell>
          <cell r="E151">
            <v>3.0702208999001122</v>
          </cell>
        </row>
        <row r="152">
          <cell r="C152">
            <v>2.6072491359001142</v>
          </cell>
          <cell r="D152">
            <v>15.940810769841702</v>
          </cell>
          <cell r="E152">
            <v>2.6072491359001142</v>
          </cell>
        </row>
        <row r="153">
          <cell r="C153">
            <v>3.3259974078991799</v>
          </cell>
          <cell r="D153">
            <v>15.940810769841702</v>
          </cell>
          <cell r="E153">
            <v>3.3259974078991799</v>
          </cell>
        </row>
        <row r="154">
          <cell r="C154">
            <v>3.6983790729217798</v>
          </cell>
          <cell r="D154">
            <v>15.940810769841702</v>
          </cell>
          <cell r="E154">
            <v>3.6983790729217798</v>
          </cell>
        </row>
        <row r="155">
          <cell r="C155">
            <v>4.1301670889227173</v>
          </cell>
          <cell r="D155">
            <v>15.940810769841702</v>
          </cell>
          <cell r="E155">
            <v>4.1301670889227173</v>
          </cell>
        </row>
        <row r="156">
          <cell r="C156">
            <v>21.388155212921781</v>
          </cell>
          <cell r="D156">
            <v>20.220393285105605</v>
          </cell>
          <cell r="E156">
            <v>20.220393285105605</v>
          </cell>
        </row>
        <row r="157">
          <cell r="C157">
            <v>10.319054752920852</v>
          </cell>
          <cell r="D157">
            <v>20.220393285105605</v>
          </cell>
          <cell r="E157">
            <v>10.319054752920852</v>
          </cell>
        </row>
        <row r="158">
          <cell r="C158">
            <v>11.337796992919921</v>
          </cell>
          <cell r="D158">
            <v>20.220393285105605</v>
          </cell>
          <cell r="E158">
            <v>11.337796992919921</v>
          </cell>
        </row>
        <row r="159">
          <cell r="C159">
            <v>13.641414236922715</v>
          </cell>
          <cell r="D159">
            <v>20.220393285105605</v>
          </cell>
          <cell r="E159">
            <v>13.641414236922715</v>
          </cell>
        </row>
        <row r="160">
          <cell r="C160">
            <v>21.318054852921787</v>
          </cell>
          <cell r="D160">
            <v>20.220393285105605</v>
          </cell>
          <cell r="E160">
            <v>20.220393285105605</v>
          </cell>
        </row>
        <row r="161">
          <cell r="C161">
            <v>40.18969514857428</v>
          </cell>
          <cell r="D161">
            <v>20.220393285105605</v>
          </cell>
          <cell r="E161">
            <v>20.220393285105605</v>
          </cell>
        </row>
        <row r="162">
          <cell r="C162">
            <v>44.319692828575214</v>
          </cell>
          <cell r="D162">
            <v>20.220393285105605</v>
          </cell>
          <cell r="E162">
            <v>20.220393285105605</v>
          </cell>
        </row>
        <row r="163">
          <cell r="C163">
            <v>39.886098017574284</v>
          </cell>
          <cell r="D163">
            <v>20.220393285105605</v>
          </cell>
          <cell r="E163">
            <v>20.220393285105605</v>
          </cell>
        </row>
        <row r="164">
          <cell r="C164">
            <v>27.240925667576143</v>
          </cell>
          <cell r="D164">
            <v>20.220393285105605</v>
          </cell>
          <cell r="E164">
            <v>20.220393285105605</v>
          </cell>
        </row>
        <row r="165">
          <cell r="C165">
            <v>23.551585360575213</v>
          </cell>
          <cell r="D165">
            <v>20.220393285105605</v>
          </cell>
          <cell r="E165">
            <v>20.220393285105605</v>
          </cell>
        </row>
        <row r="166">
          <cell r="C166">
            <v>35.294461380574276</v>
          </cell>
          <cell r="D166">
            <v>20.220393285105605</v>
          </cell>
          <cell r="E166">
            <v>20.220393285105605</v>
          </cell>
        </row>
        <row r="167">
          <cell r="C167">
            <v>37.172804696575213</v>
          </cell>
          <cell r="D167">
            <v>20.220393285105605</v>
          </cell>
          <cell r="E167">
            <v>20.220393285105605</v>
          </cell>
        </row>
        <row r="168">
          <cell r="C168">
            <v>22.219223154021087</v>
          </cell>
          <cell r="D168">
            <v>20.220393285105605</v>
          </cell>
          <cell r="E168">
            <v>20.220393285105605</v>
          </cell>
        </row>
        <row r="169">
          <cell r="C169">
            <v>19.39009074702016</v>
          </cell>
          <cell r="D169">
            <v>20.220393285105605</v>
          </cell>
          <cell r="E169">
            <v>19.39009074702016</v>
          </cell>
        </row>
        <row r="170">
          <cell r="C170">
            <v>26.119200957019228</v>
          </cell>
          <cell r="D170">
            <v>20.220393285105605</v>
          </cell>
          <cell r="E170">
            <v>20.220393285105605</v>
          </cell>
        </row>
        <row r="171">
          <cell r="C171">
            <v>18.903673146022022</v>
          </cell>
          <cell r="D171">
            <v>20.220393285105605</v>
          </cell>
          <cell r="E171">
            <v>18.903673146022022</v>
          </cell>
        </row>
        <row r="172">
          <cell r="C172">
            <v>10.851405378019226</v>
          </cell>
          <cell r="D172">
            <v>20.220393285105605</v>
          </cell>
          <cell r="E172">
            <v>10.851405378019226</v>
          </cell>
        </row>
        <row r="173">
          <cell r="C173">
            <v>26.837577350022023</v>
          </cell>
          <cell r="D173">
            <v>20.220393285105605</v>
          </cell>
          <cell r="E173">
            <v>20.220393285105605</v>
          </cell>
        </row>
        <row r="174">
          <cell r="C174">
            <v>28.399612466020159</v>
          </cell>
          <cell r="D174">
            <v>20.220393285105605</v>
          </cell>
          <cell r="E174">
            <v>20.220393285105605</v>
          </cell>
        </row>
        <row r="175">
          <cell r="C175">
            <v>23.755646107410477</v>
          </cell>
          <cell r="D175">
            <v>20.220393285105605</v>
          </cell>
          <cell r="E175">
            <v>20.220393285105605</v>
          </cell>
        </row>
        <row r="176">
          <cell r="C176">
            <v>14.993906731411407</v>
          </cell>
          <cell r="D176">
            <v>20.220393285105605</v>
          </cell>
          <cell r="E176">
            <v>14.993906731411407</v>
          </cell>
        </row>
        <row r="177">
          <cell r="C177">
            <v>26.327376983410474</v>
          </cell>
          <cell r="D177">
            <v>20.220393285105605</v>
          </cell>
          <cell r="E177">
            <v>20.220393285105605</v>
          </cell>
        </row>
        <row r="178">
          <cell r="C178">
            <v>19.125017947411408</v>
          </cell>
          <cell r="D178">
            <v>20.220393285105605</v>
          </cell>
          <cell r="E178">
            <v>19.125017947411408</v>
          </cell>
        </row>
        <row r="179">
          <cell r="C179">
            <v>17.897973575408614</v>
          </cell>
          <cell r="D179">
            <v>20.220393285105605</v>
          </cell>
          <cell r="E179">
            <v>17.897973575408614</v>
          </cell>
        </row>
        <row r="180">
          <cell r="C180">
            <v>32.557516671412344</v>
          </cell>
          <cell r="D180">
            <v>20.220393285105605</v>
          </cell>
          <cell r="E180">
            <v>20.220393285105605</v>
          </cell>
        </row>
        <row r="181">
          <cell r="C181">
            <v>34.472968899409551</v>
          </cell>
          <cell r="D181">
            <v>20.220393285105605</v>
          </cell>
          <cell r="E181">
            <v>20.220393285105605</v>
          </cell>
        </row>
        <row r="182">
          <cell r="C182">
            <v>21.829615369558109</v>
          </cell>
          <cell r="D182">
            <v>20.220393285105605</v>
          </cell>
          <cell r="E182">
            <v>20.220393285105605</v>
          </cell>
        </row>
        <row r="183">
          <cell r="C183">
            <v>19.390604873559038</v>
          </cell>
          <cell r="D183">
            <v>20.220393285105605</v>
          </cell>
          <cell r="E183">
            <v>19.390604873559038</v>
          </cell>
        </row>
        <row r="184">
          <cell r="C184">
            <v>20.590276989558109</v>
          </cell>
          <cell r="D184">
            <v>20.220393285105605</v>
          </cell>
          <cell r="E184">
            <v>20.220393285105605</v>
          </cell>
        </row>
        <row r="185">
          <cell r="C185">
            <v>2.523506689559039</v>
          </cell>
          <cell r="D185">
            <v>20.220393285105605</v>
          </cell>
          <cell r="E185">
            <v>2.523506689559039</v>
          </cell>
        </row>
        <row r="186">
          <cell r="C186">
            <v>2.1056485495590422</v>
          </cell>
          <cell r="D186">
            <v>40.400211353346023</v>
          </cell>
          <cell r="E186">
            <v>2.1056485495590422</v>
          </cell>
        </row>
        <row r="187">
          <cell r="C187">
            <v>2.635984137558109</v>
          </cell>
          <cell r="D187">
            <v>40.400211353346023</v>
          </cell>
          <cell r="E187">
            <v>2.635984137558109</v>
          </cell>
        </row>
        <row r="188">
          <cell r="C188">
            <v>3.8150691695590395</v>
          </cell>
          <cell r="D188">
            <v>40.400211353346023</v>
          </cell>
          <cell r="E188">
            <v>3.8150691695590395</v>
          </cell>
        </row>
        <row r="189">
          <cell r="C189">
            <v>8.2569853218427092</v>
          </cell>
          <cell r="D189">
            <v>40.400211353346023</v>
          </cell>
          <cell r="E189">
            <v>8.2569853218427092</v>
          </cell>
        </row>
        <row r="190">
          <cell r="C190">
            <v>20.672574646844573</v>
          </cell>
          <cell r="D190">
            <v>40.400211353346023</v>
          </cell>
          <cell r="E190">
            <v>20.672574646844573</v>
          </cell>
        </row>
        <row r="191">
          <cell r="C191">
            <v>22.144515225843644</v>
          </cell>
          <cell r="D191">
            <v>40.400211353346023</v>
          </cell>
          <cell r="E191">
            <v>22.144515225843644</v>
          </cell>
        </row>
        <row r="192">
          <cell r="C192">
            <v>5.1140933218445719</v>
          </cell>
          <cell r="D192">
            <v>40.400211353346023</v>
          </cell>
          <cell r="E192">
            <v>5.1140933218445719</v>
          </cell>
        </row>
        <row r="193">
          <cell r="C193">
            <v>3.4750962828436425</v>
          </cell>
          <cell r="D193">
            <v>40.400211353346023</v>
          </cell>
          <cell r="E193">
            <v>3.4750962828436425</v>
          </cell>
        </row>
        <row r="194">
          <cell r="C194">
            <v>22.509661284844572</v>
          </cell>
          <cell r="D194">
            <v>40.400211353346023</v>
          </cell>
          <cell r="E194">
            <v>22.509661284844572</v>
          </cell>
        </row>
        <row r="195">
          <cell r="C195">
            <v>24.315748561843641</v>
          </cell>
          <cell r="D195">
            <v>40.400211353346023</v>
          </cell>
          <cell r="E195">
            <v>24.315748561843641</v>
          </cell>
        </row>
        <row r="196">
          <cell r="C196">
            <v>16.618847536526957</v>
          </cell>
          <cell r="D196">
            <v>40.400211353346023</v>
          </cell>
          <cell r="E196">
            <v>16.618847536526957</v>
          </cell>
        </row>
        <row r="197">
          <cell r="C197">
            <v>8.7665859895250904</v>
          </cell>
          <cell r="D197">
            <v>40.400211353346023</v>
          </cell>
          <cell r="E197">
            <v>8.7665859895250904</v>
          </cell>
        </row>
        <row r="198">
          <cell r="C198">
            <v>4.0539202715278808</v>
          </cell>
          <cell r="D198">
            <v>40.400211353346023</v>
          </cell>
          <cell r="E198">
            <v>4.0539202715278808</v>
          </cell>
        </row>
        <row r="199">
          <cell r="C199">
            <v>11.487250864526956</v>
          </cell>
          <cell r="D199">
            <v>40.400211353346023</v>
          </cell>
          <cell r="E199">
            <v>11.487250864526956</v>
          </cell>
        </row>
        <row r="200">
          <cell r="C200">
            <v>5.1308790605269534</v>
          </cell>
          <cell r="D200">
            <v>40.400211353346023</v>
          </cell>
          <cell r="E200">
            <v>5.1308790605269534</v>
          </cell>
        </row>
        <row r="201">
          <cell r="C201">
            <v>27.555892200526948</v>
          </cell>
          <cell r="D201">
            <v>40.400211353346023</v>
          </cell>
          <cell r="E201">
            <v>27.555892200526948</v>
          </cell>
        </row>
        <row r="202">
          <cell r="C202">
            <v>5.8518849325269544</v>
          </cell>
          <cell r="D202">
            <v>40.400211353346023</v>
          </cell>
          <cell r="E202">
            <v>5.8518849325269544</v>
          </cell>
        </row>
        <row r="203">
          <cell r="C203">
            <v>70.60312873297741</v>
          </cell>
          <cell r="D203">
            <v>40.400211353346023</v>
          </cell>
          <cell r="E203">
            <v>40.400211353346023</v>
          </cell>
        </row>
        <row r="204">
          <cell r="C204">
            <v>78.534630715978338</v>
          </cell>
          <cell r="D204">
            <v>40.400211353346023</v>
          </cell>
          <cell r="E204">
            <v>40.400211353346023</v>
          </cell>
        </row>
        <row r="205">
          <cell r="C205">
            <v>90.890940400979275</v>
          </cell>
          <cell r="D205">
            <v>40.400211353346023</v>
          </cell>
          <cell r="E205">
            <v>40.400211353346023</v>
          </cell>
        </row>
        <row r="206">
          <cell r="C206">
            <v>96.171797856979282</v>
          </cell>
          <cell r="D206">
            <v>40.400211353346023</v>
          </cell>
          <cell r="E206">
            <v>40.400211353346023</v>
          </cell>
        </row>
        <row r="207">
          <cell r="C207">
            <v>104.0859269489774</v>
          </cell>
          <cell r="D207">
            <v>40.400211353346023</v>
          </cell>
          <cell r="E207">
            <v>40.400211353346023</v>
          </cell>
        </row>
        <row r="208">
          <cell r="C208">
            <v>122.76917567297927</v>
          </cell>
          <cell r="D208">
            <v>40.400211353346023</v>
          </cell>
          <cell r="E208">
            <v>40.400211353346023</v>
          </cell>
        </row>
        <row r="209">
          <cell r="C209">
            <v>101.42940740097833</v>
          </cell>
          <cell r="D209">
            <v>40.400211353346023</v>
          </cell>
          <cell r="E209">
            <v>40.400211353346023</v>
          </cell>
        </row>
        <row r="210">
          <cell r="C210">
            <v>155.50635443682236</v>
          </cell>
          <cell r="D210">
            <v>40.400211353346023</v>
          </cell>
          <cell r="E210">
            <v>40.400211353346023</v>
          </cell>
        </row>
        <row r="211">
          <cell r="C211">
            <v>161.22304439982139</v>
          </cell>
          <cell r="D211">
            <v>40.400211353346023</v>
          </cell>
          <cell r="E211">
            <v>40.400211353346023</v>
          </cell>
        </row>
        <row r="212">
          <cell r="C212">
            <v>173.31285210182233</v>
          </cell>
          <cell r="D212">
            <v>40.400211353346023</v>
          </cell>
          <cell r="E212">
            <v>40.400211353346023</v>
          </cell>
        </row>
        <row r="213">
          <cell r="C213">
            <v>167.54062048382141</v>
          </cell>
          <cell r="D213">
            <v>40.400211353346023</v>
          </cell>
          <cell r="E213">
            <v>40.400211353346023</v>
          </cell>
        </row>
        <row r="214">
          <cell r="C214">
            <v>177.79013328882235</v>
          </cell>
          <cell r="D214">
            <v>40.400211353346023</v>
          </cell>
          <cell r="E214">
            <v>40.400211353346023</v>
          </cell>
        </row>
        <row r="215">
          <cell r="C215">
            <v>178.86842101782236</v>
          </cell>
          <cell r="D215">
            <v>40.400211353346023</v>
          </cell>
          <cell r="E215">
            <v>40.400211353346023</v>
          </cell>
        </row>
        <row r="216">
          <cell r="C216">
            <v>219.01297562782048</v>
          </cell>
          <cell r="D216">
            <v>40.400211353346023</v>
          </cell>
          <cell r="E216">
            <v>40.400211353346023</v>
          </cell>
        </row>
        <row r="217">
          <cell r="C217">
            <v>253.6148215318982</v>
          </cell>
          <cell r="D217">
            <v>80.938788836501317</v>
          </cell>
          <cell r="E217">
            <v>80.938788836501317</v>
          </cell>
        </row>
        <row r="218">
          <cell r="C218">
            <v>254.10288048389819</v>
          </cell>
          <cell r="D218">
            <v>80.938788836501317</v>
          </cell>
          <cell r="E218">
            <v>80.938788836501317</v>
          </cell>
        </row>
        <row r="219">
          <cell r="C219">
            <v>263.87942528789819</v>
          </cell>
          <cell r="D219">
            <v>80.938788836501317</v>
          </cell>
          <cell r="E219">
            <v>80.938788836501317</v>
          </cell>
        </row>
        <row r="220">
          <cell r="C220">
            <v>260.97814761189818</v>
          </cell>
          <cell r="D220">
            <v>80.938788836501317</v>
          </cell>
          <cell r="E220">
            <v>80.938788836501317</v>
          </cell>
        </row>
        <row r="221">
          <cell r="C221">
            <v>260.26990864389916</v>
          </cell>
          <cell r="D221">
            <v>80.938788836501317</v>
          </cell>
          <cell r="E221">
            <v>80.938788836501317</v>
          </cell>
        </row>
        <row r="222">
          <cell r="C222">
            <v>271.86419665289731</v>
          </cell>
          <cell r="D222">
            <v>80.938788836501317</v>
          </cell>
          <cell r="E222">
            <v>80.938788836501317</v>
          </cell>
        </row>
        <row r="223">
          <cell r="C223">
            <v>288.43707496989913</v>
          </cell>
          <cell r="D223">
            <v>80.938788836501317</v>
          </cell>
          <cell r="E223">
            <v>80.938788836501317</v>
          </cell>
        </row>
        <row r="224">
          <cell r="C224">
            <v>201.7189202797035</v>
          </cell>
          <cell r="D224">
            <v>80.938788836501317</v>
          </cell>
          <cell r="E224">
            <v>80.938788836501317</v>
          </cell>
        </row>
        <row r="225">
          <cell r="C225">
            <v>192.57401201370166</v>
          </cell>
          <cell r="D225">
            <v>80.938788836501317</v>
          </cell>
          <cell r="E225">
            <v>80.938788836501317</v>
          </cell>
        </row>
        <row r="226">
          <cell r="C226">
            <v>190.53594786770165</v>
          </cell>
          <cell r="D226">
            <v>80.938788836501317</v>
          </cell>
          <cell r="E226">
            <v>80.938788836501317</v>
          </cell>
        </row>
        <row r="227">
          <cell r="C227">
            <v>165.43634698970351</v>
          </cell>
          <cell r="D227">
            <v>80.938788836501317</v>
          </cell>
          <cell r="E227">
            <v>80.938788836501317</v>
          </cell>
        </row>
        <row r="228">
          <cell r="C228">
            <v>171.5012587987035</v>
          </cell>
          <cell r="D228">
            <v>80.938788836501317</v>
          </cell>
          <cell r="E228">
            <v>80.938788836501317</v>
          </cell>
        </row>
        <row r="229">
          <cell r="C229">
            <v>186.9203967267035</v>
          </cell>
          <cell r="D229">
            <v>80.938788836501317</v>
          </cell>
          <cell r="E229">
            <v>80.938788836501317</v>
          </cell>
        </row>
        <row r="230">
          <cell r="C230">
            <v>195.15432373870163</v>
          </cell>
          <cell r="D230">
            <v>80.938788836501317</v>
          </cell>
          <cell r="E230">
            <v>80.938788836501317</v>
          </cell>
        </row>
        <row r="231">
          <cell r="C231">
            <v>136.88150827041906</v>
          </cell>
          <cell r="D231">
            <v>80.938788836501317</v>
          </cell>
          <cell r="E231">
            <v>80.938788836501317</v>
          </cell>
        </row>
        <row r="232">
          <cell r="C232">
            <v>137.88263202641906</v>
          </cell>
          <cell r="D232">
            <v>80.938788836501317</v>
          </cell>
          <cell r="E232">
            <v>80.938788836501317</v>
          </cell>
        </row>
        <row r="233">
          <cell r="C233">
            <v>154.00726435041909</v>
          </cell>
          <cell r="D233">
            <v>80.938788836501317</v>
          </cell>
          <cell r="E233">
            <v>80.938788836501317</v>
          </cell>
        </row>
        <row r="234">
          <cell r="C234">
            <v>147.38477178242093</v>
          </cell>
          <cell r="D234">
            <v>80.938788836501317</v>
          </cell>
          <cell r="E234">
            <v>80.938788836501317</v>
          </cell>
        </row>
        <row r="235">
          <cell r="C235">
            <v>113.46929277041906</v>
          </cell>
          <cell r="D235">
            <v>80.938788836501317</v>
          </cell>
          <cell r="E235">
            <v>80.938788836501317</v>
          </cell>
        </row>
        <row r="236">
          <cell r="C236">
            <v>133.41938511441907</v>
          </cell>
          <cell r="D236">
            <v>80.938788836501317</v>
          </cell>
          <cell r="E236">
            <v>80.938788836501317</v>
          </cell>
        </row>
        <row r="237">
          <cell r="C237">
            <v>96.503505298420933</v>
          </cell>
          <cell r="D237">
            <v>80.938788836501317</v>
          </cell>
          <cell r="E237">
            <v>80.938788836501317</v>
          </cell>
        </row>
        <row r="238">
          <cell r="C238">
            <v>54.502371812797733</v>
          </cell>
          <cell r="D238">
            <v>80.938788836501317</v>
          </cell>
          <cell r="E238">
            <v>54.502371812797733</v>
          </cell>
        </row>
        <row r="239">
          <cell r="C239">
            <v>69.862290128795863</v>
          </cell>
          <cell r="D239">
            <v>80.938788836501317</v>
          </cell>
          <cell r="E239">
            <v>69.862290128795863</v>
          </cell>
        </row>
        <row r="240">
          <cell r="C240">
            <v>82.498538988797733</v>
          </cell>
          <cell r="D240">
            <v>80.938788836501317</v>
          </cell>
          <cell r="E240">
            <v>80.938788836501317</v>
          </cell>
        </row>
        <row r="241">
          <cell r="C241">
            <v>78.329930240797736</v>
          </cell>
          <cell r="D241">
            <v>80.938788836501317</v>
          </cell>
          <cell r="E241">
            <v>78.329930240797736</v>
          </cell>
        </row>
        <row r="242">
          <cell r="C242">
            <v>119.80415644079773</v>
          </cell>
          <cell r="D242">
            <v>80.938788836501317</v>
          </cell>
          <cell r="E242">
            <v>80.938788836501317</v>
          </cell>
        </row>
        <row r="243">
          <cell r="C243">
            <v>116.94519380879588</v>
          </cell>
          <cell r="D243">
            <v>80.938788836501317</v>
          </cell>
          <cell r="E243">
            <v>80.938788836501317</v>
          </cell>
        </row>
        <row r="244">
          <cell r="C244">
            <v>112.09005923679774</v>
          </cell>
          <cell r="D244">
            <v>80.938788836501317</v>
          </cell>
          <cell r="E244">
            <v>80.938788836501317</v>
          </cell>
        </row>
        <row r="245">
          <cell r="C245">
            <v>138.81680317065374</v>
          </cell>
          <cell r="D245">
            <v>80.938788836501317</v>
          </cell>
          <cell r="E245">
            <v>80.938788836501317</v>
          </cell>
        </row>
        <row r="246">
          <cell r="C246">
            <v>161.78593439865745</v>
          </cell>
          <cell r="D246">
            <v>80.938788836501317</v>
          </cell>
          <cell r="E246">
            <v>80.938788836501317</v>
          </cell>
        </row>
        <row r="247">
          <cell r="C247">
            <v>161.11846028265373</v>
          </cell>
          <cell r="D247">
            <v>105.77564059458246</v>
          </cell>
          <cell r="E247">
            <v>105.77564059458246</v>
          </cell>
        </row>
        <row r="248">
          <cell r="C248">
            <v>157.50765632665559</v>
          </cell>
          <cell r="D248">
            <v>105.77564059458246</v>
          </cell>
          <cell r="E248">
            <v>105.77564059458246</v>
          </cell>
        </row>
        <row r="249">
          <cell r="C249">
            <v>164.27959961465373</v>
          </cell>
          <cell r="D249">
            <v>105.77564059458246</v>
          </cell>
          <cell r="E249">
            <v>105.77564059458246</v>
          </cell>
        </row>
        <row r="250">
          <cell r="C250">
            <v>172.60810895065745</v>
          </cell>
          <cell r="D250">
            <v>105.77564059458246</v>
          </cell>
          <cell r="E250">
            <v>105.77564059458246</v>
          </cell>
        </row>
        <row r="251">
          <cell r="C251">
            <v>201.47537958265372</v>
          </cell>
          <cell r="D251">
            <v>105.77564059458246</v>
          </cell>
          <cell r="E251">
            <v>105.77564059458246</v>
          </cell>
        </row>
        <row r="252">
          <cell r="C252">
            <v>204.49060813522718</v>
          </cell>
          <cell r="D252">
            <v>105.77564059458246</v>
          </cell>
          <cell r="E252">
            <v>105.77564059458246</v>
          </cell>
        </row>
        <row r="253">
          <cell r="C253">
            <v>176.03838892322719</v>
          </cell>
          <cell r="D253">
            <v>105.77564059458246</v>
          </cell>
          <cell r="E253">
            <v>105.77564059458246</v>
          </cell>
        </row>
        <row r="254">
          <cell r="C254">
            <v>131.1346977272253</v>
          </cell>
          <cell r="D254">
            <v>105.77564059458246</v>
          </cell>
          <cell r="E254">
            <v>105.77564059458246</v>
          </cell>
        </row>
        <row r="255">
          <cell r="C255">
            <v>134.04051455122718</v>
          </cell>
          <cell r="D255">
            <v>105.77564059458246</v>
          </cell>
          <cell r="E255">
            <v>105.77564059458246</v>
          </cell>
        </row>
        <row r="256">
          <cell r="C256">
            <v>140.68438737922534</v>
          </cell>
          <cell r="D256">
            <v>105.77564059458246</v>
          </cell>
          <cell r="E256">
            <v>105.77564059458246</v>
          </cell>
        </row>
        <row r="257">
          <cell r="C257">
            <v>161.31594569722719</v>
          </cell>
          <cell r="D257">
            <v>105.77564059458246</v>
          </cell>
          <cell r="E257">
            <v>105.77564059458246</v>
          </cell>
        </row>
        <row r="258">
          <cell r="C258">
            <v>173.59638009122719</v>
          </cell>
          <cell r="D258">
            <v>105.77564059458246</v>
          </cell>
          <cell r="E258">
            <v>105.77564059458246</v>
          </cell>
        </row>
        <row r="259">
          <cell r="C259">
            <v>144.47361120657493</v>
          </cell>
          <cell r="D259">
            <v>105.77564059458246</v>
          </cell>
          <cell r="E259">
            <v>105.77564059458246</v>
          </cell>
        </row>
        <row r="260">
          <cell r="C260">
            <v>142.99797357457305</v>
          </cell>
          <cell r="D260">
            <v>105.77564059458246</v>
          </cell>
          <cell r="E260">
            <v>105.77564059458246</v>
          </cell>
        </row>
        <row r="261">
          <cell r="C261">
            <v>155.57880703057305</v>
          </cell>
          <cell r="D261">
            <v>105.77564059458246</v>
          </cell>
          <cell r="E261">
            <v>105.77564059458246</v>
          </cell>
        </row>
        <row r="262">
          <cell r="C262">
            <v>156.43636204257305</v>
          </cell>
          <cell r="D262">
            <v>105.77564059458246</v>
          </cell>
          <cell r="E262">
            <v>105.77564059458246</v>
          </cell>
        </row>
        <row r="263">
          <cell r="C263">
            <v>163.83536717457494</v>
          </cell>
          <cell r="D263">
            <v>105.77564059458246</v>
          </cell>
          <cell r="E263">
            <v>105.77564059458246</v>
          </cell>
        </row>
        <row r="264">
          <cell r="C264">
            <v>189.10055625057305</v>
          </cell>
          <cell r="D264">
            <v>105.77564059458246</v>
          </cell>
          <cell r="E264">
            <v>105.77564059458246</v>
          </cell>
        </row>
        <row r="265">
          <cell r="C265">
            <v>184.65076205057304</v>
          </cell>
          <cell r="D265">
            <v>105.77564059458246</v>
          </cell>
          <cell r="E265">
            <v>105.77564059458246</v>
          </cell>
        </row>
        <row r="266">
          <cell r="C266">
            <v>91.702290069493571</v>
          </cell>
          <cell r="D266">
            <v>105.77564059458246</v>
          </cell>
          <cell r="E266">
            <v>91.702290069493571</v>
          </cell>
        </row>
        <row r="267">
          <cell r="C267">
            <v>96.763374213493563</v>
          </cell>
          <cell r="D267">
            <v>105.77564059458246</v>
          </cell>
          <cell r="E267">
            <v>96.763374213493563</v>
          </cell>
        </row>
        <row r="268">
          <cell r="C268">
            <v>85.367497525495438</v>
          </cell>
          <cell r="D268">
            <v>105.77564059458246</v>
          </cell>
          <cell r="E268">
            <v>85.367497525495438</v>
          </cell>
        </row>
        <row r="269">
          <cell r="C269">
            <v>83.527756937491702</v>
          </cell>
          <cell r="D269">
            <v>105.77564059458246</v>
          </cell>
          <cell r="E269">
            <v>83.527756937491702</v>
          </cell>
        </row>
        <row r="270">
          <cell r="C270">
            <v>107.22605843349544</v>
          </cell>
          <cell r="D270">
            <v>105.77564059458246</v>
          </cell>
          <cell r="E270">
            <v>105.77564059458246</v>
          </cell>
        </row>
        <row r="271">
          <cell r="C271">
            <v>88.17712642549543</v>
          </cell>
          <cell r="D271">
            <v>105.77564059458246</v>
          </cell>
          <cell r="E271">
            <v>88.17712642549543</v>
          </cell>
        </row>
        <row r="272">
          <cell r="C272">
            <v>122.90049378949357</v>
          </cell>
          <cell r="D272">
            <v>105.77564059458246</v>
          </cell>
          <cell r="E272">
            <v>105.77564059458246</v>
          </cell>
        </row>
        <row r="273">
          <cell r="C273">
            <v>132.85878955014627</v>
          </cell>
          <cell r="D273">
            <v>105.77564059458246</v>
          </cell>
          <cell r="E273">
            <v>105.77564059458246</v>
          </cell>
        </row>
        <row r="274">
          <cell r="C274">
            <v>128.13222722614813</v>
          </cell>
          <cell r="D274">
            <v>105.77564059458246</v>
          </cell>
          <cell r="E274">
            <v>105.77564059458246</v>
          </cell>
        </row>
        <row r="275">
          <cell r="C275">
            <v>139.02115590614628</v>
          </cell>
          <cell r="D275">
            <v>105.77564059458246</v>
          </cell>
          <cell r="E275">
            <v>105.77564059458246</v>
          </cell>
        </row>
        <row r="276">
          <cell r="C276">
            <v>82.876341482146259</v>
          </cell>
          <cell r="D276">
            <v>105.77564059458246</v>
          </cell>
          <cell r="E276">
            <v>82.876341482146259</v>
          </cell>
        </row>
        <row r="277">
          <cell r="C277">
            <v>60.706967374148121</v>
          </cell>
          <cell r="D277">
            <v>105.77564059458246</v>
          </cell>
          <cell r="E277">
            <v>60.706967374148121</v>
          </cell>
        </row>
        <row r="278">
          <cell r="C278">
            <v>46.317331766148129</v>
          </cell>
          <cell r="D278">
            <v>117.80762382080276</v>
          </cell>
          <cell r="E278">
            <v>46.317331766148129</v>
          </cell>
        </row>
        <row r="279">
          <cell r="C279">
            <v>55.940354536146259</v>
          </cell>
          <cell r="D279">
            <v>117.80762382080276</v>
          </cell>
          <cell r="E279">
            <v>55.940354536146259</v>
          </cell>
        </row>
        <row r="280">
          <cell r="C280">
            <v>96.347034938338027</v>
          </cell>
          <cell r="D280">
            <v>117.80762382080276</v>
          </cell>
          <cell r="E280">
            <v>96.347034938338027</v>
          </cell>
        </row>
        <row r="281">
          <cell r="C281">
            <v>142.08962147033802</v>
          </cell>
          <cell r="D281">
            <v>117.80762382080276</v>
          </cell>
          <cell r="E281">
            <v>117.80762382080276</v>
          </cell>
        </row>
        <row r="282">
          <cell r="C282">
            <v>85.95209914233989</v>
          </cell>
          <cell r="D282">
            <v>117.80762382080276</v>
          </cell>
          <cell r="E282">
            <v>85.95209914233989</v>
          </cell>
        </row>
        <row r="283">
          <cell r="C283">
            <v>80.384418654339882</v>
          </cell>
          <cell r="D283">
            <v>117.80762382080276</v>
          </cell>
          <cell r="E283">
            <v>80.384418654339882</v>
          </cell>
        </row>
        <row r="284">
          <cell r="C284">
            <v>91.604318702336172</v>
          </cell>
          <cell r="D284">
            <v>117.80762382080276</v>
          </cell>
          <cell r="E284">
            <v>91.604318702336172</v>
          </cell>
        </row>
        <row r="285">
          <cell r="C285">
            <v>147.70257932633987</v>
          </cell>
          <cell r="D285">
            <v>117.80762382080276</v>
          </cell>
          <cell r="E285">
            <v>117.80762382080276</v>
          </cell>
        </row>
        <row r="286">
          <cell r="C286">
            <v>174.70871064133988</v>
          </cell>
          <cell r="D286">
            <v>117.80762382080276</v>
          </cell>
          <cell r="E286">
            <v>117.80762382080276</v>
          </cell>
        </row>
        <row r="287">
          <cell r="C287">
            <v>128.66585141382532</v>
          </cell>
          <cell r="D287">
            <v>117.80762382080276</v>
          </cell>
          <cell r="E287">
            <v>117.80762382080276</v>
          </cell>
        </row>
        <row r="288">
          <cell r="C288">
            <v>122.48400734982721</v>
          </cell>
          <cell r="D288">
            <v>117.80762382080276</v>
          </cell>
          <cell r="E288">
            <v>117.80762382080276</v>
          </cell>
        </row>
        <row r="289">
          <cell r="C289">
            <v>90.921518729827213</v>
          </cell>
          <cell r="D289">
            <v>117.80762382080276</v>
          </cell>
          <cell r="E289">
            <v>90.921518729827213</v>
          </cell>
        </row>
        <row r="290">
          <cell r="C290">
            <v>101.59093457382534</v>
          </cell>
          <cell r="D290">
            <v>117.80762382080276</v>
          </cell>
          <cell r="E290">
            <v>101.59093457382534</v>
          </cell>
        </row>
        <row r="291">
          <cell r="C291">
            <v>73.273675441827208</v>
          </cell>
          <cell r="D291">
            <v>117.80762382080276</v>
          </cell>
          <cell r="E291">
            <v>73.273675441827208</v>
          </cell>
        </row>
        <row r="292">
          <cell r="C292">
            <v>101.80176113382535</v>
          </cell>
          <cell r="D292">
            <v>117.80762382080276</v>
          </cell>
          <cell r="E292">
            <v>101.80176113382535</v>
          </cell>
        </row>
        <row r="293">
          <cell r="C293">
            <v>76.844781177829063</v>
          </cell>
          <cell r="D293">
            <v>117.80762382080276</v>
          </cell>
          <cell r="E293">
            <v>76.844781177829063</v>
          </cell>
        </row>
        <row r="294">
          <cell r="C294">
            <v>291.9973854933985</v>
          </cell>
          <cell r="D294">
            <v>117.80762382080276</v>
          </cell>
          <cell r="E294">
            <v>117.80762382080276</v>
          </cell>
        </row>
        <row r="295">
          <cell r="C295">
            <v>306.61460094139846</v>
          </cell>
          <cell r="D295">
            <v>117.80762382080276</v>
          </cell>
          <cell r="E295">
            <v>117.80762382080276</v>
          </cell>
        </row>
        <row r="296">
          <cell r="C296">
            <v>324.74468462540034</v>
          </cell>
          <cell r="D296">
            <v>117.80762382080276</v>
          </cell>
          <cell r="E296">
            <v>117.80762382080276</v>
          </cell>
        </row>
        <row r="297">
          <cell r="C297">
            <v>325.35613808940036</v>
          </cell>
          <cell r="D297">
            <v>117.80762382080276</v>
          </cell>
          <cell r="E297">
            <v>117.80762382080276</v>
          </cell>
        </row>
        <row r="298">
          <cell r="C298">
            <v>326.47416605340038</v>
          </cell>
          <cell r="D298">
            <v>117.80762382080276</v>
          </cell>
          <cell r="E298">
            <v>117.80762382080276</v>
          </cell>
        </row>
        <row r="299">
          <cell r="C299">
            <v>330.81129340239846</v>
          </cell>
          <cell r="D299">
            <v>117.80762382080276</v>
          </cell>
          <cell r="E299">
            <v>117.80762382080276</v>
          </cell>
        </row>
        <row r="300">
          <cell r="C300">
            <v>336.56841545240036</v>
          </cell>
          <cell r="D300">
            <v>117.80762382080276</v>
          </cell>
          <cell r="E300">
            <v>117.80762382080276</v>
          </cell>
        </row>
        <row r="301">
          <cell r="C301">
            <v>174.25858186489705</v>
          </cell>
          <cell r="D301">
            <v>117.80762382080276</v>
          </cell>
          <cell r="E301">
            <v>117.80762382080276</v>
          </cell>
        </row>
        <row r="302">
          <cell r="C302">
            <v>189.73486431289888</v>
          </cell>
          <cell r="D302">
            <v>117.80762382080276</v>
          </cell>
          <cell r="E302">
            <v>117.80762382080276</v>
          </cell>
        </row>
        <row r="303">
          <cell r="C303">
            <v>199.20515662889332</v>
          </cell>
          <cell r="D303">
            <v>117.80762382080276</v>
          </cell>
          <cell r="E303">
            <v>117.80762382080276</v>
          </cell>
        </row>
        <row r="304">
          <cell r="C304">
            <v>156.98031956089889</v>
          </cell>
          <cell r="D304">
            <v>117.80762382080276</v>
          </cell>
          <cell r="E304">
            <v>117.80762382080276</v>
          </cell>
        </row>
        <row r="305">
          <cell r="C305">
            <v>144.3194687128989</v>
          </cell>
          <cell r="D305">
            <v>117.80762382080276</v>
          </cell>
          <cell r="E305">
            <v>117.80762382080276</v>
          </cell>
        </row>
        <row r="306">
          <cell r="C306">
            <v>168.74329450889704</v>
          </cell>
          <cell r="D306">
            <v>117.80762382080276</v>
          </cell>
          <cell r="E306">
            <v>117.80762382080276</v>
          </cell>
        </row>
        <row r="307">
          <cell r="C307">
            <v>193.72112196889518</v>
          </cell>
          <cell r="D307">
            <v>117.80762382080276</v>
          </cell>
          <cell r="E307">
            <v>117.80762382080276</v>
          </cell>
        </row>
        <row r="308">
          <cell r="C308">
            <v>127.45307729313772</v>
          </cell>
          <cell r="D308">
            <v>117.80762382080276</v>
          </cell>
          <cell r="E308">
            <v>117.80762382080276</v>
          </cell>
        </row>
        <row r="309">
          <cell r="C309">
            <v>115.24412592513586</v>
          </cell>
          <cell r="D309">
            <v>123.31777659525035</v>
          </cell>
          <cell r="E309">
            <v>115.24412592513586</v>
          </cell>
        </row>
        <row r="310">
          <cell r="C310">
            <v>88.351072877137739</v>
          </cell>
          <cell r="D310">
            <v>123.31777659525035</v>
          </cell>
          <cell r="E310">
            <v>88.351072877137739</v>
          </cell>
        </row>
        <row r="311">
          <cell r="C311">
            <v>70.321336005135862</v>
          </cell>
          <cell r="D311">
            <v>123.31777659525035</v>
          </cell>
          <cell r="E311">
            <v>70.321336005135862</v>
          </cell>
        </row>
        <row r="312">
          <cell r="C312">
            <v>56.144467513139595</v>
          </cell>
          <cell r="D312">
            <v>123.31777659525035</v>
          </cell>
          <cell r="E312">
            <v>56.144467513139595</v>
          </cell>
        </row>
        <row r="313">
          <cell r="C313">
            <v>107.72370077713774</v>
          </cell>
          <cell r="D313">
            <v>123.31777659525035</v>
          </cell>
          <cell r="E313">
            <v>107.72370077713774</v>
          </cell>
        </row>
        <row r="314">
          <cell r="C314">
            <v>102.96022487713586</v>
          </cell>
          <cell r="D314">
            <v>123.31777659525035</v>
          </cell>
          <cell r="E314">
            <v>102.96022487713586</v>
          </cell>
        </row>
        <row r="315">
          <cell r="C315">
            <v>125.23253068134586</v>
          </cell>
          <cell r="D315">
            <v>123.31777659525035</v>
          </cell>
          <cell r="E315">
            <v>123.31777659525035</v>
          </cell>
        </row>
        <row r="316">
          <cell r="C316">
            <v>121.74336943334959</v>
          </cell>
          <cell r="D316">
            <v>123.31777659525035</v>
          </cell>
          <cell r="E316">
            <v>121.74336943334959</v>
          </cell>
        </row>
        <row r="317">
          <cell r="C317">
            <v>122.85423017734398</v>
          </cell>
          <cell r="D317">
            <v>123.31777659525035</v>
          </cell>
          <cell r="E317">
            <v>122.85423017734398</v>
          </cell>
        </row>
        <row r="318">
          <cell r="C318">
            <v>82.009763521347722</v>
          </cell>
          <cell r="D318">
            <v>123.31777659525035</v>
          </cell>
          <cell r="E318">
            <v>82.009763521347722</v>
          </cell>
        </row>
        <row r="319">
          <cell r="C319">
            <v>92.096768257349581</v>
          </cell>
          <cell r="D319">
            <v>123.31777659525035</v>
          </cell>
          <cell r="E319">
            <v>92.096768257349581</v>
          </cell>
        </row>
        <row r="320">
          <cell r="C320">
            <v>104.74626892534584</v>
          </cell>
          <cell r="D320">
            <v>123.31777659525035</v>
          </cell>
          <cell r="E320">
            <v>104.74626892534584</v>
          </cell>
        </row>
        <row r="321">
          <cell r="C321">
            <v>155.0008602853477</v>
          </cell>
          <cell r="D321">
            <v>123.31777659525035</v>
          </cell>
          <cell r="E321">
            <v>123.31777659525035</v>
          </cell>
        </row>
        <row r="322">
          <cell r="C322">
            <v>155.40752792467583</v>
          </cell>
          <cell r="D322">
            <v>123.31777659525035</v>
          </cell>
          <cell r="E322">
            <v>123.31777659525035</v>
          </cell>
        </row>
        <row r="323">
          <cell r="C323">
            <v>145.30744173267769</v>
          </cell>
          <cell r="D323">
            <v>123.31777659525035</v>
          </cell>
          <cell r="E323">
            <v>123.31777659525035</v>
          </cell>
        </row>
        <row r="324">
          <cell r="C324">
            <v>133.63674514867583</v>
          </cell>
          <cell r="D324">
            <v>123.31777659525035</v>
          </cell>
          <cell r="E324">
            <v>123.31777659525035</v>
          </cell>
        </row>
        <row r="325">
          <cell r="C325">
            <v>119.15370997267397</v>
          </cell>
          <cell r="D325">
            <v>123.31777659525035</v>
          </cell>
          <cell r="E325">
            <v>119.15370997267397</v>
          </cell>
        </row>
        <row r="326">
          <cell r="C326">
            <v>111.38864493667769</v>
          </cell>
          <cell r="D326">
            <v>123.31777659525035</v>
          </cell>
          <cell r="E326">
            <v>111.38864493667769</v>
          </cell>
        </row>
        <row r="327">
          <cell r="C327">
            <v>103.97121753667584</v>
          </cell>
          <cell r="D327">
            <v>123.31777659525035</v>
          </cell>
          <cell r="E327">
            <v>103.97121753667584</v>
          </cell>
        </row>
        <row r="328">
          <cell r="C328">
            <v>141.12725004467583</v>
          </cell>
          <cell r="D328">
            <v>123.31777659525035</v>
          </cell>
          <cell r="E328">
            <v>123.31777659525035</v>
          </cell>
        </row>
        <row r="329">
          <cell r="C329">
            <v>180.11611496162033</v>
          </cell>
          <cell r="D329">
            <v>123.31777659525035</v>
          </cell>
          <cell r="E329">
            <v>123.31777659525035</v>
          </cell>
        </row>
        <row r="330">
          <cell r="C330">
            <v>124.62648388562218</v>
          </cell>
          <cell r="D330">
            <v>123.31777659525035</v>
          </cell>
          <cell r="E330">
            <v>123.31777659525035</v>
          </cell>
        </row>
        <row r="331">
          <cell r="C331">
            <v>111.29172475362031</v>
          </cell>
          <cell r="D331">
            <v>123.31777659525035</v>
          </cell>
          <cell r="E331">
            <v>111.29172475362031</v>
          </cell>
        </row>
        <row r="332">
          <cell r="C332">
            <v>105.35793837762031</v>
          </cell>
          <cell r="D332">
            <v>123.31777659525035</v>
          </cell>
          <cell r="E332">
            <v>105.35793837762031</v>
          </cell>
        </row>
        <row r="333">
          <cell r="C333">
            <v>103.96632681762031</v>
          </cell>
          <cell r="D333">
            <v>123.31777659525035</v>
          </cell>
          <cell r="E333">
            <v>103.96632681762031</v>
          </cell>
        </row>
        <row r="334">
          <cell r="C334">
            <v>135.15554449762405</v>
          </cell>
          <cell r="D334">
            <v>123.31777659525035</v>
          </cell>
          <cell r="E334">
            <v>123.31777659525035</v>
          </cell>
        </row>
        <row r="335">
          <cell r="C335">
            <v>145.6437247416203</v>
          </cell>
          <cell r="D335">
            <v>123.31777659525035</v>
          </cell>
          <cell r="E335">
            <v>123.31777659525035</v>
          </cell>
        </row>
        <row r="336">
          <cell r="C336">
            <v>204.59404648474109</v>
          </cell>
          <cell r="D336">
            <v>123.31777659525035</v>
          </cell>
          <cell r="E336">
            <v>123.31777659525035</v>
          </cell>
        </row>
        <row r="337">
          <cell r="C337">
            <v>210.08763446474481</v>
          </cell>
          <cell r="D337">
            <v>123.31777659525035</v>
          </cell>
          <cell r="E337">
            <v>123.31777659525035</v>
          </cell>
        </row>
        <row r="338">
          <cell r="C338">
            <v>211.9660497607392</v>
          </cell>
          <cell r="D338">
            <v>124.28094877902988</v>
          </cell>
          <cell r="E338">
            <v>124.28094877902988</v>
          </cell>
        </row>
        <row r="339">
          <cell r="C339">
            <v>211.88002381274293</v>
          </cell>
          <cell r="D339">
            <v>124.28094877902988</v>
          </cell>
          <cell r="E339">
            <v>124.28094877902988</v>
          </cell>
        </row>
        <row r="340">
          <cell r="C340">
            <v>197.66541324074106</v>
          </cell>
          <cell r="D340">
            <v>124.28094877902988</v>
          </cell>
          <cell r="E340">
            <v>124.28094877902988</v>
          </cell>
        </row>
        <row r="341">
          <cell r="C341">
            <v>214.30620139274293</v>
          </cell>
          <cell r="D341">
            <v>124.28094877902988</v>
          </cell>
          <cell r="E341">
            <v>124.28094877902988</v>
          </cell>
        </row>
        <row r="342">
          <cell r="C342">
            <v>238.23071474874106</v>
          </cell>
          <cell r="D342">
            <v>124.28094877902988</v>
          </cell>
          <cell r="E342">
            <v>124.28094877902988</v>
          </cell>
        </row>
        <row r="343">
          <cell r="C343">
            <v>234.32867166482279</v>
          </cell>
          <cell r="D343">
            <v>124.28094877902988</v>
          </cell>
          <cell r="E343">
            <v>124.28094877902988</v>
          </cell>
        </row>
        <row r="344">
          <cell r="C344">
            <v>215.8372478448228</v>
          </cell>
          <cell r="D344">
            <v>124.28094877902988</v>
          </cell>
          <cell r="E344">
            <v>124.28094877902988</v>
          </cell>
        </row>
        <row r="345">
          <cell r="C345">
            <v>221.93362245282464</v>
          </cell>
          <cell r="D345">
            <v>124.28094877902988</v>
          </cell>
          <cell r="E345">
            <v>124.28094877902988</v>
          </cell>
        </row>
        <row r="346">
          <cell r="C346">
            <v>218.76776825682276</v>
          </cell>
          <cell r="D346">
            <v>124.28094877902988</v>
          </cell>
          <cell r="E346">
            <v>124.28094877902988</v>
          </cell>
        </row>
        <row r="347">
          <cell r="C347">
            <v>202.10173770882093</v>
          </cell>
          <cell r="D347">
            <v>124.28094877902988</v>
          </cell>
          <cell r="E347">
            <v>124.28094877902988</v>
          </cell>
        </row>
        <row r="348">
          <cell r="C348">
            <v>221.20131164882466</v>
          </cell>
          <cell r="D348">
            <v>124.28094877902988</v>
          </cell>
          <cell r="E348">
            <v>124.28094877902988</v>
          </cell>
        </row>
        <row r="349">
          <cell r="C349">
            <v>234.67890028482466</v>
          </cell>
          <cell r="D349">
            <v>124.28094877902988</v>
          </cell>
          <cell r="E349">
            <v>124.28094877902988</v>
          </cell>
        </row>
        <row r="350">
          <cell r="C350">
            <v>211.53238243101572</v>
          </cell>
          <cell r="D350">
            <v>124.28094877902988</v>
          </cell>
          <cell r="E350">
            <v>124.28094877902988</v>
          </cell>
        </row>
        <row r="351">
          <cell r="C351">
            <v>216.07462333901569</v>
          </cell>
          <cell r="D351">
            <v>124.28094877902988</v>
          </cell>
          <cell r="E351">
            <v>124.28094877902988</v>
          </cell>
        </row>
        <row r="352">
          <cell r="C352">
            <v>223.02256256701943</v>
          </cell>
          <cell r="D352">
            <v>124.28094877902988</v>
          </cell>
          <cell r="E352">
            <v>124.28094877902988</v>
          </cell>
        </row>
        <row r="353">
          <cell r="C353">
            <v>206.91598158701569</v>
          </cell>
          <cell r="D353">
            <v>124.28094877902988</v>
          </cell>
          <cell r="E353">
            <v>124.28094877902988</v>
          </cell>
        </row>
        <row r="354">
          <cell r="C354">
            <v>208.01399140701571</v>
          </cell>
          <cell r="D354">
            <v>124.28094877902988</v>
          </cell>
          <cell r="E354">
            <v>124.28094877902988</v>
          </cell>
        </row>
        <row r="355">
          <cell r="C355">
            <v>227.33454118701758</v>
          </cell>
          <cell r="D355">
            <v>124.28094877902988</v>
          </cell>
          <cell r="E355">
            <v>124.28094877902988</v>
          </cell>
        </row>
        <row r="356">
          <cell r="C356">
            <v>233.93777666701945</v>
          </cell>
          <cell r="D356">
            <v>124.28094877902988</v>
          </cell>
          <cell r="E356">
            <v>124.28094877902988</v>
          </cell>
        </row>
        <row r="357">
          <cell r="C357">
            <v>197.96447342418341</v>
          </cell>
          <cell r="D357">
            <v>124.28094877902988</v>
          </cell>
          <cell r="E357">
            <v>124.28094877902988</v>
          </cell>
        </row>
        <row r="358">
          <cell r="C358">
            <v>176.85543021218712</v>
          </cell>
          <cell r="D358">
            <v>124.28094877902988</v>
          </cell>
          <cell r="E358">
            <v>124.28094877902988</v>
          </cell>
        </row>
        <row r="359">
          <cell r="C359">
            <v>184.05906138818526</v>
          </cell>
          <cell r="D359">
            <v>124.28094877902988</v>
          </cell>
          <cell r="E359">
            <v>124.28094877902988</v>
          </cell>
        </row>
        <row r="360">
          <cell r="C360">
            <v>144.84861818018339</v>
          </cell>
          <cell r="D360">
            <v>124.28094877902988</v>
          </cell>
          <cell r="E360">
            <v>124.28094877902988</v>
          </cell>
        </row>
        <row r="361">
          <cell r="C361">
            <v>136.00949461218897</v>
          </cell>
          <cell r="D361">
            <v>124.28094877902988</v>
          </cell>
          <cell r="E361">
            <v>124.28094877902988</v>
          </cell>
        </row>
        <row r="362">
          <cell r="C362">
            <v>188.86417784818713</v>
          </cell>
          <cell r="D362">
            <v>124.28094877902988</v>
          </cell>
          <cell r="E362">
            <v>124.28094877902988</v>
          </cell>
        </row>
        <row r="363">
          <cell r="C363">
            <v>178.12515757218523</v>
          </cell>
          <cell r="D363">
            <v>124.28094877902988</v>
          </cell>
          <cell r="E363">
            <v>124.28094877902988</v>
          </cell>
        </row>
        <row r="364">
          <cell r="C364">
            <v>224.35234708788724</v>
          </cell>
          <cell r="D364">
            <v>124.28094877902988</v>
          </cell>
          <cell r="E364">
            <v>124.28094877902988</v>
          </cell>
        </row>
        <row r="365">
          <cell r="C365">
            <v>230.37488433589098</v>
          </cell>
          <cell r="D365">
            <v>124.28094877902988</v>
          </cell>
          <cell r="E365">
            <v>124.28094877902988</v>
          </cell>
        </row>
        <row r="366">
          <cell r="C366">
            <v>244.73744427988726</v>
          </cell>
          <cell r="D366">
            <v>124.28094877902988</v>
          </cell>
          <cell r="E366">
            <v>124.28094877902988</v>
          </cell>
        </row>
        <row r="367">
          <cell r="C367">
            <v>252.09877540788537</v>
          </cell>
          <cell r="D367">
            <v>124.28094877902988</v>
          </cell>
          <cell r="E367">
            <v>124.28094877902988</v>
          </cell>
        </row>
        <row r="368">
          <cell r="C368">
            <v>244.49603375188912</v>
          </cell>
          <cell r="D368">
            <v>124.28094877902988</v>
          </cell>
          <cell r="E368">
            <v>124.28094877902988</v>
          </cell>
        </row>
        <row r="369">
          <cell r="C369">
            <v>243.23507993988912</v>
          </cell>
          <cell r="D369">
            <v>120.54288292781465</v>
          </cell>
          <cell r="E369">
            <v>120.54288292781465</v>
          </cell>
        </row>
        <row r="370">
          <cell r="C370">
            <v>255.81127522788728</v>
          </cell>
          <cell r="D370">
            <v>120.54288292781465</v>
          </cell>
          <cell r="E370">
            <v>120.54288292781465</v>
          </cell>
        </row>
        <row r="371">
          <cell r="C371">
            <v>263.56233680166048</v>
          </cell>
          <cell r="D371">
            <v>120.54288292781465</v>
          </cell>
          <cell r="E371">
            <v>120.54288292781465</v>
          </cell>
        </row>
        <row r="372">
          <cell r="C372">
            <v>262.70493991366232</v>
          </cell>
          <cell r="D372">
            <v>120.54288292781465</v>
          </cell>
          <cell r="E372">
            <v>120.54288292781465</v>
          </cell>
        </row>
        <row r="373">
          <cell r="C373">
            <v>257.31006306966043</v>
          </cell>
          <cell r="D373">
            <v>120.54288292781465</v>
          </cell>
          <cell r="E373">
            <v>120.54288292781465</v>
          </cell>
        </row>
        <row r="374">
          <cell r="C374">
            <v>259.30736341766044</v>
          </cell>
          <cell r="D374">
            <v>120.54288292781465</v>
          </cell>
          <cell r="E374">
            <v>120.54288292781465</v>
          </cell>
        </row>
        <row r="375">
          <cell r="C375">
            <v>267.04935369766042</v>
          </cell>
          <cell r="D375">
            <v>120.54288292781465</v>
          </cell>
          <cell r="E375">
            <v>120.54288292781465</v>
          </cell>
        </row>
        <row r="376">
          <cell r="C376">
            <v>270.20356680165861</v>
          </cell>
          <cell r="D376">
            <v>120.54288292781465</v>
          </cell>
          <cell r="E376">
            <v>120.54288292781465</v>
          </cell>
        </row>
        <row r="377">
          <cell r="C377">
            <v>262.91340513066046</v>
          </cell>
          <cell r="D377">
            <v>120.54288292781465</v>
          </cell>
          <cell r="E377">
            <v>120.54288292781465</v>
          </cell>
        </row>
        <row r="378">
          <cell r="C378">
            <v>193.9110152451166</v>
          </cell>
          <cell r="D378">
            <v>120.54288292781465</v>
          </cell>
          <cell r="E378">
            <v>120.54288292781465</v>
          </cell>
        </row>
        <row r="379">
          <cell r="C379">
            <v>173.92462261711847</v>
          </cell>
          <cell r="D379">
            <v>120.54288292781465</v>
          </cell>
          <cell r="E379">
            <v>120.54288292781465</v>
          </cell>
        </row>
        <row r="380">
          <cell r="C380">
            <v>194.94309446511286</v>
          </cell>
          <cell r="D380">
            <v>120.54288292781465</v>
          </cell>
          <cell r="E380">
            <v>120.54288292781465</v>
          </cell>
        </row>
        <row r="381">
          <cell r="C381">
            <v>178.18632486911847</v>
          </cell>
          <cell r="D381">
            <v>120.54288292781465</v>
          </cell>
          <cell r="E381">
            <v>120.54288292781465</v>
          </cell>
        </row>
        <row r="382">
          <cell r="C382">
            <v>165.45152388111663</v>
          </cell>
          <cell r="D382">
            <v>120.54288292781465</v>
          </cell>
          <cell r="E382">
            <v>120.54288292781465</v>
          </cell>
        </row>
        <row r="383">
          <cell r="C383">
            <v>160.50145796911474</v>
          </cell>
          <cell r="D383">
            <v>120.54288292781465</v>
          </cell>
          <cell r="E383">
            <v>120.54288292781465</v>
          </cell>
        </row>
        <row r="384">
          <cell r="C384">
            <v>146.16540491711848</v>
          </cell>
          <cell r="D384">
            <v>120.54288292781465</v>
          </cell>
          <cell r="E384">
            <v>120.54288292781465</v>
          </cell>
        </row>
        <row r="385">
          <cell r="C385">
            <v>123.47989482233817</v>
          </cell>
          <cell r="D385">
            <v>120.54288292781465</v>
          </cell>
          <cell r="E385">
            <v>120.54288292781465</v>
          </cell>
        </row>
        <row r="386">
          <cell r="C386">
            <v>121.76121096634189</v>
          </cell>
          <cell r="D386">
            <v>120.54288292781465</v>
          </cell>
          <cell r="E386">
            <v>120.54288292781465</v>
          </cell>
        </row>
        <row r="387">
          <cell r="C387">
            <v>136.93754242733817</v>
          </cell>
          <cell r="D387">
            <v>120.54288292781465</v>
          </cell>
          <cell r="E387">
            <v>120.54288292781465</v>
          </cell>
        </row>
        <row r="388">
          <cell r="C388">
            <v>111.13357676633817</v>
          </cell>
          <cell r="D388">
            <v>120.54288292781465</v>
          </cell>
          <cell r="E388">
            <v>111.13357676633817</v>
          </cell>
        </row>
        <row r="389">
          <cell r="C389">
            <v>88.542612134340033</v>
          </cell>
          <cell r="D389">
            <v>120.54288292781465</v>
          </cell>
          <cell r="E389">
            <v>88.542612134340033</v>
          </cell>
        </row>
        <row r="390">
          <cell r="C390">
            <v>93.341047750340039</v>
          </cell>
          <cell r="D390">
            <v>120.54288292781465</v>
          </cell>
          <cell r="E390">
            <v>93.341047750340039</v>
          </cell>
        </row>
        <row r="391">
          <cell r="C391">
            <v>96.382421146338174</v>
          </cell>
          <cell r="D391">
            <v>120.54288292781465</v>
          </cell>
          <cell r="E391">
            <v>96.382421146338174</v>
          </cell>
        </row>
        <row r="392">
          <cell r="C392">
            <v>72.993616928215914</v>
          </cell>
          <cell r="D392">
            <v>120.54288292781465</v>
          </cell>
          <cell r="E392">
            <v>72.993616928215914</v>
          </cell>
        </row>
        <row r="393">
          <cell r="C393">
            <v>124.09190814421218</v>
          </cell>
          <cell r="D393">
            <v>120.54288292781465</v>
          </cell>
          <cell r="E393">
            <v>120.54288292781465</v>
          </cell>
        </row>
        <row r="394">
          <cell r="C394">
            <v>131.68596260321965</v>
          </cell>
          <cell r="D394">
            <v>120.54288292781465</v>
          </cell>
          <cell r="E394">
            <v>120.54288292781465</v>
          </cell>
        </row>
        <row r="395">
          <cell r="C395">
            <v>71.835966268219636</v>
          </cell>
          <cell r="D395">
            <v>120.54288292781465</v>
          </cell>
          <cell r="E395">
            <v>71.835966268219636</v>
          </cell>
        </row>
        <row r="396">
          <cell r="C396">
            <v>73.982051444215912</v>
          </cell>
          <cell r="D396">
            <v>120.54288292781465</v>
          </cell>
          <cell r="E396">
            <v>73.982051444215912</v>
          </cell>
        </row>
        <row r="397">
          <cell r="C397">
            <v>109.37089659621593</v>
          </cell>
          <cell r="D397">
            <v>120.54288292781465</v>
          </cell>
          <cell r="E397">
            <v>109.37089659621593</v>
          </cell>
        </row>
        <row r="398">
          <cell r="C398">
            <v>64.296474576215914</v>
          </cell>
          <cell r="D398">
            <v>120.54288292781465</v>
          </cell>
          <cell r="E398">
            <v>64.296474576215914</v>
          </cell>
        </row>
        <row r="399">
          <cell r="C399">
            <v>79.506996342601383</v>
          </cell>
          <cell r="D399">
            <v>94.661389583977851</v>
          </cell>
          <cell r="E399">
            <v>79.506996342601383</v>
          </cell>
        </row>
        <row r="400">
          <cell r="C400">
            <v>88.127681002601378</v>
          </cell>
          <cell r="D400">
            <v>94.661389583977851</v>
          </cell>
          <cell r="E400">
            <v>88.127681002601378</v>
          </cell>
        </row>
        <row r="401">
          <cell r="C401">
            <v>102.68460643460139</v>
          </cell>
          <cell r="D401">
            <v>94.661389583977851</v>
          </cell>
          <cell r="E401">
            <v>94.661389583977851</v>
          </cell>
        </row>
        <row r="402">
          <cell r="C402">
            <v>105.81578224659766</v>
          </cell>
          <cell r="D402">
            <v>94.661389583977851</v>
          </cell>
          <cell r="E402">
            <v>94.661389583977851</v>
          </cell>
        </row>
        <row r="403">
          <cell r="C403">
            <v>104.74582337960324</v>
          </cell>
          <cell r="D403">
            <v>94.661389583977851</v>
          </cell>
          <cell r="E403">
            <v>94.661389583977851</v>
          </cell>
        </row>
        <row r="404">
          <cell r="C404">
            <v>137.08040792159764</v>
          </cell>
          <cell r="D404">
            <v>94.661389583977851</v>
          </cell>
          <cell r="E404">
            <v>94.661389583977851</v>
          </cell>
        </row>
        <row r="405">
          <cell r="C405">
            <v>114.39894142259953</v>
          </cell>
          <cell r="D405">
            <v>94.661389583977851</v>
          </cell>
          <cell r="E405">
            <v>94.661389583977851</v>
          </cell>
        </row>
        <row r="406">
          <cell r="C406">
            <v>95.820143238072177</v>
          </cell>
          <cell r="D406">
            <v>94.661389583977851</v>
          </cell>
          <cell r="E406">
            <v>94.661389583977851</v>
          </cell>
        </row>
        <row r="407">
          <cell r="C407">
            <v>109.46513005407218</v>
          </cell>
          <cell r="D407">
            <v>94.661389583977851</v>
          </cell>
          <cell r="E407">
            <v>94.661389583977851</v>
          </cell>
        </row>
        <row r="408">
          <cell r="C408">
            <v>109.70865713007031</v>
          </cell>
          <cell r="D408">
            <v>94.661389583977851</v>
          </cell>
          <cell r="E408">
            <v>94.661389583977851</v>
          </cell>
        </row>
        <row r="409">
          <cell r="C409">
            <v>87.02730879807217</v>
          </cell>
          <cell r="D409">
            <v>94.661389583977851</v>
          </cell>
          <cell r="E409">
            <v>87.02730879807217</v>
          </cell>
        </row>
        <row r="410">
          <cell r="C410">
            <v>92.034318806070317</v>
          </cell>
          <cell r="D410">
            <v>94.661389583977851</v>
          </cell>
          <cell r="E410">
            <v>92.034318806070317</v>
          </cell>
        </row>
        <row r="411">
          <cell r="C411">
            <v>98.316300402070311</v>
          </cell>
          <cell r="D411">
            <v>94.661389583977851</v>
          </cell>
          <cell r="E411">
            <v>94.661389583977851</v>
          </cell>
        </row>
        <row r="412">
          <cell r="C412">
            <v>86.834389494070322</v>
          </cell>
          <cell r="D412">
            <v>94.661389583977851</v>
          </cell>
          <cell r="E412">
            <v>86.834389494070322</v>
          </cell>
        </row>
        <row r="413">
          <cell r="C413">
            <v>104.9118062470144</v>
          </cell>
          <cell r="D413">
            <v>94.661389583977851</v>
          </cell>
          <cell r="E413">
            <v>94.661389583977851</v>
          </cell>
        </row>
        <row r="414">
          <cell r="C414">
            <v>120.66638767101625</v>
          </cell>
          <cell r="D414">
            <v>94.661389583977851</v>
          </cell>
          <cell r="E414">
            <v>94.661389583977851</v>
          </cell>
        </row>
        <row r="415">
          <cell r="C415">
            <v>146.73680386701253</v>
          </cell>
          <cell r="D415">
            <v>94.661389583977851</v>
          </cell>
          <cell r="E415">
            <v>94.661389583977851</v>
          </cell>
        </row>
        <row r="416">
          <cell r="C416">
            <v>100.76655163101438</v>
          </cell>
          <cell r="D416">
            <v>94.661389583977851</v>
          </cell>
          <cell r="E416">
            <v>94.661389583977851</v>
          </cell>
        </row>
        <row r="417">
          <cell r="C417">
            <v>90.642742147018112</v>
          </cell>
          <cell r="D417">
            <v>94.661389583977851</v>
          </cell>
          <cell r="E417">
            <v>90.642742147018112</v>
          </cell>
        </row>
        <row r="418">
          <cell r="C418">
            <v>104.84450795901252</v>
          </cell>
          <cell r="D418">
            <v>94.661389583977851</v>
          </cell>
          <cell r="E418">
            <v>94.661389583977851</v>
          </cell>
        </row>
        <row r="419">
          <cell r="C419">
            <v>118.64062263801439</v>
          </cell>
          <cell r="D419">
            <v>94.661389583977851</v>
          </cell>
          <cell r="E419">
            <v>94.661389583977851</v>
          </cell>
        </row>
        <row r="420">
          <cell r="C420">
            <v>113.41011306372032</v>
          </cell>
          <cell r="D420">
            <v>94.661389583977851</v>
          </cell>
          <cell r="E420">
            <v>94.661389583977851</v>
          </cell>
        </row>
        <row r="421">
          <cell r="C421">
            <v>118.72779778072031</v>
          </cell>
          <cell r="D421">
            <v>94.661389583977851</v>
          </cell>
          <cell r="E421">
            <v>94.661389583977851</v>
          </cell>
        </row>
        <row r="422">
          <cell r="C422">
            <v>113.60681675571846</v>
          </cell>
          <cell r="D422">
            <v>94.661389583977851</v>
          </cell>
          <cell r="E422">
            <v>94.661389583977851</v>
          </cell>
        </row>
        <row r="423">
          <cell r="C423">
            <v>98.852446526716577</v>
          </cell>
          <cell r="D423">
            <v>94.661389583977851</v>
          </cell>
          <cell r="E423">
            <v>94.661389583977851</v>
          </cell>
        </row>
        <row r="424">
          <cell r="C424">
            <v>91.729217247716591</v>
          </cell>
          <cell r="D424">
            <v>94.661389583977851</v>
          </cell>
          <cell r="E424">
            <v>91.729217247716591</v>
          </cell>
        </row>
        <row r="425">
          <cell r="C425">
            <v>100.22124618772405</v>
          </cell>
          <cell r="D425">
            <v>94.661389583977851</v>
          </cell>
          <cell r="E425">
            <v>94.661389583977851</v>
          </cell>
        </row>
        <row r="426">
          <cell r="C426">
            <v>110.07301740771659</v>
          </cell>
          <cell r="D426">
            <v>94.661389583977851</v>
          </cell>
          <cell r="E426">
            <v>94.661389583977851</v>
          </cell>
        </row>
        <row r="427">
          <cell r="C427">
            <v>92.211421513554541</v>
          </cell>
          <cell r="D427">
            <v>94.661389583977851</v>
          </cell>
          <cell r="E427">
            <v>92.211421513554541</v>
          </cell>
        </row>
        <row r="428">
          <cell r="C428">
            <v>78.781010994548936</v>
          </cell>
          <cell r="D428">
            <v>94.661389583977851</v>
          </cell>
          <cell r="E428">
            <v>78.781010994548936</v>
          </cell>
        </row>
        <row r="429">
          <cell r="C429">
            <v>65.598482402552676</v>
          </cell>
          <cell r="D429">
            <v>94.661389583977851</v>
          </cell>
          <cell r="E429">
            <v>65.598482402552676</v>
          </cell>
        </row>
        <row r="430">
          <cell r="C430">
            <v>40.294166895550809</v>
          </cell>
          <cell r="D430">
            <v>62.145020957620687</v>
          </cell>
          <cell r="E430">
            <v>40.294166895550809</v>
          </cell>
        </row>
        <row r="431">
          <cell r="C431">
            <v>36.919543805550809</v>
          </cell>
          <cell r="D431">
            <v>62.145020957620687</v>
          </cell>
          <cell r="E431">
            <v>36.919543805550809</v>
          </cell>
        </row>
        <row r="432">
          <cell r="C432">
            <v>67.611858642548953</v>
          </cell>
          <cell r="D432">
            <v>62.145020957620687</v>
          </cell>
          <cell r="E432">
            <v>62.145020957620687</v>
          </cell>
        </row>
        <row r="433">
          <cell r="C433">
            <v>98.731965746552675</v>
          </cell>
          <cell r="D433">
            <v>62.145020957620687</v>
          </cell>
          <cell r="E433">
            <v>62.145020957620687</v>
          </cell>
        </row>
        <row r="434">
          <cell r="C434">
            <v>79.359318932758441</v>
          </cell>
          <cell r="D434">
            <v>62.145020957620687</v>
          </cell>
          <cell r="E434">
            <v>62.145020957620687</v>
          </cell>
        </row>
        <row r="435">
          <cell r="C435">
            <v>69.12117163475844</v>
          </cell>
          <cell r="D435">
            <v>62.145020957620687</v>
          </cell>
          <cell r="E435">
            <v>62.145020957620687</v>
          </cell>
        </row>
        <row r="436">
          <cell r="C436">
            <v>70.783074622756573</v>
          </cell>
          <cell r="D436">
            <v>62.145020957620687</v>
          </cell>
          <cell r="E436">
            <v>62.145020957620687</v>
          </cell>
        </row>
        <row r="437">
          <cell r="C437">
            <v>50.889626186758441</v>
          </cell>
          <cell r="D437">
            <v>62.145020957620687</v>
          </cell>
          <cell r="E437">
            <v>50.889626186758441</v>
          </cell>
        </row>
        <row r="438">
          <cell r="C438">
            <v>20.29191098775658</v>
          </cell>
          <cell r="D438">
            <v>62.145020957620687</v>
          </cell>
          <cell r="E438">
            <v>20.29191098775658</v>
          </cell>
        </row>
        <row r="439">
          <cell r="C439">
            <v>36.679161890758436</v>
          </cell>
          <cell r="D439">
            <v>62.145020957620687</v>
          </cell>
          <cell r="E439">
            <v>36.679161890758436</v>
          </cell>
        </row>
        <row r="440">
          <cell r="C440">
            <v>39.096863026758435</v>
          </cell>
          <cell r="D440">
            <v>62.145020957620687</v>
          </cell>
          <cell r="E440">
            <v>39.096863026758435</v>
          </cell>
        </row>
        <row r="441">
          <cell r="C441">
            <v>60.770454224167757</v>
          </cell>
          <cell r="D441">
            <v>62.145020957620687</v>
          </cell>
          <cell r="E441">
            <v>60.770454224167757</v>
          </cell>
        </row>
        <row r="442">
          <cell r="C442">
            <v>66.112846161169628</v>
          </cell>
          <cell r="D442">
            <v>62.145020957620687</v>
          </cell>
          <cell r="E442">
            <v>62.145020957620687</v>
          </cell>
        </row>
        <row r="443">
          <cell r="C443">
            <v>57.154377413165903</v>
          </cell>
          <cell r="D443">
            <v>62.145020957620687</v>
          </cell>
          <cell r="E443">
            <v>57.154377413165903</v>
          </cell>
        </row>
        <row r="444">
          <cell r="C444">
            <v>31.025636317171482</v>
          </cell>
          <cell r="D444">
            <v>62.145020957620687</v>
          </cell>
          <cell r="E444">
            <v>31.025636317171482</v>
          </cell>
        </row>
        <row r="445">
          <cell r="C445">
            <v>37.881410523165897</v>
          </cell>
          <cell r="D445">
            <v>62.145020957620687</v>
          </cell>
          <cell r="E445">
            <v>37.881410523165897</v>
          </cell>
        </row>
        <row r="446">
          <cell r="C446">
            <v>58.795261084169617</v>
          </cell>
          <cell r="D446">
            <v>62.145020957620687</v>
          </cell>
          <cell r="E446">
            <v>58.795261084169617</v>
          </cell>
        </row>
        <row r="447">
          <cell r="C447">
            <v>81.443052965169628</v>
          </cell>
          <cell r="D447">
            <v>62.145020957620687</v>
          </cell>
          <cell r="E447">
            <v>62.145020957620687</v>
          </cell>
        </row>
        <row r="448">
          <cell r="C448">
            <v>86.879222643855272</v>
          </cell>
          <cell r="D448">
            <v>62.145020957620687</v>
          </cell>
          <cell r="E448">
            <v>62.145020957620687</v>
          </cell>
        </row>
        <row r="449">
          <cell r="C449">
            <v>75.440109505858999</v>
          </cell>
          <cell r="D449">
            <v>62.145020957620687</v>
          </cell>
          <cell r="E449">
            <v>62.145020957620687</v>
          </cell>
        </row>
        <row r="450">
          <cell r="C450">
            <v>73.184131409853407</v>
          </cell>
          <cell r="D450">
            <v>62.145020957620687</v>
          </cell>
          <cell r="E450">
            <v>62.145020957620687</v>
          </cell>
        </row>
        <row r="451">
          <cell r="C451">
            <v>48.969735326860857</v>
          </cell>
          <cell r="D451">
            <v>62.145020957620687</v>
          </cell>
          <cell r="E451">
            <v>48.969735326860857</v>
          </cell>
        </row>
        <row r="452">
          <cell r="C452">
            <v>34.947282844855273</v>
          </cell>
          <cell r="D452">
            <v>62.145020957620687</v>
          </cell>
          <cell r="E452">
            <v>34.947282844855273</v>
          </cell>
        </row>
        <row r="453">
          <cell r="C453">
            <v>53.914222297858998</v>
          </cell>
          <cell r="D453">
            <v>62.145020957620687</v>
          </cell>
          <cell r="E453">
            <v>53.914222297858998</v>
          </cell>
        </row>
        <row r="454">
          <cell r="C454">
            <v>69.363014835855267</v>
          </cell>
          <cell r="D454">
            <v>62.145020957620687</v>
          </cell>
          <cell r="E454">
            <v>62.145020957620687</v>
          </cell>
        </row>
        <row r="455">
          <cell r="C455">
            <v>62.653686802933223</v>
          </cell>
          <cell r="D455">
            <v>62.145020957620687</v>
          </cell>
          <cell r="E455">
            <v>62.145020957620687</v>
          </cell>
        </row>
        <row r="456">
          <cell r="C456">
            <v>58.14773742093508</v>
          </cell>
          <cell r="D456">
            <v>62.145020957620687</v>
          </cell>
          <cell r="E456">
            <v>58.14773742093508</v>
          </cell>
        </row>
        <row r="457">
          <cell r="C457">
            <v>51.932690182935083</v>
          </cell>
          <cell r="D457">
            <v>62.145020957620687</v>
          </cell>
          <cell r="E457">
            <v>51.932690182935083</v>
          </cell>
        </row>
        <row r="458">
          <cell r="C458">
            <v>34.619592029936946</v>
          </cell>
          <cell r="D458">
            <v>62.145020957620687</v>
          </cell>
          <cell r="E458">
            <v>34.619592029936946</v>
          </cell>
        </row>
        <row r="459">
          <cell r="C459">
            <v>31.505157029933223</v>
          </cell>
          <cell r="D459">
            <v>62.145020957620687</v>
          </cell>
          <cell r="E459">
            <v>31.505157029933223</v>
          </cell>
        </row>
        <row r="460">
          <cell r="C460">
            <v>21.520583996933222</v>
          </cell>
          <cell r="D460">
            <v>25.910326049029329</v>
          </cell>
          <cell r="E460">
            <v>21.520583996933222</v>
          </cell>
        </row>
        <row r="461">
          <cell r="C461">
            <v>34.457868538935088</v>
          </cell>
          <cell r="D461">
            <v>25.910326049029329</v>
          </cell>
          <cell r="E461">
            <v>25.910326049029329</v>
          </cell>
        </row>
        <row r="462">
          <cell r="C462">
            <v>52.081505232607157</v>
          </cell>
          <cell r="D462">
            <v>25.910326049029329</v>
          </cell>
          <cell r="E462">
            <v>25.910326049029329</v>
          </cell>
        </row>
        <row r="463">
          <cell r="C463">
            <v>44.191750307609034</v>
          </cell>
          <cell r="D463">
            <v>25.910326049029329</v>
          </cell>
          <cell r="E463">
            <v>25.910326049029329</v>
          </cell>
        </row>
        <row r="464">
          <cell r="C464">
            <v>45.296121433607169</v>
          </cell>
          <cell r="D464">
            <v>25.910326049029329</v>
          </cell>
          <cell r="E464">
            <v>25.910326049029329</v>
          </cell>
        </row>
        <row r="465">
          <cell r="C465">
            <v>15.082697971607166</v>
          </cell>
          <cell r="D465">
            <v>25.910326049029329</v>
          </cell>
          <cell r="E465">
            <v>15.082697971607166</v>
          </cell>
        </row>
        <row r="466">
          <cell r="C466">
            <v>19.320850617607167</v>
          </cell>
          <cell r="D466">
            <v>25.910326049029329</v>
          </cell>
          <cell r="E466">
            <v>19.320850617607167</v>
          </cell>
        </row>
        <row r="467">
          <cell r="C467">
            <v>35.676627139609032</v>
          </cell>
          <cell r="D467">
            <v>25.910326049029329</v>
          </cell>
          <cell r="E467">
            <v>25.910326049029329</v>
          </cell>
        </row>
        <row r="468">
          <cell r="C468">
            <v>42.100786012607159</v>
          </cell>
          <cell r="D468">
            <v>25.910326049029329</v>
          </cell>
          <cell r="E468">
            <v>25.910326049029329</v>
          </cell>
        </row>
        <row r="469">
          <cell r="C469">
            <v>42.429508230845052</v>
          </cell>
          <cell r="D469">
            <v>25.910326049029329</v>
          </cell>
          <cell r="E469">
            <v>25.910326049029329</v>
          </cell>
        </row>
        <row r="470">
          <cell r="C470">
            <v>42.046730100841337</v>
          </cell>
          <cell r="D470">
            <v>25.910326049029329</v>
          </cell>
          <cell r="E470">
            <v>25.910326049029329</v>
          </cell>
        </row>
        <row r="471">
          <cell r="C471">
            <v>27.582313094843194</v>
          </cell>
          <cell r="D471">
            <v>25.910326049029329</v>
          </cell>
          <cell r="E471">
            <v>25.910326049029329</v>
          </cell>
        </row>
        <row r="472">
          <cell r="C472">
            <v>13.747412256841329</v>
          </cell>
          <cell r="D472">
            <v>25.910326049029329</v>
          </cell>
          <cell r="E472">
            <v>13.747412256841329</v>
          </cell>
        </row>
        <row r="473">
          <cell r="C473">
            <v>5.6032009878450557</v>
          </cell>
          <cell r="D473">
            <v>25.910326049029329</v>
          </cell>
          <cell r="E473">
            <v>5.6032009878450557</v>
          </cell>
        </row>
        <row r="474">
          <cell r="C474">
            <v>11.423624333841326</v>
          </cell>
          <cell r="D474">
            <v>25.910326049029329</v>
          </cell>
          <cell r="E474">
            <v>11.423624333841326</v>
          </cell>
        </row>
        <row r="475">
          <cell r="C475">
            <v>34.994707322846921</v>
          </cell>
          <cell r="D475">
            <v>25.910326049029329</v>
          </cell>
          <cell r="E475">
            <v>25.910326049029329</v>
          </cell>
        </row>
        <row r="476">
          <cell r="C476">
            <v>27.016747574998881</v>
          </cell>
          <cell r="D476">
            <v>25.910326049029329</v>
          </cell>
          <cell r="E476">
            <v>25.910326049029329</v>
          </cell>
        </row>
        <row r="477">
          <cell r="C477">
            <v>47.280089555000743</v>
          </cell>
          <cell r="D477">
            <v>25.910326049029329</v>
          </cell>
          <cell r="E477">
            <v>25.910326049029329</v>
          </cell>
        </row>
        <row r="478">
          <cell r="C478">
            <v>32.521705791002603</v>
          </cell>
          <cell r="D478">
            <v>25.910326049029329</v>
          </cell>
          <cell r="E478">
            <v>25.910326049029329</v>
          </cell>
        </row>
        <row r="479">
          <cell r="C479">
            <v>2.7942838070007419</v>
          </cell>
          <cell r="D479">
            <v>25.910326049029329</v>
          </cell>
          <cell r="E479">
            <v>2.7942838070007419</v>
          </cell>
        </row>
        <row r="480">
          <cell r="C480">
            <v>2.6663155990026062</v>
          </cell>
          <cell r="D480">
            <v>25.910326049029329</v>
          </cell>
          <cell r="E480">
            <v>2.6663155990026062</v>
          </cell>
        </row>
        <row r="481">
          <cell r="C481">
            <v>2.5643450630007427</v>
          </cell>
          <cell r="D481">
            <v>25.910326049029329</v>
          </cell>
          <cell r="E481">
            <v>2.5643450630007427</v>
          </cell>
        </row>
        <row r="482">
          <cell r="C482">
            <v>4.7448308750007415</v>
          </cell>
          <cell r="D482">
            <v>25.910326049029329</v>
          </cell>
          <cell r="E482">
            <v>4.7448308750007415</v>
          </cell>
        </row>
        <row r="483">
          <cell r="C483">
            <v>28.491034525535085</v>
          </cell>
          <cell r="D483">
            <v>25.910326049029329</v>
          </cell>
          <cell r="E483">
            <v>25.910326049029329</v>
          </cell>
        </row>
        <row r="484">
          <cell r="C484">
            <v>14.818620087538802</v>
          </cell>
          <cell r="D484">
            <v>25.910326049029329</v>
          </cell>
          <cell r="E484">
            <v>14.818620087538802</v>
          </cell>
        </row>
        <row r="485">
          <cell r="C485">
            <v>13.865148612535078</v>
          </cell>
          <cell r="D485">
            <v>25.910326049029329</v>
          </cell>
          <cell r="E485">
            <v>13.865148612535078</v>
          </cell>
        </row>
        <row r="486">
          <cell r="C486">
            <v>8.5174019685369426</v>
          </cell>
          <cell r="D486">
            <v>25.910326049029329</v>
          </cell>
          <cell r="E486">
            <v>8.5174019685369426</v>
          </cell>
        </row>
        <row r="487">
          <cell r="C487">
            <v>2.7884448345369384</v>
          </cell>
          <cell r="D487">
            <v>25.910326049029329</v>
          </cell>
          <cell r="E487">
            <v>2.7884448345369384</v>
          </cell>
        </row>
        <row r="488">
          <cell r="C488">
            <v>19.076188853535072</v>
          </cell>
          <cell r="D488">
            <v>25.910326049029329</v>
          </cell>
          <cell r="E488">
            <v>19.076188853535072</v>
          </cell>
        </row>
        <row r="489">
          <cell r="C489">
            <v>16.267854300538804</v>
          </cell>
          <cell r="D489">
            <v>25.910326049029329</v>
          </cell>
          <cell r="E489">
            <v>16.267854300538804</v>
          </cell>
        </row>
        <row r="490">
          <cell r="C490">
            <v>24.280573202233441</v>
          </cell>
          <cell r="D490">
            <v>25.910326049029329</v>
          </cell>
          <cell r="E490">
            <v>24.280573202233441</v>
          </cell>
        </row>
        <row r="491">
          <cell r="C491">
            <v>3.20663235823343</v>
          </cell>
          <cell r="D491">
            <v>15.363630405709555</v>
          </cell>
          <cell r="E491">
            <v>3.20663235823343</v>
          </cell>
        </row>
        <row r="492">
          <cell r="C492">
            <v>1.7288797702352967</v>
          </cell>
          <cell r="D492">
            <v>15.363630405709555</v>
          </cell>
          <cell r="E492">
            <v>1.7288797702352967</v>
          </cell>
        </row>
        <row r="493">
          <cell r="C493">
            <v>2.9821559312334358</v>
          </cell>
          <cell r="D493">
            <v>15.363630405709555</v>
          </cell>
          <cell r="E493">
            <v>2.9821559312334358</v>
          </cell>
        </row>
        <row r="494">
          <cell r="C494">
            <v>2.3651300832334381</v>
          </cell>
          <cell r="D494">
            <v>15.363630405709555</v>
          </cell>
          <cell r="E494">
            <v>2.3651300832334381</v>
          </cell>
        </row>
        <row r="495">
          <cell r="C495">
            <v>3.147486233237156</v>
          </cell>
          <cell r="D495">
            <v>15.363630405709555</v>
          </cell>
          <cell r="E495">
            <v>3.147486233237156</v>
          </cell>
        </row>
        <row r="496">
          <cell r="C496">
            <v>2.9507619062334345</v>
          </cell>
          <cell r="D496">
            <v>15.363630405709555</v>
          </cell>
          <cell r="E496">
            <v>2.9507619062334345</v>
          </cell>
        </row>
        <row r="497">
          <cell r="C497">
            <v>3.0596987629369616</v>
          </cell>
          <cell r="D497">
            <v>15.363630405709555</v>
          </cell>
          <cell r="E497">
            <v>3.0596987629369616</v>
          </cell>
        </row>
        <row r="498">
          <cell r="C498">
            <v>3.1409591099406824</v>
          </cell>
          <cell r="D498">
            <v>15.363630405709555</v>
          </cell>
          <cell r="E498">
            <v>3.1409591099406824</v>
          </cell>
        </row>
        <row r="499">
          <cell r="C499">
            <v>3.7388903759388197</v>
          </cell>
          <cell r="D499">
            <v>15.363630405709555</v>
          </cell>
          <cell r="E499">
            <v>3.7388903759388197</v>
          </cell>
        </row>
        <row r="500">
          <cell r="C500">
            <v>2.6882751479388243</v>
          </cell>
          <cell r="D500">
            <v>15.363630405709555</v>
          </cell>
          <cell r="E500">
            <v>2.6882751479388243</v>
          </cell>
        </row>
      </sheetData>
      <sheetData sheetId="25"/>
      <sheetData sheetId="26"/>
      <sheetData sheetId="27"/>
      <sheetData sheetId="28"/>
      <sheetData sheetId="29">
        <row r="1">
          <cell r="A1" t="str">
            <v>Mes</v>
          </cell>
          <cell r="B1" t="str">
            <v>Abril 2024</v>
          </cell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/>
          <cell r="AE1"/>
          <cell r="AF1"/>
          <cell r="AG1"/>
          <cell r="AH1"/>
          <cell r="AI1"/>
          <cell r="AJ1"/>
          <cell r="AK1"/>
          <cell r="AL1"/>
          <cell r="AM1"/>
          <cell r="AN1"/>
          <cell r="AO1"/>
          <cell r="AP1"/>
          <cell r="AQ1"/>
          <cell r="AR1"/>
          <cell r="AS1"/>
          <cell r="AT1"/>
        </row>
        <row r="2">
          <cell r="A2" t="str">
            <v>Sistema Eléctrico</v>
          </cell>
          <cell r="B2" t="str">
            <v>Península</v>
          </cell>
          <cell r="C2"/>
          <cell r="D2"/>
          <cell r="E2"/>
          <cell r="F2"/>
          <cell r="G2"/>
          <cell r="H2"/>
          <cell r="I2"/>
          <cell r="J2"/>
          <cell r="K2" t="str">
            <v>Ceuta</v>
          </cell>
          <cell r="L2"/>
          <cell r="M2"/>
          <cell r="N2"/>
          <cell r="O2"/>
          <cell r="P2"/>
          <cell r="Q2"/>
          <cell r="R2"/>
          <cell r="S2"/>
          <cell r="T2" t="str">
            <v>Melilla</v>
          </cell>
          <cell r="U2"/>
          <cell r="V2"/>
          <cell r="W2"/>
          <cell r="X2"/>
          <cell r="Y2"/>
          <cell r="Z2"/>
          <cell r="AA2"/>
          <cell r="AB2"/>
          <cell r="AC2" t="str">
            <v>Baleares</v>
          </cell>
          <cell r="AD2"/>
          <cell r="AE2"/>
          <cell r="AF2"/>
          <cell r="AG2"/>
          <cell r="AH2"/>
          <cell r="AI2"/>
          <cell r="AJ2"/>
          <cell r="AK2"/>
          <cell r="AL2" t="str">
            <v>Canarias</v>
          </cell>
          <cell r="AM2"/>
          <cell r="AN2"/>
          <cell r="AO2"/>
          <cell r="AP2"/>
          <cell r="AQ2"/>
          <cell r="AR2"/>
          <cell r="AS2"/>
          <cell r="AT2"/>
        </row>
        <row r="3">
          <cell r="A3" t="str">
            <v>Indicadores</v>
          </cell>
          <cell r="B3" t="str">
            <v>Mes (MWh)</v>
          </cell>
          <cell r="C3" t="str">
            <v>Mes año anterior (MWh)</v>
          </cell>
          <cell r="D3" t="str">
            <v>% Incr. Mes</v>
          </cell>
          <cell r="E3" t="str">
            <v>Año (MWh)</v>
          </cell>
          <cell r="F3" t="str">
            <v>Año anterior (MWh)</v>
          </cell>
          <cell r="G3" t="str">
            <v>% Incr. Año</v>
          </cell>
          <cell r="H3" t="str">
            <v>Año móvil (MWh)</v>
          </cell>
          <cell r="I3" t="str">
            <v>Año móvil año anterior (MWh)</v>
          </cell>
          <cell r="J3" t="str">
            <v>% Incr. Año móvil</v>
          </cell>
          <cell r="K3" t="str">
            <v>Mes (MWh)</v>
          </cell>
          <cell r="L3" t="str">
            <v>Mes año anterior (MWh)</v>
          </cell>
          <cell r="M3" t="str">
            <v>% Incr. Mes</v>
          </cell>
          <cell r="N3" t="str">
            <v>Año (MWh)</v>
          </cell>
          <cell r="O3" t="str">
            <v>Año anterior (MWh)</v>
          </cell>
          <cell r="P3" t="str">
            <v>% Incr. Año</v>
          </cell>
          <cell r="Q3" t="str">
            <v>Año móvil (MWh)</v>
          </cell>
          <cell r="R3" t="str">
            <v>Año móvil año anterior (MWh)</v>
          </cell>
          <cell r="S3" t="str">
            <v>% Incr. Año móvil</v>
          </cell>
          <cell r="T3" t="str">
            <v>Mes (MWh)</v>
          </cell>
          <cell r="U3" t="str">
            <v>Mes año anterior (MWh)</v>
          </cell>
          <cell r="V3" t="str">
            <v>% Incr. Mes</v>
          </cell>
          <cell r="W3" t="str">
            <v>Año (MWh)</v>
          </cell>
          <cell r="X3" t="str">
            <v>Año anterior (MWh)</v>
          </cell>
          <cell r="Y3" t="str">
            <v>% Incr. Año</v>
          </cell>
          <cell r="Z3" t="str">
            <v>Año móvil (MWh)</v>
          </cell>
          <cell r="AA3" t="str">
            <v>Año móvil año anterior (MWh)</v>
          </cell>
          <cell r="AB3" t="str">
            <v>% Incr. Año móvil</v>
          </cell>
          <cell r="AC3" t="str">
            <v>Mes (MWh)</v>
          </cell>
          <cell r="AD3" t="str">
            <v>Mes año anterior (MWh)</v>
          </cell>
          <cell r="AE3" t="str">
            <v>% Incr. Mes</v>
          </cell>
          <cell r="AF3" t="str">
            <v>Año (MWh)</v>
          </cell>
          <cell r="AG3" t="str">
            <v>Año anterior (MWh)</v>
          </cell>
          <cell r="AH3" t="str">
            <v>% Incr. Año</v>
          </cell>
          <cell r="AI3" t="str">
            <v>Año móvil (MWh)</v>
          </cell>
          <cell r="AJ3" t="str">
            <v>Año móvil año anterior (MWh)</v>
          </cell>
          <cell r="AK3" t="str">
            <v>% Incr. Año móvil</v>
          </cell>
          <cell r="AL3" t="str">
            <v>Mes (MWh)</v>
          </cell>
          <cell r="AM3" t="str">
            <v>Mes año anterior (MWh)</v>
          </cell>
          <cell r="AN3" t="str">
            <v>% Incr. Mes</v>
          </cell>
          <cell r="AO3" t="str">
            <v>Año (MWh)</v>
          </cell>
          <cell r="AP3" t="str">
            <v>Año anterior (MWh)</v>
          </cell>
          <cell r="AQ3" t="str">
            <v>% Incr. Año</v>
          </cell>
          <cell r="AR3" t="str">
            <v>Año móvil (MWh)</v>
          </cell>
          <cell r="AS3" t="str">
            <v>Año móvil año anterior (MWh)</v>
          </cell>
          <cell r="AT3" t="str">
            <v>% Incr. Año móvil</v>
          </cell>
        </row>
        <row r="4">
          <cell r="A4" t="str">
            <v>Balance</v>
          </cell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/>
          <cell r="W4"/>
          <cell r="X4"/>
          <cell r="Y4"/>
          <cell r="Z4"/>
          <cell r="AA4"/>
          <cell r="AB4"/>
          <cell r="AC4"/>
          <cell r="AD4"/>
          <cell r="AE4"/>
          <cell r="AF4"/>
          <cell r="AG4"/>
          <cell r="AH4"/>
          <cell r="AI4"/>
          <cell r="AJ4"/>
          <cell r="AK4"/>
          <cell r="AL4"/>
          <cell r="AM4"/>
          <cell r="AN4"/>
          <cell r="AO4"/>
          <cell r="AP4"/>
          <cell r="AQ4"/>
          <cell r="AR4"/>
          <cell r="AS4"/>
          <cell r="AT4"/>
        </row>
        <row r="5">
          <cell r="A5" t="str">
            <v>Hidráulica</v>
          </cell>
          <cell r="B5">
            <v>4063648.8074929998</v>
          </cell>
          <cell r="C5">
            <v>1569436.2392829999</v>
          </cell>
          <cell r="D5">
            <v>1.5892410954837399</v>
          </cell>
          <cell r="E5">
            <v>15814185.295094</v>
          </cell>
          <cell r="F5">
            <v>10064420.723706</v>
          </cell>
          <cell r="G5">
            <v>0.57129612614910397</v>
          </cell>
          <cell r="H5">
            <v>31511074.496534001</v>
          </cell>
          <cell r="I5">
            <v>21134168.065322999</v>
          </cell>
          <cell r="J5">
            <v>0.49100141529760299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258.40699999999998</v>
          </cell>
          <cell r="AM5">
            <v>276.108</v>
          </cell>
          <cell r="AN5">
            <v>-6.4108971851594407E-2</v>
          </cell>
          <cell r="AO5">
            <v>1112.6559999999999</v>
          </cell>
          <cell r="AP5">
            <v>1097.068</v>
          </cell>
          <cell r="AQ5">
            <v>1.4208781953352E-2</v>
          </cell>
          <cell r="AR5">
            <v>3464.7260000000001</v>
          </cell>
          <cell r="AS5">
            <v>3413.25</v>
          </cell>
          <cell r="AT5">
            <v>1.5081227569032501E-2</v>
          </cell>
        </row>
        <row r="6">
          <cell r="A6" t="str">
            <v>Nuclear</v>
          </cell>
          <cell r="B6">
            <v>3525863.7629999998</v>
          </cell>
          <cell r="C6">
            <v>4595971.7029999997</v>
          </cell>
          <cell r="D6">
            <v>-0.23283605930417101</v>
          </cell>
          <cell r="E6">
            <v>16742810.221000001</v>
          </cell>
          <cell r="F6">
            <v>19457270.296</v>
          </cell>
          <cell r="G6">
            <v>-0.13950878174098399</v>
          </cell>
          <cell r="H6">
            <v>51932967.508000001</v>
          </cell>
          <cell r="I6">
            <v>56390486.821999997</v>
          </cell>
          <cell r="J6">
            <v>-7.90473635751794E-2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</row>
        <row r="7">
          <cell r="A7" t="str">
            <v>Carbón</v>
          </cell>
          <cell r="B7">
            <v>219580.598</v>
          </cell>
          <cell r="C7">
            <v>260205.05799999999</v>
          </cell>
          <cell r="D7">
            <v>-0.156124789857083</v>
          </cell>
          <cell r="E7">
            <v>918687.57700000005</v>
          </cell>
          <cell r="F7">
            <v>1429988.92</v>
          </cell>
          <cell r="G7">
            <v>-0.357556157148406</v>
          </cell>
          <cell r="H7">
            <v>3419170.679</v>
          </cell>
          <cell r="I7">
            <v>6436217.2829999998</v>
          </cell>
          <cell r="J7">
            <v>-0.46876083751381997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75935.157999999996</v>
          </cell>
          <cell r="AJ7">
            <v>81134.154999999999</v>
          </cell>
          <cell r="AK7">
            <v>-6.4079018263023799E-2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A8" t="str">
            <v>Motores diesel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14339.790999999999</v>
          </cell>
          <cell r="L8">
            <v>13776.183000000001</v>
          </cell>
          <cell r="M8">
            <v>4.0911767795186703E-2</v>
          </cell>
          <cell r="N8">
            <v>60205.249000000003</v>
          </cell>
          <cell r="O8">
            <v>61482.031999999999</v>
          </cell>
          <cell r="P8">
            <v>-2.0766766459508E-2</v>
          </cell>
          <cell r="Q8">
            <v>184699.625</v>
          </cell>
          <cell r="R8">
            <v>191387.34</v>
          </cell>
          <cell r="S8">
            <v>-3.4943351007438603E-2</v>
          </cell>
          <cell r="T8">
            <v>13738.512000000001</v>
          </cell>
          <cell r="U8">
            <v>13403.493</v>
          </cell>
          <cell r="V8">
            <v>2.49949024481902E-2</v>
          </cell>
          <cell r="W8">
            <v>57890.012000000002</v>
          </cell>
          <cell r="X8">
            <v>57034.129000000001</v>
          </cell>
          <cell r="Y8">
            <v>1.5006506016774701E-2</v>
          </cell>
          <cell r="Z8">
            <v>191955.83100000001</v>
          </cell>
          <cell r="AA8">
            <v>182951.94899999999</v>
          </cell>
          <cell r="AB8">
            <v>4.9214463410826997E-2</v>
          </cell>
          <cell r="AC8">
            <v>18937.708999999999</v>
          </cell>
          <cell r="AD8">
            <v>7888.3059999999996</v>
          </cell>
          <cell r="AE8">
            <v>1.40073204563819</v>
          </cell>
          <cell r="AF8">
            <v>37123.517</v>
          </cell>
          <cell r="AG8">
            <v>36240.396000000001</v>
          </cell>
          <cell r="AH8">
            <v>2.4368414738073101E-2</v>
          </cell>
          <cell r="AI8">
            <v>260608.073</v>
          </cell>
          <cell r="AJ8">
            <v>313229.32299999997</v>
          </cell>
          <cell r="AK8">
            <v>-0.16799592546448799</v>
          </cell>
          <cell r="AL8">
            <v>147293.12100000001</v>
          </cell>
          <cell r="AM8">
            <v>153109.84</v>
          </cell>
          <cell r="AN8">
            <v>-3.7990497540850501E-2</v>
          </cell>
          <cell r="AO8">
            <v>626796.48400000005</v>
          </cell>
          <cell r="AP8">
            <v>605731.08499999996</v>
          </cell>
          <cell r="AQ8">
            <v>3.4776816844392197E-2</v>
          </cell>
          <cell r="AR8">
            <v>1945051.669</v>
          </cell>
          <cell r="AS8">
            <v>1800816.551</v>
          </cell>
          <cell r="AT8">
            <v>8.0094287183170201E-2</v>
          </cell>
        </row>
        <row r="9">
          <cell r="A9" t="str">
            <v>Turbina de gas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20.204999999999998</v>
          </cell>
          <cell r="L9">
            <v>4.7720000000000002</v>
          </cell>
          <cell r="M9">
            <v>3.2340737636211201</v>
          </cell>
          <cell r="N9">
            <v>110.74</v>
          </cell>
          <cell r="O9">
            <v>27.733000000000001</v>
          </cell>
          <cell r="P9">
            <v>2.9930768398658598</v>
          </cell>
          <cell r="Q9">
            <v>336.24599999999998</v>
          </cell>
          <cell r="R9">
            <v>462.76799999999997</v>
          </cell>
          <cell r="S9">
            <v>-0.273402655326211</v>
          </cell>
          <cell r="T9">
            <v>2.9140000000000001</v>
          </cell>
          <cell r="U9">
            <v>1.6659999999999999</v>
          </cell>
          <cell r="V9">
            <v>0.74909963985594297</v>
          </cell>
          <cell r="W9">
            <v>8.8510000000000009</v>
          </cell>
          <cell r="X9">
            <v>9.3079999999999998</v>
          </cell>
          <cell r="Y9">
            <v>-4.9097550494198401E-2</v>
          </cell>
          <cell r="Z9">
            <v>43.679000000000002</v>
          </cell>
          <cell r="AA9">
            <v>51.171999999999997</v>
          </cell>
          <cell r="AB9">
            <v>-0.14642773391698599</v>
          </cell>
          <cell r="AC9">
            <v>29829.684000000001</v>
          </cell>
          <cell r="AD9">
            <v>29715.137999999999</v>
          </cell>
          <cell r="AE9">
            <v>3.8548028954130502E-3</v>
          </cell>
          <cell r="AF9">
            <v>104658.579</v>
          </cell>
          <cell r="AG9">
            <v>146810.674</v>
          </cell>
          <cell r="AH9">
            <v>-0.28711873497699503</v>
          </cell>
          <cell r="AI9">
            <v>459707.36499999999</v>
          </cell>
          <cell r="AJ9">
            <v>482900.02600000001</v>
          </cell>
          <cell r="AK9">
            <v>-4.8027872750621897E-2</v>
          </cell>
          <cell r="AL9">
            <v>15266.852000000001</v>
          </cell>
          <cell r="AM9">
            <v>21350.13</v>
          </cell>
          <cell r="AN9">
            <v>-0.28492931893154799</v>
          </cell>
          <cell r="AO9">
            <v>90127.566000000006</v>
          </cell>
          <cell r="AP9">
            <v>80672.963000000003</v>
          </cell>
          <cell r="AQ9">
            <v>0.11719667467773601</v>
          </cell>
          <cell r="AR9">
            <v>268545.29100000003</v>
          </cell>
          <cell r="AS9">
            <v>259375.231</v>
          </cell>
          <cell r="AT9">
            <v>3.5354416706042502E-2</v>
          </cell>
        </row>
        <row r="10">
          <cell r="A10" t="str">
            <v>Turbina de vapor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101478.588</v>
          </cell>
          <cell r="AM10">
            <v>92299.323999999993</v>
          </cell>
          <cell r="AN10">
            <v>9.9451042566682399E-2</v>
          </cell>
          <cell r="AO10">
            <v>445268.36599999998</v>
          </cell>
          <cell r="AP10">
            <v>441346.45400000003</v>
          </cell>
          <cell r="AQ10">
            <v>8.8862433683447092E-3</v>
          </cell>
          <cell r="AR10">
            <v>1258816.7790000001</v>
          </cell>
          <cell r="AS10">
            <v>1210471.743</v>
          </cell>
          <cell r="AT10">
            <v>3.9939004177150898E-2</v>
          </cell>
        </row>
        <row r="11">
          <cell r="A11" t="str">
            <v>Fuel+Gas</v>
          </cell>
          <cell r="B11">
            <v>0</v>
          </cell>
          <cell r="C11">
            <v>0</v>
          </cell>
          <cell r="D11">
            <v>0</v>
          </cell>
          <cell r="E11">
            <v>1E-3</v>
          </cell>
          <cell r="F11">
            <v>0</v>
          </cell>
          <cell r="G11">
            <v>0</v>
          </cell>
          <cell r="H11">
            <v>2E-3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</row>
        <row r="12">
          <cell r="A12" t="str">
            <v>Ciclo combinado</v>
          </cell>
          <cell r="B12">
            <v>1535346.9550000001</v>
          </cell>
          <cell r="C12">
            <v>2437012.0699999998</v>
          </cell>
          <cell r="D12">
            <v>-0.36998795619424202</v>
          </cell>
          <cell r="E12">
            <v>7679184.3049999997</v>
          </cell>
          <cell r="F12">
            <v>11193533.548</v>
          </cell>
          <cell r="G12">
            <v>-0.31396245233284098</v>
          </cell>
          <cell r="H12">
            <v>36368546.144000001</v>
          </cell>
          <cell r="I12">
            <v>56642184.986000001</v>
          </cell>
          <cell r="J12">
            <v>-0.35792473131131802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206604.698</v>
          </cell>
          <cell r="AD12">
            <v>208569.33600000001</v>
          </cell>
          <cell r="AE12">
            <v>-9.4195917658768703E-3</v>
          </cell>
          <cell r="AF12">
            <v>886715.77500000002</v>
          </cell>
          <cell r="AG12">
            <v>932117.16399999999</v>
          </cell>
          <cell r="AH12">
            <v>-4.8707813516885301E-2</v>
          </cell>
          <cell r="AI12">
            <v>3041619.9789999998</v>
          </cell>
          <cell r="AJ12">
            <v>3630657.9509999999</v>
          </cell>
          <cell r="AK12">
            <v>-0.16224000716943299</v>
          </cell>
          <cell r="AL12">
            <v>316110.86599999998</v>
          </cell>
          <cell r="AM12">
            <v>280594.935</v>
          </cell>
          <cell r="AN12">
            <v>0.12657367104648601</v>
          </cell>
          <cell r="AO12">
            <v>1256601.3049999999</v>
          </cell>
          <cell r="AP12">
            <v>1137966.3089999999</v>
          </cell>
          <cell r="AQ12">
            <v>0.104251764803346</v>
          </cell>
          <cell r="AR12">
            <v>3830951.76</v>
          </cell>
          <cell r="AS12">
            <v>3538405.82</v>
          </cell>
          <cell r="AT12">
            <v>8.2677328402088093E-2</v>
          </cell>
        </row>
        <row r="13">
          <cell r="A13" t="str">
            <v>Generación auxiliar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12117.501</v>
          </cell>
          <cell r="AK13">
            <v>-1</v>
          </cell>
          <cell r="AL13">
            <v>0</v>
          </cell>
          <cell r="AM13">
            <v>-12.927</v>
          </cell>
          <cell r="AN13">
            <v>-1</v>
          </cell>
          <cell r="AO13">
            <v>0</v>
          </cell>
          <cell r="AP13">
            <v>-50.497</v>
          </cell>
          <cell r="AQ13">
            <v>-1</v>
          </cell>
          <cell r="AR13">
            <v>-15.491</v>
          </cell>
          <cell r="AS13">
            <v>-116.169</v>
          </cell>
          <cell r="AT13">
            <v>-0.86665117199941499</v>
          </cell>
        </row>
        <row r="14">
          <cell r="A14" t="str">
            <v>Hidroeólica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1322.405</v>
          </cell>
          <cell r="AM14">
            <v>1585.069</v>
          </cell>
          <cell r="AN14">
            <v>-0.16571139805270299</v>
          </cell>
          <cell r="AO14">
            <v>5137.6580000000004</v>
          </cell>
          <cell r="AP14">
            <v>5687.9949999999999</v>
          </cell>
          <cell r="AQ14">
            <v>-9.6754128651660096E-2</v>
          </cell>
          <cell r="AR14">
            <v>17313.861000000001</v>
          </cell>
          <cell r="AS14">
            <v>22097.026999999998</v>
          </cell>
          <cell r="AT14">
            <v>-0.216461970200788</v>
          </cell>
        </row>
        <row r="15">
          <cell r="A15" t="str">
            <v>Eólica</v>
          </cell>
          <cell r="B15">
            <v>4611191.8550000004</v>
          </cell>
          <cell r="C15">
            <v>4798399.3279999997</v>
          </cell>
          <cell r="D15">
            <v>-3.9014567192770203E-2</v>
          </cell>
          <cell r="E15">
            <v>23186943.989</v>
          </cell>
          <cell r="F15">
            <v>23322676.693999998</v>
          </cell>
          <cell r="G15">
            <v>-5.8197738956316603E-3</v>
          </cell>
          <cell r="H15">
            <v>61207898.324000001</v>
          </cell>
          <cell r="I15">
            <v>61210879.572999999</v>
          </cell>
          <cell r="J15">
            <v>-4.87045607054632E-5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127.345</v>
          </cell>
          <cell r="AE15">
            <v>-1</v>
          </cell>
          <cell r="AF15">
            <v>0</v>
          </cell>
          <cell r="AG15">
            <v>726.66499999999996</v>
          </cell>
          <cell r="AH15">
            <v>-1</v>
          </cell>
          <cell r="AI15">
            <v>541.40499999999997</v>
          </cell>
          <cell r="AJ15">
            <v>1153.9090000000001</v>
          </cell>
          <cell r="AK15">
            <v>-0.53080788866366402</v>
          </cell>
          <cell r="AL15">
            <v>94672.573000000004</v>
          </cell>
          <cell r="AM15">
            <v>103784.149</v>
          </cell>
          <cell r="AN15">
            <v>-8.7793522303680496E-2</v>
          </cell>
          <cell r="AO15">
            <v>345702.90899999999</v>
          </cell>
          <cell r="AP15">
            <v>410702.82299999997</v>
          </cell>
          <cell r="AQ15">
            <v>-0.158265077228359</v>
          </cell>
          <cell r="AR15">
            <v>1262481.98</v>
          </cell>
          <cell r="AS15">
            <v>1404572.615</v>
          </cell>
          <cell r="AT15">
            <v>-0.101162897156442</v>
          </cell>
        </row>
        <row r="16">
          <cell r="A16" t="str">
            <v>Solar fotovoltaica</v>
          </cell>
          <cell r="B16">
            <v>3946874.0129999998</v>
          </cell>
          <cell r="C16">
            <v>3715540.2030000002</v>
          </cell>
          <cell r="D16">
            <v>6.2261151100778303E-2</v>
          </cell>
          <cell r="E16">
            <v>11377995.854</v>
          </cell>
          <cell r="F16">
            <v>10559164.870999999</v>
          </cell>
          <cell r="G16">
            <v>7.7546945521123803E-2</v>
          </cell>
          <cell r="H16">
            <v>37535483.130000003</v>
          </cell>
          <cell r="I16">
            <v>30737863.984999999</v>
          </cell>
          <cell r="J16">
            <v>0.221148065080814</v>
          </cell>
          <cell r="K16">
            <v>1.2999999999999999E-2</v>
          </cell>
          <cell r="L16">
            <v>0</v>
          </cell>
          <cell r="M16">
            <v>0</v>
          </cell>
          <cell r="N16">
            <v>2.5000000000000001E-2</v>
          </cell>
          <cell r="O16">
            <v>0</v>
          </cell>
          <cell r="P16">
            <v>0</v>
          </cell>
          <cell r="Q16">
            <v>0.26200000000000001</v>
          </cell>
          <cell r="R16">
            <v>0</v>
          </cell>
          <cell r="S16">
            <v>0</v>
          </cell>
          <cell r="T16">
            <v>7.3710000000000004</v>
          </cell>
          <cell r="U16">
            <v>7.9279999999999999</v>
          </cell>
          <cell r="V16">
            <v>-7.0257315842583198E-2</v>
          </cell>
          <cell r="W16">
            <v>21.602</v>
          </cell>
          <cell r="X16">
            <v>24.170999999999999</v>
          </cell>
          <cell r="Y16">
            <v>-0.106284390385172</v>
          </cell>
          <cell r="Z16">
            <v>73.957999999999998</v>
          </cell>
          <cell r="AA16">
            <v>74.516999999999996</v>
          </cell>
          <cell r="AB16">
            <v>-7.5016439201792597E-3</v>
          </cell>
          <cell r="AC16">
            <v>44651.337</v>
          </cell>
          <cell r="AD16">
            <v>38896.29</v>
          </cell>
          <cell r="AE16">
            <v>0.14795876419062101</v>
          </cell>
          <cell r="AF16">
            <v>144971.51500000001</v>
          </cell>
          <cell r="AG16">
            <v>115767.798</v>
          </cell>
          <cell r="AH16">
            <v>0.25226114260202098</v>
          </cell>
          <cell r="AI16">
            <v>419673.77799999999</v>
          </cell>
          <cell r="AJ16">
            <v>316775.69</v>
          </cell>
          <cell r="AK16">
            <v>0.32482949685943402</v>
          </cell>
          <cell r="AL16">
            <v>36076.476000000002</v>
          </cell>
          <cell r="AM16">
            <v>30082.971000000001</v>
          </cell>
          <cell r="AN16">
            <v>0.19923248272253399</v>
          </cell>
          <cell r="AO16">
            <v>119289.431</v>
          </cell>
          <cell r="AP16">
            <v>105415.834</v>
          </cell>
          <cell r="AQ16">
            <v>0.13160828381816</v>
          </cell>
          <cell r="AR16">
            <v>360474.32400000002</v>
          </cell>
          <cell r="AS16">
            <v>331534.81099999999</v>
          </cell>
          <cell r="AT16">
            <v>8.7289515428894196E-2</v>
          </cell>
        </row>
        <row r="17">
          <cell r="A17" t="str">
            <v>Solar térmica</v>
          </cell>
          <cell r="B17">
            <v>443319.44199999998</v>
          </cell>
          <cell r="C17">
            <v>625724.51</v>
          </cell>
          <cell r="D17">
            <v>-0.291510185528772</v>
          </cell>
          <cell r="E17">
            <v>865720.22199999995</v>
          </cell>
          <cell r="F17">
            <v>1333957.2080000001</v>
          </cell>
          <cell r="G17">
            <v>-0.351013498178122</v>
          </cell>
          <cell r="H17">
            <v>4227572.74</v>
          </cell>
          <cell r="I17">
            <v>4544632.8490000004</v>
          </cell>
          <cell r="J17">
            <v>-6.9765835774779003E-2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Otras renovables</v>
          </cell>
          <cell r="B18">
            <v>304122.23999999999</v>
          </cell>
          <cell r="C18">
            <v>272379.739</v>
          </cell>
          <cell r="D18">
            <v>0.11653767316371499</v>
          </cell>
          <cell r="E18">
            <v>1154617.0120000001</v>
          </cell>
          <cell r="F18">
            <v>1227113.112</v>
          </cell>
          <cell r="G18">
            <v>-5.9078579872594399E-2</v>
          </cell>
          <cell r="H18">
            <v>3514095.6409999998</v>
          </cell>
          <cell r="I18">
            <v>4222399.7949999999</v>
          </cell>
          <cell r="J18">
            <v>-0.16774919202079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15.544</v>
          </cell>
          <cell r="AD18">
            <v>97.647999999999996</v>
          </cell>
          <cell r="AE18">
            <v>-0.84081599213501601</v>
          </cell>
          <cell r="AF18">
            <v>199.30600000000001</v>
          </cell>
          <cell r="AG18">
            <v>539.40499999999997</v>
          </cell>
          <cell r="AH18">
            <v>-0.63050768902772503</v>
          </cell>
          <cell r="AI18">
            <v>1237.213</v>
          </cell>
          <cell r="AJ18">
            <v>1377.2329999999999</v>
          </cell>
          <cell r="AK18">
            <v>-0.10166761905937501</v>
          </cell>
          <cell r="AL18">
            <v>264.24700000000001</v>
          </cell>
          <cell r="AM18">
            <v>630.952</v>
          </cell>
          <cell r="AN18">
            <v>-0.58119318109776996</v>
          </cell>
          <cell r="AO18">
            <v>1842.2159999999999</v>
          </cell>
          <cell r="AP18">
            <v>2864.6</v>
          </cell>
          <cell r="AQ18">
            <v>-0.35690288347413301</v>
          </cell>
          <cell r="AR18">
            <v>5945.5739999999996</v>
          </cell>
          <cell r="AS18">
            <v>8681.3629999999994</v>
          </cell>
          <cell r="AT18">
            <v>-0.31513357983072499</v>
          </cell>
        </row>
        <row r="19">
          <cell r="A19" t="str">
            <v>Cogeneración</v>
          </cell>
          <cell r="B19">
            <v>905971.55900000001</v>
          </cell>
          <cell r="C19">
            <v>1571031.808</v>
          </cell>
          <cell r="D19">
            <v>-0.42332704252923697</v>
          </cell>
          <cell r="E19">
            <v>5142891.7350000003</v>
          </cell>
          <cell r="F19">
            <v>6237418.3310000002</v>
          </cell>
          <cell r="G19">
            <v>-0.175477503338232</v>
          </cell>
          <cell r="H19">
            <v>16198149.948000001</v>
          </cell>
          <cell r="I19">
            <v>15779008.609999999</v>
          </cell>
          <cell r="J19">
            <v>2.6563223860234599E-2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1909.5409999999999</v>
          </cell>
          <cell r="AD19">
            <v>3596.471</v>
          </cell>
          <cell r="AE19">
            <v>-0.46905146739678999</v>
          </cell>
          <cell r="AF19">
            <v>13071.425999999999</v>
          </cell>
          <cell r="AG19">
            <v>13188.977999999999</v>
          </cell>
          <cell r="AH19">
            <v>-8.9128968142945901E-3</v>
          </cell>
          <cell r="AI19">
            <v>36891.006999999998</v>
          </cell>
          <cell r="AJ19">
            <v>27174.311000000002</v>
          </cell>
          <cell r="AK19">
            <v>0.35756917627092699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</row>
        <row r="20">
          <cell r="A20" t="str">
            <v>Residuos renovables</v>
          </cell>
          <cell r="B20">
            <v>38443.152000000002</v>
          </cell>
          <cell r="C20">
            <v>46745.470500000003</v>
          </cell>
          <cell r="D20">
            <v>-0.17760690845971899</v>
          </cell>
          <cell r="E20">
            <v>190127.772</v>
          </cell>
          <cell r="F20">
            <v>230904.86850000001</v>
          </cell>
          <cell r="G20">
            <v>-0.17659695425607699</v>
          </cell>
          <cell r="H20">
            <v>666710.05599999998</v>
          </cell>
          <cell r="I20">
            <v>697071.46550000005</v>
          </cell>
          <cell r="J20">
            <v>-4.35556625147785E-2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514.53150000000005</v>
          </cell>
          <cell r="U20">
            <v>524.12850000000003</v>
          </cell>
          <cell r="V20">
            <v>-1.83103952561251E-2</v>
          </cell>
          <cell r="W20">
            <v>1969.271</v>
          </cell>
          <cell r="X20">
            <v>1876.665</v>
          </cell>
          <cell r="Y20">
            <v>4.9346047376596203E-2</v>
          </cell>
          <cell r="Z20">
            <v>5506.3810000000003</v>
          </cell>
          <cell r="AA20">
            <v>5923.3789999999999</v>
          </cell>
          <cell r="AB20">
            <v>-7.0398669408119799E-2</v>
          </cell>
          <cell r="AC20">
            <v>11323.398999999999</v>
          </cell>
          <cell r="AD20">
            <v>10657.33</v>
          </cell>
          <cell r="AE20">
            <v>6.2498674621129298E-2</v>
          </cell>
          <cell r="AF20">
            <v>40246.381999999998</v>
          </cell>
          <cell r="AG20">
            <v>37486.922500000001</v>
          </cell>
          <cell r="AH20">
            <v>7.3611257365818597E-2</v>
          </cell>
          <cell r="AI20">
            <v>135894.46</v>
          </cell>
          <cell r="AJ20">
            <v>137767.29199999999</v>
          </cell>
          <cell r="AK20">
            <v>-1.35941700879189E-2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</row>
        <row r="21">
          <cell r="A21" t="str">
            <v>Residuos no renovables</v>
          </cell>
          <cell r="B21">
            <v>59713.807000000001</v>
          </cell>
          <cell r="C21">
            <v>80064.349499999997</v>
          </cell>
          <cell r="D21">
            <v>-0.25417732894963502</v>
          </cell>
          <cell r="E21">
            <v>306708.99300000002</v>
          </cell>
          <cell r="F21">
            <v>391114.66749999998</v>
          </cell>
          <cell r="G21">
            <v>-0.21580800085949201</v>
          </cell>
          <cell r="H21">
            <v>1100912.5630000001</v>
          </cell>
          <cell r="I21">
            <v>1516445.7305000001</v>
          </cell>
          <cell r="J21">
            <v>-0.27401782941681102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514.53150000000005</v>
          </cell>
          <cell r="U21">
            <v>524.12850000000003</v>
          </cell>
          <cell r="V21">
            <v>-1.83103952561251E-2</v>
          </cell>
          <cell r="W21">
            <v>1969.271</v>
          </cell>
          <cell r="X21">
            <v>1876.665</v>
          </cell>
          <cell r="Y21">
            <v>4.9346047376596203E-2</v>
          </cell>
          <cell r="Z21">
            <v>5506.3810000000003</v>
          </cell>
          <cell r="AA21">
            <v>5923.3789999999999</v>
          </cell>
          <cell r="AB21">
            <v>-7.0398669408119799E-2</v>
          </cell>
          <cell r="AC21">
            <v>11323.398999999999</v>
          </cell>
          <cell r="AD21">
            <v>10657.33</v>
          </cell>
          <cell r="AE21">
            <v>6.2498674621129298E-2</v>
          </cell>
          <cell r="AF21">
            <v>40246.381999999998</v>
          </cell>
          <cell r="AG21">
            <v>37486.922500000001</v>
          </cell>
          <cell r="AH21">
            <v>7.3611257365818597E-2</v>
          </cell>
          <cell r="AI21">
            <v>135894.46</v>
          </cell>
          <cell r="AJ21">
            <v>137767.29199999999</v>
          </cell>
          <cell r="AK21">
            <v>-1.35941700879189E-2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A22" t="str">
            <v>Generación</v>
          </cell>
          <cell r="B22">
            <v>19654076.191493001</v>
          </cell>
          <cell r="C22">
            <v>19972510.478282999</v>
          </cell>
          <cell r="D22">
            <v>-1.59436284755613E-2</v>
          </cell>
          <cell r="E22">
            <v>83379872.976093993</v>
          </cell>
          <cell r="F22">
            <v>85447563.239705995</v>
          </cell>
          <cell r="G22">
            <v>-2.4198352594461899E-2</v>
          </cell>
          <cell r="H22">
            <v>247682581.231534</v>
          </cell>
          <cell r="I22">
            <v>259311359.164323</v>
          </cell>
          <cell r="J22">
            <v>-4.4844845865082E-2</v>
          </cell>
          <cell r="K22">
            <v>14360.009</v>
          </cell>
          <cell r="L22">
            <v>13780.955</v>
          </cell>
          <cell r="M22">
            <v>4.2018423251508903E-2</v>
          </cell>
          <cell r="N22">
            <v>60316.014000000003</v>
          </cell>
          <cell r="O22">
            <v>61509.764999999999</v>
          </cell>
          <cell r="P22">
            <v>-1.94075038329279E-2</v>
          </cell>
          <cell r="Q22">
            <v>185036.133</v>
          </cell>
          <cell r="R22">
            <v>191850.10800000001</v>
          </cell>
          <cell r="S22">
            <v>-3.5517180944198402E-2</v>
          </cell>
          <cell r="T22">
            <v>14777.86</v>
          </cell>
          <cell r="U22">
            <v>14461.343999999999</v>
          </cell>
          <cell r="V22">
            <v>2.1887038991673199E-2</v>
          </cell>
          <cell r="W22">
            <v>61859.006999999998</v>
          </cell>
          <cell r="X22">
            <v>60820.938000000002</v>
          </cell>
          <cell r="Y22">
            <v>1.7067625625898801E-2</v>
          </cell>
          <cell r="Z22">
            <v>203086.23</v>
          </cell>
          <cell r="AA22">
            <v>194924.39600000001</v>
          </cell>
          <cell r="AB22">
            <v>4.1871793205402602E-2</v>
          </cell>
          <cell r="AC22">
            <v>324595.31099999999</v>
          </cell>
          <cell r="AD22">
            <v>310205.19400000002</v>
          </cell>
          <cell r="AE22">
            <v>4.6389026613139303E-2</v>
          </cell>
          <cell r="AF22">
            <v>1267232.882</v>
          </cell>
          <cell r="AG22">
            <v>1320364.925</v>
          </cell>
          <cell r="AH22">
            <v>-4.0240422927017697E-2</v>
          </cell>
          <cell r="AI22">
            <v>4568002.898</v>
          </cell>
          <cell r="AJ22">
            <v>5142054.6830000002</v>
          </cell>
          <cell r="AK22">
            <v>-0.111638599818445</v>
          </cell>
          <cell r="AL22">
            <v>712743.53500000003</v>
          </cell>
          <cell r="AM22">
            <v>683700.55099999998</v>
          </cell>
          <cell r="AN22">
            <v>4.2479099888863399E-2</v>
          </cell>
          <cell r="AO22">
            <v>2891878.591</v>
          </cell>
          <cell r="AP22">
            <v>2791434.6340000001</v>
          </cell>
          <cell r="AQ22">
            <v>3.59829156579849E-2</v>
          </cell>
          <cell r="AR22">
            <v>8953030.4729999993</v>
          </cell>
          <cell r="AS22">
            <v>8579252.2420000006</v>
          </cell>
          <cell r="AT22">
            <v>4.3567693367279697E-2</v>
          </cell>
        </row>
        <row r="23">
          <cell r="A23" t="str">
            <v>Turbinación bombeo</v>
          </cell>
          <cell r="B23">
            <v>476805.785187</v>
          </cell>
          <cell r="C23">
            <v>611590.25412399997</v>
          </cell>
          <cell r="D23">
            <v>-0.22038361145904101</v>
          </cell>
          <cell r="E23">
            <v>2044371.3833300001</v>
          </cell>
          <cell r="F23">
            <v>1955338.6875740001</v>
          </cell>
          <cell r="G23">
            <v>4.5533132608583202E-2</v>
          </cell>
          <cell r="H23">
            <v>5293622.3465860002</v>
          </cell>
          <cell r="I23">
            <v>4620210.3794189999</v>
          </cell>
          <cell r="J23">
            <v>0.145753528923002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</row>
        <row r="24">
          <cell r="A24" t="str">
            <v>Consumo de bombeo</v>
          </cell>
          <cell r="B24">
            <v>-713743.79302300001</v>
          </cell>
          <cell r="C24">
            <v>-928439.57917599997</v>
          </cell>
          <cell r="D24">
            <v>-0.231243681299697</v>
          </cell>
          <cell r="E24">
            <v>-3374914.8637020001</v>
          </cell>
          <cell r="F24">
            <v>-3172745.1784419999</v>
          </cell>
          <cell r="G24">
            <v>6.3720744620050798E-2</v>
          </cell>
          <cell r="H24">
            <v>-8396084.1346000005</v>
          </cell>
          <cell r="I24">
            <v>-7380042.2385069998</v>
          </cell>
          <cell r="J24">
            <v>0.13767426570969701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A25" t="str">
            <v>Entrega batería</v>
          </cell>
          <cell r="B25">
            <v>556.30700000000002</v>
          </cell>
          <cell r="C25">
            <v>60.808999999999997</v>
          </cell>
          <cell r="D25">
            <v>8.1484319755299399</v>
          </cell>
          <cell r="E25">
            <v>2409.7710000000002</v>
          </cell>
          <cell r="F25">
            <v>295.50400000000002</v>
          </cell>
          <cell r="G25">
            <v>7.1547830147815299</v>
          </cell>
          <cell r="H25">
            <v>6166.3429999999998</v>
          </cell>
          <cell r="I25">
            <v>288.44099999999997</v>
          </cell>
          <cell r="J25">
            <v>20.378177859596899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5.2439999999999998</v>
          </cell>
          <cell r="AG25">
            <v>0</v>
          </cell>
          <cell r="AH25">
            <v>0</v>
          </cell>
          <cell r="AI25">
            <v>5.6310000000000002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A26" t="str">
            <v>Carga batería</v>
          </cell>
          <cell r="B26">
            <v>-692.75300000000004</v>
          </cell>
          <cell r="C26">
            <v>-94.914000000000001</v>
          </cell>
          <cell r="D26">
            <v>6.2987441262616697</v>
          </cell>
          <cell r="E26">
            <v>-3010.94</v>
          </cell>
          <cell r="F26">
            <v>-432.827</v>
          </cell>
          <cell r="G26">
            <v>5.95645142285486</v>
          </cell>
          <cell r="H26">
            <v>-7754.174</v>
          </cell>
          <cell r="I26">
            <v>-432.827</v>
          </cell>
          <cell r="J26">
            <v>16.9151808921347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-4.0090000000000003</v>
          </cell>
          <cell r="AD26">
            <v>0</v>
          </cell>
          <cell r="AE26">
            <v>0</v>
          </cell>
          <cell r="AF26">
            <v>-69.790000000000006</v>
          </cell>
          <cell r="AG26">
            <v>0</v>
          </cell>
          <cell r="AH26">
            <v>0</v>
          </cell>
          <cell r="AI26">
            <v>-98.632000000000005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A27" t="str">
            <v>Enlace Península-Baleares</v>
          </cell>
          <cell r="B27">
            <v>-109362.35</v>
          </cell>
          <cell r="C27">
            <v>-98033.414000000004</v>
          </cell>
          <cell r="D27">
            <v>0.115561985834748</v>
          </cell>
          <cell r="E27">
            <v>-457534.43300000002</v>
          </cell>
          <cell r="F27">
            <v>-393912.11499999999</v>
          </cell>
          <cell r="G27">
            <v>0.16151399151559501</v>
          </cell>
          <cell r="H27">
            <v>-1489682.2479999999</v>
          </cell>
          <cell r="I27">
            <v>-873653.63800000004</v>
          </cell>
          <cell r="J27">
            <v>0.70511766128535203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109362.35</v>
          </cell>
          <cell r="AD27">
            <v>98033.414000000004</v>
          </cell>
          <cell r="AE27">
            <v>0.115561985834748</v>
          </cell>
          <cell r="AF27">
            <v>457534.43300000002</v>
          </cell>
          <cell r="AG27">
            <v>393912.11499999999</v>
          </cell>
          <cell r="AH27">
            <v>0.16151399151559501</v>
          </cell>
          <cell r="AI27">
            <v>1489682.2479999999</v>
          </cell>
          <cell r="AJ27">
            <v>873653.63800000004</v>
          </cell>
          <cell r="AK27">
            <v>0.70511766128535203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32">
          <cell r="A32"/>
          <cell r="B32" t="str">
            <v>Mes</v>
          </cell>
          <cell r="C32" t="str">
            <v>Abril 2024</v>
          </cell>
          <cell r="D32" t="str">
            <v>Mayo 2024</v>
          </cell>
          <cell r="E32" t="str">
            <v>Junio 2024</v>
          </cell>
          <cell r="F32" t="str">
            <v>Julio 2024</v>
          </cell>
          <cell r="G32" t="str">
            <v>Agosto 2024</v>
          </cell>
          <cell r="H32" t="str">
            <v>Septiembre 2024</v>
          </cell>
          <cell r="I32" t="str">
            <v>Octubre 2024</v>
          </cell>
          <cell r="J32" t="str">
            <v>Noviembre 2024</v>
          </cell>
          <cell r="K32" t="str">
            <v>Diciembre 2024</v>
          </cell>
          <cell r="L32" t="str">
            <v>Enero 2025</v>
          </cell>
          <cell r="M32" t="str">
            <v>Febrero 2025</v>
          </cell>
          <cell r="N32" t="str">
            <v>Marzo 2025</v>
          </cell>
          <cell r="O32" t="str">
            <v>Abril 2025</v>
          </cell>
        </row>
        <row r="33">
          <cell r="A33"/>
          <cell r="B33" t="str">
            <v>Indicadores</v>
          </cell>
          <cell r="C33" t="str">
            <v>Emisión (tCO2 eq.)</v>
          </cell>
          <cell r="D33" t="str">
            <v>Emisión (tCO2 eq.)</v>
          </cell>
          <cell r="E33" t="str">
            <v>Emisión (tCO2 eq.)</v>
          </cell>
          <cell r="F33" t="str">
            <v>Emisión (tCO2 eq.)</v>
          </cell>
          <cell r="G33" t="str">
            <v>Emisión (tCO2 eq.)</v>
          </cell>
          <cell r="H33" t="str">
            <v>Emisión (tCO2 eq.)</v>
          </cell>
          <cell r="I33" t="str">
            <v>Emisión (tCO2 eq.)</v>
          </cell>
          <cell r="J33" t="str">
            <v>Emisión (tCO2 eq.)</v>
          </cell>
          <cell r="K33" t="str">
            <v>Emisión (tCO2 eq.)</v>
          </cell>
          <cell r="L33" t="str">
            <v>Emisión (tCO2 eq.)</v>
          </cell>
          <cell r="M33" t="str">
            <v>Emisión (tCO2 eq.)</v>
          </cell>
          <cell r="N33" t="str">
            <v>Emisión (tCO2 eq.)</v>
          </cell>
          <cell r="O33" t="str">
            <v>Emisión (tCO2 eq.)</v>
          </cell>
        </row>
        <row r="34">
          <cell r="A34" t="str">
            <v>Emisiones CO2 balance</v>
          </cell>
          <cell r="B34" t="str">
            <v>Combustible Desglose Evolución UP</v>
          </cell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</row>
        <row r="35">
          <cell r="A35" t="str">
            <v>Carbón</v>
          </cell>
          <cell r="B35" t="str">
            <v>HUI</v>
          </cell>
          <cell r="C35"/>
          <cell r="D35"/>
          <cell r="E35"/>
          <cell r="F35"/>
          <cell r="G35"/>
          <cell r="H35"/>
          <cell r="I35">
            <v>51713.344319999997</v>
          </cell>
          <cell r="J35">
            <v>53657.082240000003</v>
          </cell>
          <cell r="K35">
            <v>38736.866880000001</v>
          </cell>
          <cell r="L35">
            <v>35681.292479999996</v>
          </cell>
          <cell r="M35">
            <v>23147.126400000001</v>
          </cell>
          <cell r="N35"/>
          <cell r="O35"/>
        </row>
        <row r="36">
          <cell r="A36"/>
          <cell r="B36" t="str">
            <v>HUN</v>
          </cell>
          <cell r="C36">
            <v>210797.37408000001</v>
          </cell>
          <cell r="D36">
            <v>205778.23104000001</v>
          </cell>
          <cell r="E36">
            <v>183233.59392000001</v>
          </cell>
          <cell r="F36">
            <v>202108.42655999999</v>
          </cell>
          <cell r="G36">
            <v>215398.79808000001</v>
          </cell>
          <cell r="H36">
            <v>288027.71039999998</v>
          </cell>
          <cell r="I36">
            <v>246257.15424</v>
          </cell>
          <cell r="J36">
            <v>222896.04</v>
          </cell>
          <cell r="K36">
            <v>263746.18943999999</v>
          </cell>
          <cell r="L36">
            <v>249889.7328</v>
          </cell>
          <cell r="M36">
            <v>243785.82527999999</v>
          </cell>
          <cell r="N36">
            <v>182917.99679999999</v>
          </cell>
          <cell r="O36">
            <v>163033.35456000001</v>
          </cell>
        </row>
        <row r="37">
          <cell r="A37" t="str">
            <v>Fuel+Gas</v>
          </cell>
          <cell r="B37" t="str">
            <v>FUE</v>
          </cell>
          <cell r="C37"/>
          <cell r="D37"/>
          <cell r="E37">
            <v>7.6999999999999996E-4</v>
          </cell>
          <cell r="F37"/>
          <cell r="G37">
            <v>7.6999999999999996E-4</v>
          </cell>
          <cell r="H37">
            <v>7.6999999999999996E-4</v>
          </cell>
          <cell r="I37"/>
          <cell r="J37"/>
          <cell r="K37"/>
          <cell r="L37"/>
          <cell r="M37"/>
          <cell r="N37"/>
          <cell r="O37">
            <v>7.6999999999999996E-4</v>
          </cell>
        </row>
        <row r="38">
          <cell r="A38" t="str">
            <v>Ciclo combinado</v>
          </cell>
          <cell r="B38" t="str">
            <v>GAS</v>
          </cell>
          <cell r="C38">
            <v>568078.37335000001</v>
          </cell>
          <cell r="D38">
            <v>566025.23002999998</v>
          </cell>
          <cell r="E38">
            <v>604966.71511999995</v>
          </cell>
          <cell r="F38">
            <v>1003908.53359</v>
          </cell>
          <cell r="G38">
            <v>1078338.71927</v>
          </cell>
          <cell r="H38">
            <v>868853.57262999995</v>
          </cell>
          <cell r="I38">
            <v>838011.63063000003</v>
          </cell>
          <cell r="J38">
            <v>1297032.93836</v>
          </cell>
          <cell r="K38">
            <v>1671017.93826</v>
          </cell>
          <cell r="L38">
            <v>1034663.26215</v>
          </cell>
          <cell r="M38">
            <v>962381.59062000003</v>
          </cell>
          <cell r="N38">
            <v>730535.89913000003</v>
          </cell>
          <cell r="O38">
            <v>748822.08722999995</v>
          </cell>
        </row>
        <row r="39">
          <cell r="A39" t="str">
            <v>Cogeneración</v>
          </cell>
          <cell r="B39" t="str">
            <v>GFP</v>
          </cell>
          <cell r="C39">
            <v>16090.314</v>
          </cell>
          <cell r="D39">
            <v>27876.6005</v>
          </cell>
          <cell r="E39">
            <v>30063.4015</v>
          </cell>
          <cell r="F39">
            <v>32785.801500000001</v>
          </cell>
          <cell r="G39">
            <v>19449.7755</v>
          </cell>
          <cell r="H39">
            <v>28154.7075</v>
          </cell>
          <cell r="I39">
            <v>24175.675999999999</v>
          </cell>
          <cell r="J39">
            <v>32406.012500000001</v>
          </cell>
          <cell r="K39">
            <v>24790.218000000001</v>
          </cell>
          <cell r="L39">
            <v>23621.755000000001</v>
          </cell>
          <cell r="M39">
            <v>31602.338500000002</v>
          </cell>
          <cell r="N39">
            <v>25175.731500000002</v>
          </cell>
          <cell r="O39">
            <v>22555.780999999999</v>
          </cell>
        </row>
        <row r="40">
          <cell r="A40"/>
          <cell r="B40" t="str">
            <v>GSN</v>
          </cell>
          <cell r="C40">
            <v>314041.83299999998</v>
          </cell>
          <cell r="D40">
            <v>456979.78476000001</v>
          </cell>
          <cell r="E40">
            <v>496633.66164000001</v>
          </cell>
          <cell r="F40">
            <v>506411.23248000001</v>
          </cell>
          <cell r="G40">
            <v>487481.07780000003</v>
          </cell>
          <cell r="H40">
            <v>445449.74291999999</v>
          </cell>
          <cell r="I40">
            <v>421128.09863999998</v>
          </cell>
          <cell r="J40">
            <v>529825.06692000001</v>
          </cell>
          <cell r="K40">
            <v>519977.73275999998</v>
          </cell>
          <cell r="L40">
            <v>495678.31920000003</v>
          </cell>
          <cell r="M40">
            <v>470601.54755999998</v>
          </cell>
          <cell r="N40">
            <v>395682.11424000002</v>
          </cell>
          <cell r="O40">
            <v>391609.96163999999</v>
          </cell>
        </row>
        <row r="41">
          <cell r="A41"/>
          <cell r="B41" t="str">
            <v>SPI</v>
          </cell>
          <cell r="C41">
            <v>551.95227999999997</v>
          </cell>
          <cell r="D41">
            <v>434.18191999999999</v>
          </cell>
          <cell r="E41">
            <v>450.74232000000001</v>
          </cell>
          <cell r="F41">
            <v>477.41946000000002</v>
          </cell>
          <cell r="G41">
            <v>282.62804</v>
          </cell>
          <cell r="H41">
            <v>191.51962</v>
          </cell>
          <cell r="I41">
            <v>344.93056000000001</v>
          </cell>
          <cell r="J41">
            <v>496.20209999999997</v>
          </cell>
          <cell r="K41">
            <v>654.91974000000005</v>
          </cell>
          <cell r="L41">
            <v>783.45360000000005</v>
          </cell>
          <cell r="M41">
            <v>795.70594000000006</v>
          </cell>
          <cell r="N41">
            <v>542.23149999999998</v>
          </cell>
          <cell r="O41">
            <v>697.72749999999996</v>
          </cell>
        </row>
        <row r="42">
          <cell r="A42" t="str">
            <v>Residuos no renovables</v>
          </cell>
          <cell r="B42" t="str">
            <v>MIN</v>
          </cell>
          <cell r="C42">
            <v>0.11115</v>
          </cell>
          <cell r="D42"/>
          <cell r="E42">
            <v>4.3700000000000003E-2</v>
          </cell>
          <cell r="F42">
            <v>15639.7322</v>
          </cell>
          <cell r="G42">
            <v>31437.875</v>
          </cell>
          <cell r="H42">
            <v>26122.23645</v>
          </cell>
          <cell r="I42">
            <v>31438.095399999998</v>
          </cell>
          <cell r="J42">
            <v>10994.634050000001</v>
          </cell>
          <cell r="K42">
            <v>6832.7951999999996</v>
          </cell>
          <cell r="L42">
            <v>9.5E-4</v>
          </cell>
          <cell r="M42"/>
          <cell r="N42">
            <v>1.9E-3</v>
          </cell>
          <cell r="O42">
            <v>2.0899999999999998E-2</v>
          </cell>
        </row>
        <row r="43">
          <cell r="A43"/>
          <cell r="B43" t="str">
            <v>RSU</v>
          </cell>
          <cell r="C43">
            <v>9226.3564800000004</v>
          </cell>
          <cell r="D43">
            <v>8779.0454399999999</v>
          </cell>
          <cell r="E43">
            <v>12819.74028</v>
          </cell>
          <cell r="F43">
            <v>14975.195879999999</v>
          </cell>
          <cell r="G43">
            <v>14923.031999999999</v>
          </cell>
          <cell r="H43">
            <v>14326.273080000001</v>
          </cell>
          <cell r="I43">
            <v>13485.35736</v>
          </cell>
          <cell r="J43">
            <v>15591.66288</v>
          </cell>
          <cell r="K43">
            <v>16330.187159999999</v>
          </cell>
          <cell r="L43">
            <v>13426.70412</v>
          </cell>
          <cell r="M43">
            <v>12951.663119999999</v>
          </cell>
          <cell r="N43">
            <v>12391.175160000001</v>
          </cell>
          <cell r="O43">
            <v>8712.5138399999996</v>
          </cell>
        </row>
        <row r="44">
          <cell r="A44"/>
          <cell r="B44" t="str">
            <v>RSVN</v>
          </cell>
          <cell r="C44">
            <v>5104.9291199999998</v>
          </cell>
          <cell r="D44">
            <v>7458.8976000000002</v>
          </cell>
          <cell r="E44">
            <v>9351.1224000000002</v>
          </cell>
          <cell r="F44">
            <v>10136.51568</v>
          </cell>
          <cell r="G44">
            <v>10892.81928</v>
          </cell>
          <cell r="H44">
            <v>7619.3203199999998</v>
          </cell>
          <cell r="I44">
            <v>7571.4187199999997</v>
          </cell>
          <cell r="J44">
            <v>9412.7603999999992</v>
          </cell>
          <cell r="K44">
            <v>8657.0051999999996</v>
          </cell>
          <cell r="L44">
            <v>8613.4380000000001</v>
          </cell>
          <cell r="M44">
            <v>8467.7687999999998</v>
          </cell>
          <cell r="N44">
            <v>5972.9284799999996</v>
          </cell>
          <cell r="O44">
            <v>4499.8785600000001</v>
          </cell>
        </row>
        <row r="45">
          <cell r="A45" t="str">
            <v>Total</v>
          </cell>
          <cell r="B45"/>
          <cell r="C45">
            <v>1123891.24346</v>
          </cell>
          <cell r="D45">
            <v>1273331.97129</v>
          </cell>
          <cell r="E45">
            <v>1337519.02165</v>
          </cell>
          <cell r="F45">
            <v>1786442.8573499999</v>
          </cell>
          <cell r="G45">
            <v>1858204.7257399999</v>
          </cell>
          <cell r="H45">
            <v>1678745.08369</v>
          </cell>
          <cell r="I45">
            <v>1634125.7058699999</v>
          </cell>
          <cell r="J45">
            <v>2172312.3994499999</v>
          </cell>
          <cell r="K45">
            <v>2550743.8526400002</v>
          </cell>
          <cell r="L45">
            <v>1862357.9583000001</v>
          </cell>
          <cell r="M45">
            <v>1753733.5662199999</v>
          </cell>
          <cell r="N45">
            <v>1353218.07871</v>
          </cell>
          <cell r="O45">
            <v>1339931.3259999999</v>
          </cell>
        </row>
      </sheetData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I1"/>
      <sheetName val="Mozart Reports"/>
      <sheetName val="I2"/>
      <sheetName val="I3"/>
      <sheetName val="I4"/>
      <sheetName val="I5"/>
      <sheetName val="I6"/>
      <sheetName val="Data 1"/>
      <sheetName val="Data 2"/>
      <sheetName val="Data 3"/>
      <sheetName val="Dat_01"/>
      <sheetName val="Dat_02"/>
    </sheetNames>
    <sheetDataSet>
      <sheetData sheetId="0">
        <row r="3">
          <cell r="E3" t="str">
            <v>Julio 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2200</v>
          </cell>
          <cell r="C5">
            <v>2132.5833333332998</v>
          </cell>
          <cell r="D5">
            <v>2363.25</v>
          </cell>
          <cell r="E5">
            <v>3856.875</v>
          </cell>
          <cell r="F5">
            <v>-2132.5833333332998</v>
          </cell>
          <cell r="G5">
            <v>-3856.875</v>
          </cell>
          <cell r="H5" t="str">
            <v/>
          </cell>
          <cell r="N5">
            <v>-370.45833333339999</v>
          </cell>
          <cell r="O5">
            <v>-2686.1152777778002</v>
          </cell>
        </row>
        <row r="6">
          <cell r="B6">
            <v>2325</v>
          </cell>
          <cell r="C6">
            <v>2344.3333333332998</v>
          </cell>
          <cell r="E6">
            <v>3810.9583333332998</v>
          </cell>
        </row>
        <row r="7">
          <cell r="B7">
            <v>2241.2916666667002</v>
          </cell>
          <cell r="C7">
            <v>2346.6666666667002</v>
          </cell>
          <cell r="E7">
            <v>4016.25</v>
          </cell>
        </row>
        <row r="8">
          <cell r="B8">
            <v>2041.6666666666999</v>
          </cell>
          <cell r="C8">
            <v>2357.7916666667002</v>
          </cell>
          <cell r="E8">
            <v>3619.5833333332998</v>
          </cell>
        </row>
        <row r="9">
          <cell r="B9">
            <v>2020.8333333333001</v>
          </cell>
          <cell r="C9">
            <v>2332.4166666667002</v>
          </cell>
          <cell r="E9">
            <v>4318.125</v>
          </cell>
        </row>
        <row r="10">
          <cell r="B10">
            <v>1777.0833333333001</v>
          </cell>
          <cell r="C10">
            <v>2497</v>
          </cell>
          <cell r="E10">
            <v>3264.5833333332998</v>
          </cell>
        </row>
        <row r="11">
          <cell r="B11">
            <v>1781.25</v>
          </cell>
          <cell r="C11">
            <v>2207.2083333332998</v>
          </cell>
          <cell r="E11">
            <v>3597.5</v>
          </cell>
        </row>
        <row r="12">
          <cell r="B12">
            <v>2100</v>
          </cell>
          <cell r="C12">
            <v>1454.5</v>
          </cell>
          <cell r="E12">
            <v>3948.5416666667002</v>
          </cell>
        </row>
        <row r="13">
          <cell r="B13">
            <v>2314.5833333332998</v>
          </cell>
          <cell r="C13">
            <v>1500</v>
          </cell>
          <cell r="E13">
            <v>4052.5</v>
          </cell>
        </row>
        <row r="14">
          <cell r="B14">
            <v>2314.5833333332998</v>
          </cell>
          <cell r="C14">
            <v>1500</v>
          </cell>
          <cell r="E14">
            <v>4290</v>
          </cell>
        </row>
        <row r="15">
          <cell r="B15">
            <v>2339.5833333332998</v>
          </cell>
          <cell r="C15">
            <v>1500</v>
          </cell>
          <cell r="E15">
            <v>4126.25</v>
          </cell>
        </row>
        <row r="16">
          <cell r="B16">
            <v>2371.25</v>
          </cell>
          <cell r="C16">
            <v>2308.0416666667002</v>
          </cell>
          <cell r="E16">
            <v>3776.875</v>
          </cell>
        </row>
        <row r="17">
          <cell r="B17">
            <v>2626.5416666667002</v>
          </cell>
          <cell r="C17">
            <v>3459.0833333332998</v>
          </cell>
          <cell r="E17">
            <v>3614.7916666667002</v>
          </cell>
        </row>
        <row r="18">
          <cell r="B18">
            <v>2466</v>
          </cell>
          <cell r="C18">
            <v>3450.5416666667002</v>
          </cell>
          <cell r="E18">
            <v>3702.7083333332998</v>
          </cell>
        </row>
        <row r="19">
          <cell r="B19">
            <v>2774.6666666667002</v>
          </cell>
          <cell r="C19">
            <v>2518.5416666667002</v>
          </cell>
          <cell r="E19">
            <v>3747.5</v>
          </cell>
        </row>
        <row r="20">
          <cell r="B20">
            <v>2313.8333333332998</v>
          </cell>
          <cell r="C20">
            <v>2892.2083333332998</v>
          </cell>
          <cell r="E20">
            <v>4011.6666666667002</v>
          </cell>
        </row>
        <row r="21">
          <cell r="B21">
            <v>2605.5833333332998</v>
          </cell>
          <cell r="C21">
            <v>2861.5416666667002</v>
          </cell>
          <cell r="E21">
            <v>4125</v>
          </cell>
        </row>
        <row r="22">
          <cell r="B22">
            <v>2563.5833333332998</v>
          </cell>
          <cell r="C22">
            <v>2760.1666666667002</v>
          </cell>
          <cell r="E22">
            <v>3843.125</v>
          </cell>
        </row>
        <row r="23">
          <cell r="B23">
            <v>2385.8333333332998</v>
          </cell>
          <cell r="C23">
            <v>2657.2083333332998</v>
          </cell>
          <cell r="E23">
            <v>3735.4166666667002</v>
          </cell>
        </row>
        <row r="24">
          <cell r="B24">
            <v>2319.8333333332998</v>
          </cell>
          <cell r="C24">
            <v>2775.0833333332998</v>
          </cell>
          <cell r="E24">
            <v>3050.4166666667002</v>
          </cell>
        </row>
        <row r="25">
          <cell r="B25">
            <v>1887.5</v>
          </cell>
          <cell r="C25">
            <v>2874.8333333332998</v>
          </cell>
          <cell r="E25">
            <v>3748.75</v>
          </cell>
        </row>
        <row r="26">
          <cell r="B26">
            <v>2237.5</v>
          </cell>
          <cell r="C26">
            <v>1184.5</v>
          </cell>
          <cell r="E26">
            <v>3797.0833333332998</v>
          </cell>
        </row>
        <row r="27">
          <cell r="B27">
            <v>2025</v>
          </cell>
          <cell r="C27">
            <v>812.5</v>
          </cell>
          <cell r="E27">
            <v>3991.875</v>
          </cell>
        </row>
        <row r="28">
          <cell r="B28">
            <v>1937.5</v>
          </cell>
          <cell r="C28">
            <v>812.5</v>
          </cell>
          <cell r="E28">
            <v>3866.6666666667002</v>
          </cell>
        </row>
        <row r="29">
          <cell r="B29">
            <v>2025</v>
          </cell>
          <cell r="C29">
            <v>812.5</v>
          </cell>
          <cell r="E29">
            <v>3789.5833333332998</v>
          </cell>
        </row>
        <row r="30">
          <cell r="B30">
            <v>2025</v>
          </cell>
          <cell r="C30">
            <v>812.5</v>
          </cell>
          <cell r="E30">
            <v>3702.2916666667002</v>
          </cell>
        </row>
        <row r="31">
          <cell r="B31">
            <v>1950</v>
          </cell>
          <cell r="C31">
            <v>847.91666666670005</v>
          </cell>
          <cell r="E31">
            <v>3358.3333333332998</v>
          </cell>
        </row>
        <row r="32">
          <cell r="B32">
            <v>1575</v>
          </cell>
          <cell r="C32">
            <v>1237.5</v>
          </cell>
          <cell r="E32">
            <v>3375.0416666667002</v>
          </cell>
        </row>
        <row r="33">
          <cell r="B33">
            <v>1931.25</v>
          </cell>
          <cell r="C33">
            <v>812.5</v>
          </cell>
          <cell r="E33">
            <v>4239.375</v>
          </cell>
        </row>
        <row r="34">
          <cell r="B34">
            <v>1968.75</v>
          </cell>
          <cell r="C34">
            <v>812.5</v>
          </cell>
          <cell r="E34">
            <v>4039.7916666667002</v>
          </cell>
        </row>
        <row r="35">
          <cell r="B35">
            <v>2025</v>
          </cell>
          <cell r="C35">
            <v>812.5</v>
          </cell>
          <cell r="E35">
            <v>4001.875</v>
          </cell>
        </row>
        <row r="36">
          <cell r="B36">
            <v>2025</v>
          </cell>
          <cell r="C36">
            <v>812.5</v>
          </cell>
          <cell r="E36">
            <v>4004.7916666667002</v>
          </cell>
        </row>
        <row r="37">
          <cell r="B37">
            <v>2004.1666666666999</v>
          </cell>
          <cell r="C37">
            <v>812.5</v>
          </cell>
          <cell r="E37">
            <v>3539.5833333332998</v>
          </cell>
        </row>
        <row r="38">
          <cell r="B38">
            <v>2107.5833333332998</v>
          </cell>
          <cell r="C38">
            <v>1840.6666666666999</v>
          </cell>
          <cell r="E38">
            <v>3552.9166666667002</v>
          </cell>
        </row>
        <row r="39">
          <cell r="B39">
            <v>1841.6666666666999</v>
          </cell>
          <cell r="C39">
            <v>1439.5833333333001</v>
          </cell>
          <cell r="E39">
            <v>3538.75</v>
          </cell>
        </row>
        <row r="40">
          <cell r="B40">
            <v>2646.6666666667002</v>
          </cell>
          <cell r="C40">
            <v>2236.75</v>
          </cell>
          <cell r="E40">
            <v>3457.9166666667002</v>
          </cell>
        </row>
        <row r="41">
          <cell r="B41">
            <v>2422.4583333332998</v>
          </cell>
          <cell r="C41">
            <v>2624.375</v>
          </cell>
          <cell r="E41">
            <v>3595</v>
          </cell>
        </row>
        <row r="42">
          <cell r="B42">
            <v>2522.0833333332998</v>
          </cell>
          <cell r="C42">
            <v>2681.2916666667002</v>
          </cell>
          <cell r="E42">
            <v>3574.5833333332998</v>
          </cell>
        </row>
        <row r="43">
          <cell r="B43">
            <v>2915.7083333332998</v>
          </cell>
          <cell r="C43">
            <v>2577.125</v>
          </cell>
          <cell r="E43">
            <v>3576.25</v>
          </cell>
        </row>
        <row r="44">
          <cell r="B44">
            <v>2751.5416666667002</v>
          </cell>
          <cell r="C44">
            <v>2671.5416666667002</v>
          </cell>
          <cell r="E44">
            <v>3763.75</v>
          </cell>
        </row>
        <row r="45">
          <cell r="B45">
            <v>2500</v>
          </cell>
          <cell r="C45">
            <v>1226.7083333333001</v>
          </cell>
          <cell r="E45">
            <v>3878.9583333332998</v>
          </cell>
        </row>
        <row r="46">
          <cell r="B46">
            <v>2529.9583333332998</v>
          </cell>
          <cell r="C46">
            <v>2187.75</v>
          </cell>
          <cell r="E46">
            <v>3717.0833333332998</v>
          </cell>
        </row>
        <row r="47">
          <cell r="B47">
            <v>2415.7916666667002</v>
          </cell>
          <cell r="C47">
            <v>1209.9166666666999</v>
          </cell>
          <cell r="E47">
            <v>3810</v>
          </cell>
        </row>
        <row r="48">
          <cell r="B48">
            <v>2131.75</v>
          </cell>
          <cell r="C48">
            <v>1246.7083333333001</v>
          </cell>
          <cell r="E48">
            <v>3226.7916666667002</v>
          </cell>
        </row>
        <row r="49">
          <cell r="B49">
            <v>2489.7916666667002</v>
          </cell>
          <cell r="C49">
            <v>2742.125</v>
          </cell>
          <cell r="E49">
            <v>3367.5</v>
          </cell>
        </row>
        <row r="50">
          <cell r="B50">
            <v>2286.25</v>
          </cell>
          <cell r="C50">
            <v>3069.75</v>
          </cell>
          <cell r="E50">
            <v>3611.9166666667002</v>
          </cell>
        </row>
        <row r="51">
          <cell r="B51">
            <v>2348.25</v>
          </cell>
          <cell r="C51">
            <v>2814.9583333332998</v>
          </cell>
          <cell r="E51">
            <v>3925.6666666667002</v>
          </cell>
        </row>
        <row r="52">
          <cell r="B52">
            <v>2231.6666666667002</v>
          </cell>
          <cell r="C52">
            <v>2697.5</v>
          </cell>
          <cell r="E52">
            <v>3345.9583333332998</v>
          </cell>
        </row>
        <row r="53">
          <cell r="B53">
            <v>2030.75</v>
          </cell>
          <cell r="C53">
            <v>2936.75</v>
          </cell>
          <cell r="E53">
            <v>3479.5833333332998</v>
          </cell>
        </row>
        <row r="54">
          <cell r="B54">
            <v>2411.2916666667002</v>
          </cell>
          <cell r="C54">
            <v>2722.5833333332998</v>
          </cell>
          <cell r="E54">
            <v>3827.5</v>
          </cell>
        </row>
        <row r="55">
          <cell r="B55">
            <v>2654.3333333332998</v>
          </cell>
          <cell r="C55">
            <v>325</v>
          </cell>
          <cell r="E55">
            <v>3367.5</v>
          </cell>
        </row>
        <row r="56">
          <cell r="B56">
            <v>2519.0833333332998</v>
          </cell>
          <cell r="C56">
            <v>364.5833333333</v>
          </cell>
          <cell r="E56">
            <v>3714.375</v>
          </cell>
        </row>
        <row r="57">
          <cell r="B57">
            <v>2678.1666666667002</v>
          </cell>
          <cell r="C57">
            <v>416.6666666667</v>
          </cell>
          <cell r="E57">
            <v>3664.1666666667002</v>
          </cell>
        </row>
        <row r="58">
          <cell r="B58">
            <v>2641.875</v>
          </cell>
          <cell r="C58">
            <v>1102.0833333333001</v>
          </cell>
          <cell r="E58">
            <v>3733.8333333332998</v>
          </cell>
        </row>
        <row r="59">
          <cell r="B59">
            <v>2500.3333333332998</v>
          </cell>
          <cell r="C59">
            <v>3021.5416666667002</v>
          </cell>
          <cell r="E59">
            <v>3517.2916666667002</v>
          </cell>
        </row>
        <row r="60">
          <cell r="B60">
            <v>2487.7083333332998</v>
          </cell>
          <cell r="C60">
            <v>2443.5416666667002</v>
          </cell>
          <cell r="E60">
            <v>3157.7083333332998</v>
          </cell>
        </row>
        <row r="61">
          <cell r="B61">
            <v>2406.2083333332998</v>
          </cell>
          <cell r="C61">
            <v>2326</v>
          </cell>
          <cell r="E61">
            <v>3909.5833333332998</v>
          </cell>
        </row>
        <row r="62">
          <cell r="B62">
            <v>2191.6666666667002</v>
          </cell>
          <cell r="C62">
            <v>2239.5833333332998</v>
          </cell>
          <cell r="E62">
            <v>3891.25</v>
          </cell>
        </row>
        <row r="63">
          <cell r="B63">
            <v>2175</v>
          </cell>
          <cell r="C63">
            <v>2243.75</v>
          </cell>
          <cell r="E63">
            <v>3935.4166666667002</v>
          </cell>
        </row>
        <row r="64">
          <cell r="B64">
            <v>2229.1666666667002</v>
          </cell>
          <cell r="C64">
            <v>2062.5</v>
          </cell>
          <cell r="E64">
            <v>3423.75</v>
          </cell>
        </row>
        <row r="65">
          <cell r="B65">
            <v>2150</v>
          </cell>
          <cell r="C65">
            <v>2235.4166666667002</v>
          </cell>
          <cell r="E65">
            <v>3830.2083333332998</v>
          </cell>
        </row>
        <row r="66">
          <cell r="B66">
            <v>2166.6666666667002</v>
          </cell>
          <cell r="C66">
            <v>2350</v>
          </cell>
          <cell r="E66">
            <v>3963.3333333332998</v>
          </cell>
        </row>
        <row r="67">
          <cell r="B67">
            <v>2251.5833333332998</v>
          </cell>
          <cell r="C67">
            <v>2340.7916666667002</v>
          </cell>
          <cell r="E67">
            <v>3585.4166666667002</v>
          </cell>
        </row>
        <row r="68">
          <cell r="B68">
            <v>2283.2083333332998</v>
          </cell>
          <cell r="C68">
            <v>2145.8333333332998</v>
          </cell>
          <cell r="E68">
            <v>3712.2916666667002</v>
          </cell>
        </row>
        <row r="69">
          <cell r="B69">
            <v>2400</v>
          </cell>
          <cell r="C69">
            <v>1645.8333333333001</v>
          </cell>
          <cell r="E69">
            <v>3385.8333333332998</v>
          </cell>
        </row>
        <row r="70">
          <cell r="B70">
            <v>2295.8333333332998</v>
          </cell>
          <cell r="C70">
            <v>966.66666666670005</v>
          </cell>
          <cell r="E70">
            <v>3507.0833333332998</v>
          </cell>
        </row>
        <row r="71">
          <cell r="B71">
            <v>2041.6666666666999</v>
          </cell>
          <cell r="C71">
            <v>1000</v>
          </cell>
          <cell r="E71">
            <v>3796.4583333332998</v>
          </cell>
        </row>
        <row r="72">
          <cell r="B72">
            <v>2037.5</v>
          </cell>
          <cell r="C72">
            <v>1000</v>
          </cell>
          <cell r="E72">
            <v>3485.4166666667002</v>
          </cell>
        </row>
        <row r="73">
          <cell r="B73">
            <v>2000</v>
          </cell>
          <cell r="C73">
            <v>1200</v>
          </cell>
          <cell r="E73">
            <v>3604.5833333332998</v>
          </cell>
        </row>
        <row r="74">
          <cell r="B74">
            <v>1810.4166666666999</v>
          </cell>
          <cell r="C74">
            <v>1175</v>
          </cell>
          <cell r="E74">
            <v>3399.1666666667002</v>
          </cell>
        </row>
        <row r="75">
          <cell r="B75">
            <v>918.75</v>
          </cell>
          <cell r="C75">
            <v>1000</v>
          </cell>
          <cell r="E75">
            <v>4021.875</v>
          </cell>
        </row>
        <row r="76">
          <cell r="B76">
            <v>862.5</v>
          </cell>
          <cell r="C76">
            <v>1000</v>
          </cell>
          <cell r="E76">
            <v>3909.375</v>
          </cell>
        </row>
        <row r="77">
          <cell r="B77">
            <v>952.08333333329995</v>
          </cell>
          <cell r="C77">
            <v>750</v>
          </cell>
          <cell r="E77">
            <v>3577.9166666667002</v>
          </cell>
        </row>
        <row r="78">
          <cell r="B78">
            <v>1150</v>
          </cell>
          <cell r="C78">
            <v>1000</v>
          </cell>
          <cell r="E78">
            <v>3418.75</v>
          </cell>
        </row>
        <row r="79">
          <cell r="B79">
            <v>1164.5833333333001</v>
          </cell>
          <cell r="C79">
            <v>1287.5</v>
          </cell>
          <cell r="E79">
            <v>3659.7916666667002</v>
          </cell>
        </row>
        <row r="80">
          <cell r="B80">
            <v>1500</v>
          </cell>
          <cell r="C80">
            <v>1500</v>
          </cell>
          <cell r="E80">
            <v>3130</v>
          </cell>
        </row>
        <row r="81">
          <cell r="B81">
            <v>1468.75</v>
          </cell>
          <cell r="C81">
            <v>1500</v>
          </cell>
          <cell r="E81">
            <v>3931.875</v>
          </cell>
        </row>
        <row r="82">
          <cell r="B82">
            <v>1279.1666666666999</v>
          </cell>
          <cell r="C82">
            <v>1466.6666666666999</v>
          </cell>
          <cell r="E82">
            <v>3889.7916666667002</v>
          </cell>
        </row>
        <row r="83">
          <cell r="B83">
            <v>1491.6666666666999</v>
          </cell>
          <cell r="C83">
            <v>779.16666666670005</v>
          </cell>
          <cell r="E83">
            <v>3402.5</v>
          </cell>
        </row>
        <row r="84">
          <cell r="B84">
            <v>1887.5</v>
          </cell>
          <cell r="C84">
            <v>1858.3333333333001</v>
          </cell>
          <cell r="E84">
            <v>4130.625</v>
          </cell>
        </row>
        <row r="85">
          <cell r="B85">
            <v>1700</v>
          </cell>
          <cell r="C85">
            <v>1700</v>
          </cell>
          <cell r="E85">
            <v>4218.75</v>
          </cell>
        </row>
        <row r="86">
          <cell r="B86">
            <v>1800</v>
          </cell>
          <cell r="C86">
            <v>1800</v>
          </cell>
          <cell r="E86">
            <v>3880.4166666667002</v>
          </cell>
        </row>
        <row r="87">
          <cell r="B87">
            <v>1950</v>
          </cell>
          <cell r="C87">
            <v>1833.3333333333001</v>
          </cell>
          <cell r="E87">
            <v>3893</v>
          </cell>
        </row>
        <row r="88">
          <cell r="B88">
            <v>1933.3333333333001</v>
          </cell>
          <cell r="C88">
            <v>1879.1666666666999</v>
          </cell>
          <cell r="E88">
            <v>3688.3333333332998</v>
          </cell>
        </row>
        <row r="89">
          <cell r="B89">
            <v>1987.5</v>
          </cell>
          <cell r="C89">
            <v>1975</v>
          </cell>
          <cell r="E89">
            <v>3924.375</v>
          </cell>
        </row>
        <row r="90">
          <cell r="B90">
            <v>2341.4166666667002</v>
          </cell>
          <cell r="C90">
            <v>2253.4166666667002</v>
          </cell>
          <cell r="E90">
            <v>3403.125</v>
          </cell>
        </row>
        <row r="91">
          <cell r="B91">
            <v>2389.5833333332998</v>
          </cell>
          <cell r="C91">
            <v>2095.4166666667002</v>
          </cell>
          <cell r="E91">
            <v>2798.5416666667002</v>
          </cell>
        </row>
        <row r="92">
          <cell r="B92">
            <v>2285.4166666667002</v>
          </cell>
          <cell r="C92">
            <v>2019.5833333333001</v>
          </cell>
          <cell r="E92">
            <v>2946.2916666667002</v>
          </cell>
        </row>
        <row r="93">
          <cell r="B93">
            <v>2375</v>
          </cell>
          <cell r="C93">
            <v>2218</v>
          </cell>
          <cell r="E93">
            <v>3338.9166666667002</v>
          </cell>
        </row>
        <row r="94">
          <cell r="B94">
            <v>2012.5</v>
          </cell>
          <cell r="C94">
            <v>2264.5833333332998</v>
          </cell>
          <cell r="E94">
            <v>3723.75</v>
          </cell>
        </row>
        <row r="95">
          <cell r="B95">
            <v>2352.0833333332998</v>
          </cell>
          <cell r="C95">
            <v>2400.3333333332998</v>
          </cell>
          <cell r="E95">
            <v>3448.125</v>
          </cell>
        </row>
        <row r="96">
          <cell r="B96">
            <v>2270.8333333332998</v>
          </cell>
          <cell r="C96">
            <v>2143.75</v>
          </cell>
          <cell r="E96">
            <v>4038.75</v>
          </cell>
        </row>
        <row r="97">
          <cell r="B97">
            <v>2381.25</v>
          </cell>
          <cell r="C97">
            <v>1935.4166666666999</v>
          </cell>
          <cell r="E97">
            <v>3705.8333333332998</v>
          </cell>
        </row>
        <row r="98">
          <cell r="B98">
            <v>2232.8333333332998</v>
          </cell>
          <cell r="C98">
            <v>1897.9166666666999</v>
          </cell>
          <cell r="E98">
            <v>3559.9583333332998</v>
          </cell>
        </row>
        <row r="99">
          <cell r="B99">
            <v>1619.1666666666999</v>
          </cell>
          <cell r="C99">
            <v>2116.6666666667002</v>
          </cell>
          <cell r="E99">
            <v>4005</v>
          </cell>
        </row>
        <row r="100">
          <cell r="B100">
            <v>1985.4166666666999</v>
          </cell>
          <cell r="C100">
            <v>1768.1666666666999</v>
          </cell>
          <cell r="E100">
            <v>4125</v>
          </cell>
        </row>
        <row r="101">
          <cell r="B101">
            <v>2210.4166666667002</v>
          </cell>
          <cell r="C101">
            <v>2405.375</v>
          </cell>
          <cell r="E101">
            <v>3274.5833333332998</v>
          </cell>
        </row>
        <row r="102">
          <cell r="B102">
            <v>1987.5</v>
          </cell>
          <cell r="C102">
            <v>2455.9583333332998</v>
          </cell>
          <cell r="E102">
            <v>2801.0833333332998</v>
          </cell>
        </row>
        <row r="103">
          <cell r="B103">
            <v>2450</v>
          </cell>
          <cell r="C103">
            <v>2273.5416666667002</v>
          </cell>
          <cell r="E103">
            <v>3160.5</v>
          </cell>
        </row>
        <row r="104">
          <cell r="B104">
            <v>2205.75</v>
          </cell>
          <cell r="C104">
            <v>2177.0833333332998</v>
          </cell>
          <cell r="E104">
            <v>2750.5833333332998</v>
          </cell>
        </row>
        <row r="105">
          <cell r="B105">
            <v>2237.5</v>
          </cell>
          <cell r="C105">
            <v>2262.25</v>
          </cell>
          <cell r="E105">
            <v>2141.875</v>
          </cell>
        </row>
        <row r="106">
          <cell r="B106">
            <v>1945.8333333333001</v>
          </cell>
          <cell r="C106">
            <v>2282.8333333332998</v>
          </cell>
          <cell r="E106">
            <v>3794.7916666667002</v>
          </cell>
        </row>
        <row r="107">
          <cell r="B107">
            <v>2341.6666666667002</v>
          </cell>
          <cell r="C107">
            <v>2288.8333333332998</v>
          </cell>
          <cell r="E107">
            <v>2700.2083333332998</v>
          </cell>
        </row>
        <row r="108">
          <cell r="B108">
            <v>2116.6666666667002</v>
          </cell>
          <cell r="C108">
            <v>2298.875</v>
          </cell>
          <cell r="E108">
            <v>3198.1666666667002</v>
          </cell>
        </row>
        <row r="109">
          <cell r="B109">
            <v>2426.7083333332998</v>
          </cell>
          <cell r="C109">
            <v>2451.4583333332998</v>
          </cell>
          <cell r="E109">
            <v>2827.0833333332998</v>
          </cell>
        </row>
        <row r="110">
          <cell r="B110">
            <v>2191.6666666667002</v>
          </cell>
          <cell r="C110">
            <v>2304.1666666667002</v>
          </cell>
          <cell r="E110">
            <v>3894.375</v>
          </cell>
        </row>
        <row r="111">
          <cell r="B111">
            <v>2300</v>
          </cell>
          <cell r="C111">
            <v>2376.3333333332998</v>
          </cell>
          <cell r="E111">
            <v>3440.625</v>
          </cell>
        </row>
        <row r="112">
          <cell r="B112">
            <v>2370.5833333332998</v>
          </cell>
          <cell r="C112">
            <v>2328.4166666667002</v>
          </cell>
          <cell r="E112">
            <v>3123.5416666667002</v>
          </cell>
        </row>
        <row r="113">
          <cell r="B113">
            <v>2318.75</v>
          </cell>
          <cell r="C113">
            <v>2078.6666666667002</v>
          </cell>
          <cell r="E113">
            <v>3297.0833333332998</v>
          </cell>
        </row>
        <row r="114">
          <cell r="B114">
            <v>2295.8333333332998</v>
          </cell>
          <cell r="C114">
            <v>2314.5833333332998</v>
          </cell>
          <cell r="E114">
            <v>3688.125</v>
          </cell>
        </row>
        <row r="115">
          <cell r="B115">
            <v>2231.25</v>
          </cell>
          <cell r="C115">
            <v>2314.5833333332998</v>
          </cell>
          <cell r="E115">
            <v>2932.9166666667002</v>
          </cell>
        </row>
        <row r="116">
          <cell r="B116">
            <v>2185.0416666667002</v>
          </cell>
          <cell r="C116">
            <v>2497</v>
          </cell>
          <cell r="E116">
            <v>2844.125</v>
          </cell>
        </row>
        <row r="117">
          <cell r="B117">
            <v>2459.7916666667002</v>
          </cell>
          <cell r="C117">
            <v>2134.25</v>
          </cell>
          <cell r="E117">
            <v>3787.375</v>
          </cell>
        </row>
        <row r="118">
          <cell r="B118">
            <v>2434.7916666667002</v>
          </cell>
          <cell r="C118">
            <v>1680</v>
          </cell>
          <cell r="E118">
            <v>3276.5416666667002</v>
          </cell>
        </row>
        <row r="119">
          <cell r="B119">
            <v>2412.5</v>
          </cell>
          <cell r="C119">
            <v>2037.25</v>
          </cell>
          <cell r="E119">
            <v>3466.4583333332998</v>
          </cell>
        </row>
        <row r="120">
          <cell r="B120">
            <v>2467.625</v>
          </cell>
          <cell r="C120">
            <v>2025</v>
          </cell>
          <cell r="E120">
            <v>3002.2916666667002</v>
          </cell>
        </row>
        <row r="121">
          <cell r="B121">
            <v>2228.4166666667002</v>
          </cell>
          <cell r="C121">
            <v>2025</v>
          </cell>
          <cell r="E121">
            <v>3272.6666666667002</v>
          </cell>
        </row>
        <row r="122">
          <cell r="B122">
            <v>2022.9166666666999</v>
          </cell>
          <cell r="C122">
            <v>2145.8333333332998</v>
          </cell>
          <cell r="E122">
            <v>3299.5833333332998</v>
          </cell>
        </row>
        <row r="123">
          <cell r="B123">
            <v>2385.64</v>
          </cell>
          <cell r="C123">
            <v>2174</v>
          </cell>
          <cell r="E123">
            <v>2723.44</v>
          </cell>
        </row>
        <row r="124">
          <cell r="B124">
            <v>2450</v>
          </cell>
          <cell r="C124">
            <v>1833.3333333333001</v>
          </cell>
          <cell r="E124">
            <v>2399.8333333332998</v>
          </cell>
        </row>
        <row r="125">
          <cell r="B125">
            <v>2385.0416666667002</v>
          </cell>
          <cell r="C125">
            <v>1554.1666666666999</v>
          </cell>
          <cell r="E125">
            <v>2451.4166666667002</v>
          </cell>
        </row>
        <row r="126">
          <cell r="B126">
            <v>2182.9583333332998</v>
          </cell>
          <cell r="C126">
            <v>1741.6666666666999</v>
          </cell>
          <cell r="E126">
            <v>2898.7083333332998</v>
          </cell>
        </row>
        <row r="127">
          <cell r="B127">
            <v>2367.4583333332998</v>
          </cell>
          <cell r="C127">
            <v>1000</v>
          </cell>
          <cell r="E127">
            <v>3222.9166666667002</v>
          </cell>
        </row>
        <row r="128">
          <cell r="B128">
            <v>2919.4166666667002</v>
          </cell>
          <cell r="C128">
            <v>1608.3333333333001</v>
          </cell>
          <cell r="E128">
            <v>3619.5833333332998</v>
          </cell>
        </row>
        <row r="129">
          <cell r="B129">
            <v>2922.2083333332998</v>
          </cell>
          <cell r="C129">
            <v>2542.2916666667002</v>
          </cell>
          <cell r="E129">
            <v>3579.2083333332998</v>
          </cell>
        </row>
        <row r="130">
          <cell r="B130">
            <v>2666.5</v>
          </cell>
          <cell r="C130">
            <v>2142.375</v>
          </cell>
          <cell r="E130">
            <v>3727.7083333332998</v>
          </cell>
        </row>
        <row r="131">
          <cell r="B131">
            <v>3149.9166666667002</v>
          </cell>
          <cell r="C131">
            <v>2296.8333333332998</v>
          </cell>
          <cell r="E131">
            <v>4111.875</v>
          </cell>
        </row>
        <row r="132">
          <cell r="B132">
            <v>3154.5416666667002</v>
          </cell>
          <cell r="C132">
            <v>2269</v>
          </cell>
          <cell r="E132">
            <v>4149.375</v>
          </cell>
        </row>
        <row r="133">
          <cell r="B133">
            <v>3316.4583333332998</v>
          </cell>
          <cell r="C133">
            <v>1877.25</v>
          </cell>
          <cell r="E133">
            <v>4147.5</v>
          </cell>
        </row>
        <row r="134">
          <cell r="B134">
            <v>3223.5</v>
          </cell>
          <cell r="C134">
            <v>1808.5</v>
          </cell>
          <cell r="E134">
            <v>3960.625</v>
          </cell>
        </row>
        <row r="135">
          <cell r="B135">
            <v>3324.9583333332998</v>
          </cell>
          <cell r="C135">
            <v>2386.7083333332998</v>
          </cell>
          <cell r="E135">
            <v>4085.625</v>
          </cell>
        </row>
        <row r="136">
          <cell r="B136">
            <v>3284.4583333332998</v>
          </cell>
          <cell r="C136">
            <v>3145.3333333332998</v>
          </cell>
          <cell r="E136">
            <v>4121.25</v>
          </cell>
        </row>
        <row r="137">
          <cell r="B137">
            <v>3193.125</v>
          </cell>
          <cell r="C137">
            <v>2994.5</v>
          </cell>
          <cell r="E137">
            <v>3492.9166666667002</v>
          </cell>
        </row>
        <row r="138">
          <cell r="B138">
            <v>3011.7083333332998</v>
          </cell>
          <cell r="C138">
            <v>1448.75</v>
          </cell>
          <cell r="E138">
            <v>2936.4583333332998</v>
          </cell>
        </row>
        <row r="139">
          <cell r="B139">
            <v>3254.9166666667002</v>
          </cell>
          <cell r="C139">
            <v>1058.3333333333001</v>
          </cell>
          <cell r="E139">
            <v>2623.375</v>
          </cell>
        </row>
        <row r="140">
          <cell r="B140">
            <v>3597.625</v>
          </cell>
          <cell r="C140">
            <v>587.5</v>
          </cell>
          <cell r="E140">
            <v>2135</v>
          </cell>
        </row>
        <row r="141">
          <cell r="B141">
            <v>3622.625</v>
          </cell>
          <cell r="C141">
            <v>906.25</v>
          </cell>
          <cell r="E141">
            <v>3626.25</v>
          </cell>
        </row>
        <row r="142">
          <cell r="B142">
            <v>3512.875</v>
          </cell>
          <cell r="C142">
            <v>975</v>
          </cell>
          <cell r="E142">
            <v>4065</v>
          </cell>
        </row>
        <row r="143">
          <cell r="B143">
            <v>3336.375</v>
          </cell>
          <cell r="C143">
            <v>1953.7083333333001</v>
          </cell>
          <cell r="E143">
            <v>4051.875</v>
          </cell>
        </row>
        <row r="144">
          <cell r="B144">
            <v>3233.3333333332998</v>
          </cell>
          <cell r="C144">
            <v>3376.375</v>
          </cell>
          <cell r="E144">
            <v>4128.75</v>
          </cell>
        </row>
        <row r="145">
          <cell r="B145">
            <v>2612.2083333332998</v>
          </cell>
          <cell r="C145">
            <v>2097.5</v>
          </cell>
          <cell r="E145">
            <v>4323.75</v>
          </cell>
        </row>
        <row r="146">
          <cell r="B146">
            <v>2466.25</v>
          </cell>
          <cell r="C146">
            <v>1899.5833333333001</v>
          </cell>
          <cell r="E146">
            <v>3956.25</v>
          </cell>
        </row>
        <row r="147">
          <cell r="B147">
            <v>2603.375</v>
          </cell>
          <cell r="C147">
            <v>1699.75</v>
          </cell>
          <cell r="E147">
            <v>3440.625</v>
          </cell>
        </row>
        <row r="148">
          <cell r="B148">
            <v>2807.5833333332998</v>
          </cell>
          <cell r="C148">
            <v>2069.625</v>
          </cell>
          <cell r="E148">
            <v>2768.7083333332998</v>
          </cell>
        </row>
        <row r="149">
          <cell r="B149">
            <v>2711.0416666667002</v>
          </cell>
          <cell r="C149">
            <v>2017.375</v>
          </cell>
          <cell r="E149">
            <v>3571.25</v>
          </cell>
        </row>
        <row r="150">
          <cell r="B150">
            <v>2766.0416666667002</v>
          </cell>
          <cell r="C150">
            <v>2613.1666666667002</v>
          </cell>
          <cell r="E150">
            <v>2504.5833333332998</v>
          </cell>
        </row>
        <row r="151">
          <cell r="B151">
            <v>3299.0833333332998</v>
          </cell>
          <cell r="C151">
            <v>2830.1666666667002</v>
          </cell>
          <cell r="E151">
            <v>1529.7083333333001</v>
          </cell>
        </row>
        <row r="152">
          <cell r="B152">
            <v>2904.3333333332998</v>
          </cell>
          <cell r="C152">
            <v>2453.6666666667002</v>
          </cell>
          <cell r="E152">
            <v>2969.1666666667002</v>
          </cell>
        </row>
        <row r="153">
          <cell r="B153">
            <v>2700.1666666667002</v>
          </cell>
          <cell r="C153">
            <v>2604.0416666667002</v>
          </cell>
          <cell r="E153">
            <v>3570</v>
          </cell>
        </row>
        <row r="154">
          <cell r="B154">
            <v>2706.1666666667002</v>
          </cell>
          <cell r="C154">
            <v>2064.2083333332998</v>
          </cell>
          <cell r="E154">
            <v>3181.5833333332998</v>
          </cell>
        </row>
        <row r="155">
          <cell r="B155">
            <v>2555.0833333332998</v>
          </cell>
          <cell r="C155">
            <v>1882</v>
          </cell>
          <cell r="E155">
            <v>3156.6666666667002</v>
          </cell>
        </row>
        <row r="156">
          <cell r="B156">
            <v>2716.9583333332998</v>
          </cell>
          <cell r="C156">
            <v>2147.6666666667002</v>
          </cell>
          <cell r="E156">
            <v>3404.5833333332998</v>
          </cell>
        </row>
        <row r="157">
          <cell r="B157">
            <v>2513.7083333332998</v>
          </cell>
          <cell r="C157">
            <v>2257.5833333332998</v>
          </cell>
          <cell r="E157">
            <v>3026.25</v>
          </cell>
        </row>
        <row r="158">
          <cell r="B158">
            <v>2284.2083333332998</v>
          </cell>
          <cell r="C158">
            <v>2548.2083333332998</v>
          </cell>
          <cell r="E158">
            <v>3521.875</v>
          </cell>
        </row>
        <row r="159">
          <cell r="B159">
            <v>2376.5</v>
          </cell>
          <cell r="C159">
            <v>2442.0833333332998</v>
          </cell>
          <cell r="E159">
            <v>4177.5</v>
          </cell>
        </row>
        <row r="160">
          <cell r="B160">
            <v>2494.2083333332998</v>
          </cell>
          <cell r="C160">
            <v>2086.5833333332998</v>
          </cell>
          <cell r="E160">
            <v>4153.125</v>
          </cell>
        </row>
        <row r="161">
          <cell r="B161">
            <v>2608.0416666667002</v>
          </cell>
          <cell r="C161">
            <v>1591.6666666666999</v>
          </cell>
          <cell r="E161">
            <v>3757.5</v>
          </cell>
        </row>
        <row r="162">
          <cell r="B162">
            <v>2620.75</v>
          </cell>
          <cell r="C162">
            <v>1898.5833333333001</v>
          </cell>
          <cell r="E162">
            <v>3669.375</v>
          </cell>
        </row>
        <row r="163">
          <cell r="B163">
            <v>2624</v>
          </cell>
          <cell r="C163">
            <v>2774.875</v>
          </cell>
          <cell r="E163">
            <v>3444.375</v>
          </cell>
        </row>
        <row r="164">
          <cell r="B164">
            <v>2736.2083333332998</v>
          </cell>
          <cell r="C164">
            <v>2860.2083333332998</v>
          </cell>
          <cell r="E164">
            <v>2719.5833333332998</v>
          </cell>
        </row>
        <row r="165">
          <cell r="B165">
            <v>2678.375</v>
          </cell>
          <cell r="C165">
            <v>2768.1666666667002</v>
          </cell>
          <cell r="E165">
            <v>2161.4583333332998</v>
          </cell>
        </row>
        <row r="166">
          <cell r="B166">
            <v>2795.6666666667002</v>
          </cell>
          <cell r="C166">
            <v>2736.75</v>
          </cell>
          <cell r="E166">
            <v>2686.25</v>
          </cell>
        </row>
        <row r="167">
          <cell r="B167">
            <v>2140.6666666667002</v>
          </cell>
          <cell r="C167">
            <v>2393.2916666667002</v>
          </cell>
          <cell r="E167">
            <v>3686.6666666667002</v>
          </cell>
        </row>
        <row r="168">
          <cell r="B168">
            <v>3320.5416666667002</v>
          </cell>
          <cell r="C168">
            <v>1109.4166666666999</v>
          </cell>
          <cell r="E168">
            <v>2357.2916666667002</v>
          </cell>
        </row>
        <row r="169">
          <cell r="B169">
            <v>3428.0833333332998</v>
          </cell>
          <cell r="C169">
            <v>1345.3333333333001</v>
          </cell>
          <cell r="E169">
            <v>1892.9166666666999</v>
          </cell>
        </row>
        <row r="170">
          <cell r="B170">
            <v>3388.4166666667002</v>
          </cell>
          <cell r="C170">
            <v>1717.0833333333001</v>
          </cell>
          <cell r="E170">
            <v>2411.25</v>
          </cell>
        </row>
        <row r="171">
          <cell r="B171">
            <v>3180.375</v>
          </cell>
          <cell r="C171">
            <v>2969.5</v>
          </cell>
          <cell r="E171">
            <v>4173.75</v>
          </cell>
        </row>
        <row r="172">
          <cell r="B172">
            <v>2861.2083333332998</v>
          </cell>
          <cell r="C172">
            <v>3480.2916666667002</v>
          </cell>
          <cell r="E172">
            <v>4194.375</v>
          </cell>
        </row>
        <row r="173">
          <cell r="B173">
            <v>3297.5416666667002</v>
          </cell>
          <cell r="C173">
            <v>2301.9166666667002</v>
          </cell>
          <cell r="E173">
            <v>4284.375</v>
          </cell>
        </row>
        <row r="174">
          <cell r="B174">
            <v>3043.3333333332998</v>
          </cell>
          <cell r="C174">
            <v>2471.0833333332998</v>
          </cell>
          <cell r="E174">
            <v>3688.125</v>
          </cell>
        </row>
        <row r="175">
          <cell r="B175">
            <v>3066.6666666667002</v>
          </cell>
          <cell r="C175">
            <v>2599.1666666667002</v>
          </cell>
          <cell r="E175">
            <v>3873.75</v>
          </cell>
        </row>
        <row r="176">
          <cell r="B176">
            <v>2868.8333333332998</v>
          </cell>
          <cell r="C176">
            <v>2546.7916666667002</v>
          </cell>
          <cell r="E176">
            <v>3546.75</v>
          </cell>
        </row>
        <row r="177">
          <cell r="B177">
            <v>2775.1666666667002</v>
          </cell>
          <cell r="C177">
            <v>3225.75</v>
          </cell>
          <cell r="E177">
            <v>4171.25</v>
          </cell>
        </row>
        <row r="178">
          <cell r="B178">
            <v>2713.7916666667002</v>
          </cell>
          <cell r="C178">
            <v>3135.9166666667002</v>
          </cell>
          <cell r="E178">
            <v>3928.25</v>
          </cell>
        </row>
        <row r="179">
          <cell r="B179">
            <v>2861.3333333332998</v>
          </cell>
          <cell r="C179">
            <v>3358.5416666667002</v>
          </cell>
          <cell r="E179">
            <v>3755.1666666667002</v>
          </cell>
        </row>
        <row r="180">
          <cell r="B180">
            <v>2905.2916666667002</v>
          </cell>
          <cell r="C180">
            <v>3139.5833333332998</v>
          </cell>
          <cell r="E180">
            <v>3384.1666666667002</v>
          </cell>
        </row>
        <row r="181">
          <cell r="B181">
            <v>1900</v>
          </cell>
          <cell r="C181">
            <v>3255.25</v>
          </cell>
          <cell r="E181">
            <v>2220.2083333332998</v>
          </cell>
        </row>
        <row r="182">
          <cell r="B182">
            <v>1900</v>
          </cell>
          <cell r="C182">
            <v>3775.0833333332998</v>
          </cell>
          <cell r="E182">
            <v>2500.4166666667002</v>
          </cell>
        </row>
        <row r="183">
          <cell r="B183">
            <v>2472.375</v>
          </cell>
          <cell r="C183">
            <v>3651.8333333332998</v>
          </cell>
          <cell r="E183">
            <v>4411.875</v>
          </cell>
        </row>
        <row r="184">
          <cell r="B184">
            <v>2497</v>
          </cell>
          <cell r="C184">
            <v>3335.375</v>
          </cell>
          <cell r="E184">
            <v>4142.6666666666997</v>
          </cell>
        </row>
        <row r="185">
          <cell r="B185">
            <v>2842.7083333332998</v>
          </cell>
          <cell r="C185">
            <v>3732.7083333332998</v>
          </cell>
          <cell r="E185">
            <v>4046.6666666667002</v>
          </cell>
        </row>
        <row r="186">
          <cell r="B186">
            <v>2815.1666666667002</v>
          </cell>
          <cell r="C186">
            <v>3686.6666666667002</v>
          </cell>
          <cell r="E186">
            <v>3856.875</v>
          </cell>
        </row>
        <row r="187">
          <cell r="B187">
            <v>2884.375</v>
          </cell>
          <cell r="C187">
            <v>3172.3333333332998</v>
          </cell>
          <cell r="E187">
            <v>4411.875</v>
          </cell>
        </row>
        <row r="188">
          <cell r="B188">
            <v>2782.4166666667002</v>
          </cell>
          <cell r="C188">
            <v>3551.4583333332998</v>
          </cell>
          <cell r="E188">
            <v>4323.75</v>
          </cell>
        </row>
        <row r="189">
          <cell r="B189">
            <v>2524.4166666667002</v>
          </cell>
          <cell r="C189">
            <v>3634.5</v>
          </cell>
          <cell r="E189">
            <v>3361.7083333332998</v>
          </cell>
        </row>
        <row r="190">
          <cell r="B190">
            <v>3030.375</v>
          </cell>
          <cell r="C190">
            <v>3125.625</v>
          </cell>
          <cell r="E190">
            <v>3630.75</v>
          </cell>
        </row>
        <row r="191">
          <cell r="B191">
            <v>3191.125</v>
          </cell>
          <cell r="C191">
            <v>2910.5833333332998</v>
          </cell>
          <cell r="E191">
            <v>3726.75</v>
          </cell>
        </row>
        <row r="192">
          <cell r="B192">
            <v>3308.5</v>
          </cell>
          <cell r="C192">
            <v>3042.1666666667002</v>
          </cell>
          <cell r="E192">
            <v>2807.5416666667002</v>
          </cell>
        </row>
        <row r="193">
          <cell r="B193">
            <v>2969.375</v>
          </cell>
          <cell r="C193">
            <v>2872.75</v>
          </cell>
          <cell r="E193">
            <v>1693.75</v>
          </cell>
        </row>
        <row r="194">
          <cell r="B194">
            <v>2719.0833333332998</v>
          </cell>
          <cell r="C194">
            <v>3395.4166666667002</v>
          </cell>
          <cell r="E194">
            <v>3085.7083333332998</v>
          </cell>
        </row>
        <row r="195">
          <cell r="B195">
            <v>3014.7916666667002</v>
          </cell>
          <cell r="C195">
            <v>2909.7083333332998</v>
          </cell>
          <cell r="E195">
            <v>2910.625</v>
          </cell>
        </row>
        <row r="196">
          <cell r="B196">
            <v>3353</v>
          </cell>
          <cell r="C196">
            <v>2724</v>
          </cell>
          <cell r="E196">
            <v>2531.0416666667002</v>
          </cell>
        </row>
        <row r="197">
          <cell r="B197">
            <v>2930.4166666667002</v>
          </cell>
          <cell r="C197">
            <v>3089.5</v>
          </cell>
          <cell r="E197">
            <v>3401.6666666667002</v>
          </cell>
        </row>
        <row r="198">
          <cell r="B198">
            <v>3229.6666666667002</v>
          </cell>
          <cell r="C198">
            <v>2946.9583333332998</v>
          </cell>
          <cell r="E198">
            <v>3590.625</v>
          </cell>
        </row>
        <row r="199">
          <cell r="B199">
            <v>2551.1666666667002</v>
          </cell>
          <cell r="C199">
            <v>2382.25</v>
          </cell>
          <cell r="E199">
            <v>3907.5</v>
          </cell>
        </row>
        <row r="200">
          <cell r="B200">
            <v>2437.3333333332998</v>
          </cell>
          <cell r="C200">
            <v>3241.9583333332998</v>
          </cell>
          <cell r="E200">
            <v>3944.375</v>
          </cell>
        </row>
        <row r="201">
          <cell r="B201">
            <v>2929.5833333332998</v>
          </cell>
          <cell r="C201">
            <v>2801.75</v>
          </cell>
          <cell r="E201">
            <v>3840</v>
          </cell>
        </row>
        <row r="202">
          <cell r="B202">
            <v>3165.9166666667002</v>
          </cell>
          <cell r="C202">
            <v>2374.0833333332998</v>
          </cell>
          <cell r="E202">
            <v>3238.0416666667002</v>
          </cell>
        </row>
        <row r="203">
          <cell r="B203">
            <v>3180.0833333332998</v>
          </cell>
          <cell r="C203">
            <v>2574.5</v>
          </cell>
          <cell r="E203">
            <v>4425</v>
          </cell>
        </row>
        <row r="204">
          <cell r="B204">
            <v>3167.2916666667002</v>
          </cell>
          <cell r="C204">
            <v>2507.6666666667002</v>
          </cell>
          <cell r="E204">
            <v>3585</v>
          </cell>
        </row>
        <row r="205">
          <cell r="B205">
            <v>3067.75</v>
          </cell>
          <cell r="C205">
            <v>1846.0833333333001</v>
          </cell>
          <cell r="E205">
            <v>2620.8333333332998</v>
          </cell>
        </row>
        <row r="206">
          <cell r="B206">
            <v>3108.125</v>
          </cell>
          <cell r="C206">
            <v>2861.4583333332998</v>
          </cell>
          <cell r="E206">
            <v>3193.75</v>
          </cell>
        </row>
        <row r="207">
          <cell r="B207">
            <v>3151.4583333332998</v>
          </cell>
          <cell r="C207">
            <v>2591.9166666667002</v>
          </cell>
          <cell r="E207">
            <v>2536.4583333332998</v>
          </cell>
        </row>
        <row r="208">
          <cell r="B208">
            <v>3397.3333333332998</v>
          </cell>
          <cell r="C208">
            <v>1802.4166666666999</v>
          </cell>
          <cell r="E208">
            <v>3332</v>
          </cell>
        </row>
        <row r="209">
          <cell r="B209">
            <v>2775</v>
          </cell>
          <cell r="C209">
            <v>1337.5</v>
          </cell>
          <cell r="E209">
            <v>4225</v>
          </cell>
        </row>
        <row r="210">
          <cell r="B210">
            <v>3248.9166666667002</v>
          </cell>
          <cell r="C210">
            <v>2069.5416666667002</v>
          </cell>
          <cell r="E210">
            <v>3714.375</v>
          </cell>
        </row>
        <row r="211">
          <cell r="B211">
            <v>2954.75</v>
          </cell>
          <cell r="C211">
            <v>2637.2083333332998</v>
          </cell>
          <cell r="E211">
            <v>3843.75</v>
          </cell>
        </row>
        <row r="212">
          <cell r="B212">
            <v>2644</v>
          </cell>
          <cell r="C212">
            <v>2956.0416666667002</v>
          </cell>
          <cell r="E212">
            <v>2883.75</v>
          </cell>
        </row>
        <row r="213">
          <cell r="B213">
            <v>2967</v>
          </cell>
          <cell r="C213">
            <v>2813.375</v>
          </cell>
          <cell r="E213">
            <v>2761.875</v>
          </cell>
        </row>
        <row r="214">
          <cell r="B214">
            <v>3252.875</v>
          </cell>
          <cell r="C214">
            <v>2863.75</v>
          </cell>
          <cell r="E214">
            <v>2840.625</v>
          </cell>
        </row>
        <row r="215">
          <cell r="B215">
            <v>2794.1666666667002</v>
          </cell>
          <cell r="C215">
            <v>2546.2083333332998</v>
          </cell>
          <cell r="E215">
            <v>2829.375</v>
          </cell>
        </row>
        <row r="216">
          <cell r="B216">
            <v>3058.0416666667002</v>
          </cell>
          <cell r="C216">
            <v>2708.8333333332998</v>
          </cell>
          <cell r="E216">
            <v>2865</v>
          </cell>
        </row>
        <row r="217">
          <cell r="B217">
            <v>3339.625</v>
          </cell>
          <cell r="C217">
            <v>1966.75</v>
          </cell>
          <cell r="E217">
            <v>3030</v>
          </cell>
        </row>
        <row r="218">
          <cell r="B218">
            <v>2948.2916666667002</v>
          </cell>
          <cell r="C218">
            <v>2579.5416666667002</v>
          </cell>
          <cell r="E218">
            <v>2908.75</v>
          </cell>
        </row>
        <row r="219">
          <cell r="B219">
            <v>2772.75</v>
          </cell>
          <cell r="C219">
            <v>2793.7916666667002</v>
          </cell>
          <cell r="E219">
            <v>4831.875</v>
          </cell>
        </row>
        <row r="220">
          <cell r="B220">
            <v>2842.1666666667002</v>
          </cell>
          <cell r="C220">
            <v>2862.5</v>
          </cell>
          <cell r="E220">
            <v>4335</v>
          </cell>
        </row>
        <row r="221">
          <cell r="B221">
            <v>2880.8333333332998</v>
          </cell>
          <cell r="C221">
            <v>2606.75</v>
          </cell>
          <cell r="E221">
            <v>3896.25</v>
          </cell>
        </row>
        <row r="222">
          <cell r="B222">
            <v>2596.625</v>
          </cell>
          <cell r="C222">
            <v>1972.75</v>
          </cell>
          <cell r="E222">
            <v>3640.7083333332998</v>
          </cell>
        </row>
        <row r="223">
          <cell r="B223">
            <v>2300</v>
          </cell>
          <cell r="C223">
            <v>1982.8333333333001</v>
          </cell>
          <cell r="E223">
            <v>3846.125</v>
          </cell>
        </row>
        <row r="224">
          <cell r="B224">
            <v>2658.1666666667002</v>
          </cell>
          <cell r="C224">
            <v>2262.75</v>
          </cell>
          <cell r="E224">
            <v>3853.125</v>
          </cell>
        </row>
        <row r="225">
          <cell r="B225">
            <v>3312.9166666667002</v>
          </cell>
          <cell r="C225">
            <v>2451.875</v>
          </cell>
          <cell r="E225">
            <v>3802.4166666667002</v>
          </cell>
        </row>
        <row r="226">
          <cell r="B226">
            <v>3326.125</v>
          </cell>
          <cell r="C226">
            <v>2362.5</v>
          </cell>
          <cell r="E226">
            <v>4027.5</v>
          </cell>
        </row>
        <row r="227">
          <cell r="B227">
            <v>3000.5833333332998</v>
          </cell>
          <cell r="C227">
            <v>2911.375</v>
          </cell>
          <cell r="E227">
            <v>4187.7083333333003</v>
          </cell>
        </row>
        <row r="228">
          <cell r="B228">
            <v>3144.7916666667002</v>
          </cell>
          <cell r="C228">
            <v>2802.5833333332998</v>
          </cell>
          <cell r="E228">
            <v>4218.75</v>
          </cell>
        </row>
        <row r="229">
          <cell r="B229">
            <v>3138.9166666667002</v>
          </cell>
          <cell r="C229">
            <v>2555</v>
          </cell>
          <cell r="E229">
            <v>4382.5</v>
          </cell>
        </row>
        <row r="230">
          <cell r="B230">
            <v>3575.9583333332998</v>
          </cell>
          <cell r="C230">
            <v>2382.9166666667002</v>
          </cell>
          <cell r="E230">
            <v>4635</v>
          </cell>
        </row>
        <row r="231">
          <cell r="B231">
            <v>3428.25</v>
          </cell>
          <cell r="C231">
            <v>2119.25</v>
          </cell>
          <cell r="E231">
            <v>4695</v>
          </cell>
        </row>
        <row r="232">
          <cell r="B232">
            <v>3530.9166666667002</v>
          </cell>
          <cell r="C232">
            <v>2436</v>
          </cell>
          <cell r="E232">
            <v>4526.25</v>
          </cell>
        </row>
        <row r="233">
          <cell r="B233">
            <v>3515</v>
          </cell>
          <cell r="C233">
            <v>2566</v>
          </cell>
          <cell r="E233">
            <v>4376.25</v>
          </cell>
        </row>
        <row r="234">
          <cell r="B234">
            <v>3360.6666666667002</v>
          </cell>
          <cell r="C234">
            <v>2870.375</v>
          </cell>
          <cell r="E234">
            <v>4402.5</v>
          </cell>
        </row>
        <row r="235">
          <cell r="B235">
            <v>3268.125</v>
          </cell>
          <cell r="C235">
            <v>2913.0416666667002</v>
          </cell>
          <cell r="E235">
            <v>4582.5</v>
          </cell>
        </row>
        <row r="236">
          <cell r="B236">
            <v>3299.25</v>
          </cell>
          <cell r="C236">
            <v>1052.875</v>
          </cell>
          <cell r="E236">
            <v>4323.75</v>
          </cell>
        </row>
        <row r="237">
          <cell r="B237">
            <v>3442.2083333332998</v>
          </cell>
          <cell r="C237">
            <v>475</v>
          </cell>
          <cell r="E237">
            <v>4340.625</v>
          </cell>
        </row>
        <row r="238">
          <cell r="B238">
            <v>3304.9583333332998</v>
          </cell>
          <cell r="C238">
            <v>475</v>
          </cell>
          <cell r="E238">
            <v>4243.125</v>
          </cell>
        </row>
        <row r="239">
          <cell r="B239">
            <v>3330.4583333332998</v>
          </cell>
          <cell r="C239">
            <v>620.83333333329995</v>
          </cell>
          <cell r="E239">
            <v>3584.7916666667002</v>
          </cell>
        </row>
        <row r="240">
          <cell r="B240">
            <v>3297.0416666667002</v>
          </cell>
          <cell r="C240">
            <v>1387.9166666666999</v>
          </cell>
          <cell r="E240">
            <v>2936.25</v>
          </cell>
        </row>
        <row r="241">
          <cell r="B241">
            <v>2915.7916666667002</v>
          </cell>
          <cell r="C241">
            <v>3066.7916666667002</v>
          </cell>
          <cell r="E241">
            <v>4156.875</v>
          </cell>
        </row>
        <row r="242">
          <cell r="B242">
            <v>2764.375</v>
          </cell>
          <cell r="C242">
            <v>3142.75</v>
          </cell>
          <cell r="E242">
            <v>3486.6666666667002</v>
          </cell>
        </row>
        <row r="243">
          <cell r="B243">
            <v>2893.0833333332998</v>
          </cell>
          <cell r="C243">
            <v>2778.9583333332998</v>
          </cell>
          <cell r="E243">
            <v>3706.875</v>
          </cell>
        </row>
        <row r="244">
          <cell r="B244">
            <v>2700.6666666667002</v>
          </cell>
          <cell r="C244">
            <v>2786</v>
          </cell>
          <cell r="E244">
            <v>4194.375</v>
          </cell>
        </row>
        <row r="245">
          <cell r="B245">
            <v>2303.1666666667002</v>
          </cell>
          <cell r="C245">
            <v>2822.2916666667002</v>
          </cell>
          <cell r="E245">
            <v>3973.125</v>
          </cell>
        </row>
        <row r="246">
          <cell r="B246">
            <v>3209.7916666667002</v>
          </cell>
          <cell r="C246">
            <v>2820.5833333332998</v>
          </cell>
          <cell r="E246">
            <v>4095</v>
          </cell>
        </row>
        <row r="247">
          <cell r="B247">
            <v>3341.375</v>
          </cell>
          <cell r="C247">
            <v>2724.875</v>
          </cell>
          <cell r="E247">
            <v>4327.5</v>
          </cell>
        </row>
        <row r="248">
          <cell r="B248">
            <v>3040.875</v>
          </cell>
          <cell r="C248">
            <v>2490.7083333332998</v>
          </cell>
          <cell r="E248">
            <v>2497.7083333332998</v>
          </cell>
        </row>
        <row r="249">
          <cell r="B249">
            <v>3173</v>
          </cell>
          <cell r="C249">
            <v>2742.6666666667002</v>
          </cell>
          <cell r="E249">
            <v>3048.9583333332998</v>
          </cell>
        </row>
        <row r="250">
          <cell r="B250">
            <v>3275.0416666667002</v>
          </cell>
          <cell r="C250">
            <v>2514.1666666667002</v>
          </cell>
          <cell r="E250">
            <v>3201.875</v>
          </cell>
        </row>
        <row r="251">
          <cell r="B251">
            <v>2996</v>
          </cell>
          <cell r="C251">
            <v>2162.5</v>
          </cell>
          <cell r="E251">
            <v>3290</v>
          </cell>
        </row>
        <row r="252">
          <cell r="B252">
            <v>2885.3333333332998</v>
          </cell>
          <cell r="C252">
            <v>1000</v>
          </cell>
          <cell r="E252">
            <v>3997.1666666667002</v>
          </cell>
        </row>
        <row r="253">
          <cell r="B253">
            <v>2994.6666666667002</v>
          </cell>
          <cell r="C253">
            <v>650</v>
          </cell>
          <cell r="E253">
            <v>3939.375</v>
          </cell>
        </row>
        <row r="254">
          <cell r="B254">
            <v>2832.125</v>
          </cell>
          <cell r="C254">
            <v>650</v>
          </cell>
          <cell r="E254">
            <v>2561.9166666667002</v>
          </cell>
        </row>
        <row r="255">
          <cell r="B255">
            <v>2517.7083333332998</v>
          </cell>
          <cell r="C255">
            <v>1489</v>
          </cell>
          <cell r="E255">
            <v>2394.7916666667002</v>
          </cell>
        </row>
        <row r="256">
          <cell r="B256">
            <v>2867.4166666667002</v>
          </cell>
          <cell r="C256">
            <v>3216.6666666667002</v>
          </cell>
          <cell r="E256">
            <v>3002.5</v>
          </cell>
        </row>
        <row r="257">
          <cell r="B257">
            <v>2689.3333333332998</v>
          </cell>
          <cell r="C257">
            <v>2867.875</v>
          </cell>
          <cell r="E257">
            <v>4265.625</v>
          </cell>
        </row>
        <row r="258">
          <cell r="B258">
            <v>3169.4166666667002</v>
          </cell>
          <cell r="C258">
            <v>2685.4166666667002</v>
          </cell>
          <cell r="E258">
            <v>4740</v>
          </cell>
        </row>
        <row r="259">
          <cell r="B259">
            <v>3051.5833333332998</v>
          </cell>
          <cell r="C259">
            <v>2528.3333333332998</v>
          </cell>
          <cell r="E259">
            <v>4813.125</v>
          </cell>
        </row>
        <row r="260">
          <cell r="B260">
            <v>3125.3333333332998</v>
          </cell>
          <cell r="C260">
            <v>2382.9166666667002</v>
          </cell>
          <cell r="E260">
            <v>4783.125</v>
          </cell>
        </row>
        <row r="261">
          <cell r="B261">
            <v>2978.9583333332998</v>
          </cell>
          <cell r="C261">
            <v>2442.5</v>
          </cell>
          <cell r="E261">
            <v>3792.9166666667002</v>
          </cell>
        </row>
        <row r="262">
          <cell r="B262">
            <v>2507.7083333332998</v>
          </cell>
          <cell r="C262">
            <v>2590</v>
          </cell>
          <cell r="E262">
            <v>3458.3333333332998</v>
          </cell>
        </row>
        <row r="263">
          <cell r="B263">
            <v>2759.5</v>
          </cell>
          <cell r="C263">
            <v>2590</v>
          </cell>
          <cell r="E263">
            <v>3304.7916666667002</v>
          </cell>
        </row>
        <row r="264">
          <cell r="B264">
            <v>2735.4166666667002</v>
          </cell>
          <cell r="C264">
            <v>2529.1666666667002</v>
          </cell>
          <cell r="E264">
            <v>4220.625</v>
          </cell>
        </row>
        <row r="265">
          <cell r="B265">
            <v>2590</v>
          </cell>
          <cell r="C265">
            <v>2566.75</v>
          </cell>
          <cell r="E265">
            <v>4006.875</v>
          </cell>
        </row>
        <row r="266">
          <cell r="B266">
            <v>2590</v>
          </cell>
          <cell r="C266">
            <v>2271</v>
          </cell>
          <cell r="E266">
            <v>3005.4166666667002</v>
          </cell>
        </row>
        <row r="267">
          <cell r="B267">
            <v>2590</v>
          </cell>
          <cell r="C267">
            <v>2534.5833333332998</v>
          </cell>
          <cell r="E267">
            <v>3473.3333333332998</v>
          </cell>
        </row>
        <row r="268">
          <cell r="B268">
            <v>2590</v>
          </cell>
          <cell r="C268">
            <v>2242.9166666667002</v>
          </cell>
          <cell r="E268">
            <v>2599.375</v>
          </cell>
        </row>
        <row r="269">
          <cell r="B269">
            <v>2590</v>
          </cell>
          <cell r="C269">
            <v>2491.6666666667002</v>
          </cell>
          <cell r="E269">
            <v>2725.4166666667002</v>
          </cell>
        </row>
        <row r="270">
          <cell r="B270">
            <v>3056.4166666667002</v>
          </cell>
          <cell r="C270">
            <v>2669.5833333332998</v>
          </cell>
          <cell r="E270">
            <v>3309.375</v>
          </cell>
        </row>
        <row r="271">
          <cell r="B271">
            <v>3079.4583333332998</v>
          </cell>
          <cell r="C271">
            <v>1976.0416666666999</v>
          </cell>
          <cell r="E271">
            <v>3436.0416666667002</v>
          </cell>
        </row>
        <row r="272">
          <cell r="B272">
            <v>2480</v>
          </cell>
          <cell r="C272">
            <v>2358.4583333332998</v>
          </cell>
          <cell r="E272">
            <v>3651.25</v>
          </cell>
        </row>
        <row r="273">
          <cell r="B273">
            <v>2032.9166666666999</v>
          </cell>
          <cell r="C273">
            <v>2320</v>
          </cell>
          <cell r="E273">
            <v>3237.5</v>
          </cell>
        </row>
        <row r="274">
          <cell r="B274">
            <v>2863.6666666667002</v>
          </cell>
          <cell r="C274">
            <v>2537.5</v>
          </cell>
          <cell r="E274">
            <v>3502.5</v>
          </cell>
        </row>
        <row r="275">
          <cell r="B275">
            <v>2452.9166666667002</v>
          </cell>
          <cell r="C275">
            <v>2659.75</v>
          </cell>
          <cell r="E275">
            <v>3418.9583333332998</v>
          </cell>
        </row>
        <row r="276">
          <cell r="B276">
            <v>2163.5833333332998</v>
          </cell>
          <cell r="C276">
            <v>3115.2083333332998</v>
          </cell>
          <cell r="E276">
            <v>3324.375</v>
          </cell>
        </row>
        <row r="277">
          <cell r="B277">
            <v>3243.6521739129998</v>
          </cell>
          <cell r="C277">
            <v>3338.5652173912999</v>
          </cell>
          <cell r="E277">
            <v>3568.6956521738998</v>
          </cell>
        </row>
        <row r="278">
          <cell r="B278">
            <v>3061.1666666667002</v>
          </cell>
          <cell r="C278">
            <v>2095.0833333332998</v>
          </cell>
          <cell r="E278">
            <v>3544.5833333332998</v>
          </cell>
        </row>
        <row r="279">
          <cell r="B279">
            <v>2742.0833333332998</v>
          </cell>
          <cell r="C279">
            <v>1466.6666666666999</v>
          </cell>
          <cell r="E279">
            <v>3755.625</v>
          </cell>
        </row>
        <row r="280">
          <cell r="B280">
            <v>2414.5</v>
          </cell>
          <cell r="C280">
            <v>2212.5</v>
          </cell>
          <cell r="E280">
            <v>3581.25</v>
          </cell>
        </row>
        <row r="281">
          <cell r="B281">
            <v>3154.4166666667002</v>
          </cell>
          <cell r="C281">
            <v>2915</v>
          </cell>
          <cell r="E281">
            <v>3205.8333333332998</v>
          </cell>
        </row>
        <row r="282">
          <cell r="B282">
            <v>3209.5416666667002</v>
          </cell>
          <cell r="C282">
            <v>2972.5416666667002</v>
          </cell>
          <cell r="E282">
            <v>3403.5416666667002</v>
          </cell>
        </row>
        <row r="283">
          <cell r="B283">
            <v>3147.4166666667002</v>
          </cell>
          <cell r="C283">
            <v>2941.0416666667002</v>
          </cell>
          <cell r="E283">
            <v>4001.875</v>
          </cell>
        </row>
        <row r="284">
          <cell r="B284">
            <v>2850.375</v>
          </cell>
          <cell r="C284">
            <v>3422.2083333332998</v>
          </cell>
          <cell r="E284">
            <v>4091.25</v>
          </cell>
        </row>
        <row r="285">
          <cell r="B285">
            <v>2874.6666666667002</v>
          </cell>
          <cell r="C285">
            <v>2742.875</v>
          </cell>
          <cell r="E285">
            <v>3842.2916666667002</v>
          </cell>
        </row>
        <row r="286">
          <cell r="B286">
            <v>2511.25</v>
          </cell>
          <cell r="C286">
            <v>2212.7916666667002</v>
          </cell>
          <cell r="E286">
            <v>3745.625</v>
          </cell>
        </row>
        <row r="287">
          <cell r="B287">
            <v>2319.8333333332998</v>
          </cell>
          <cell r="C287">
            <v>2251.2916666667002</v>
          </cell>
          <cell r="E287">
            <v>3851.4583333332998</v>
          </cell>
        </row>
        <row r="288">
          <cell r="B288">
            <v>2277.0833333332998</v>
          </cell>
          <cell r="C288">
            <v>2114.9166666667002</v>
          </cell>
          <cell r="E288">
            <v>3990.4583333332998</v>
          </cell>
        </row>
        <row r="289">
          <cell r="B289">
            <v>2263.3333333332998</v>
          </cell>
          <cell r="C289">
            <v>2081.7916666667002</v>
          </cell>
          <cell r="E289">
            <v>3655.5416666667002</v>
          </cell>
        </row>
        <row r="290">
          <cell r="B290">
            <v>2325.5833333332998</v>
          </cell>
          <cell r="C290">
            <v>2682.4583333332998</v>
          </cell>
          <cell r="E290">
            <v>3872.2916666667002</v>
          </cell>
        </row>
        <row r="291">
          <cell r="B291">
            <v>2095.2083333332998</v>
          </cell>
          <cell r="C291">
            <v>2845.4583333332998</v>
          </cell>
          <cell r="E291">
            <v>3763.125</v>
          </cell>
        </row>
        <row r="292">
          <cell r="B292">
            <v>2448.25</v>
          </cell>
          <cell r="C292">
            <v>1450</v>
          </cell>
          <cell r="E292">
            <v>4368.7916666666997</v>
          </cell>
        </row>
        <row r="293">
          <cell r="B293">
            <v>2461.75</v>
          </cell>
          <cell r="C293">
            <v>1775</v>
          </cell>
          <cell r="E293">
            <v>3174.5833333332998</v>
          </cell>
        </row>
        <row r="294">
          <cell r="B294">
            <v>2100</v>
          </cell>
          <cell r="C294">
            <v>1783.3333333333001</v>
          </cell>
          <cell r="E294">
            <v>3546.4583333332998</v>
          </cell>
        </row>
        <row r="295">
          <cell r="B295">
            <v>2302.0833333332998</v>
          </cell>
          <cell r="C295">
            <v>1964.5833333333001</v>
          </cell>
          <cell r="E295">
            <v>3939.5</v>
          </cell>
        </row>
        <row r="296">
          <cell r="B296">
            <v>3331.7083333332998</v>
          </cell>
          <cell r="C296">
            <v>2118.0833333332998</v>
          </cell>
          <cell r="E296">
            <v>2158.9583333332998</v>
          </cell>
        </row>
        <row r="297">
          <cell r="B297">
            <v>2921.9583333332998</v>
          </cell>
          <cell r="C297">
            <v>2219.4583333332998</v>
          </cell>
          <cell r="E297">
            <v>2373.3333333332998</v>
          </cell>
        </row>
        <row r="298">
          <cell r="B298">
            <v>2874.375</v>
          </cell>
          <cell r="C298">
            <v>2334.75</v>
          </cell>
          <cell r="E298">
            <v>2875.625</v>
          </cell>
        </row>
        <row r="299">
          <cell r="B299">
            <v>3393.375</v>
          </cell>
          <cell r="C299">
            <v>2646.0416666667002</v>
          </cell>
          <cell r="E299">
            <v>3748.75</v>
          </cell>
        </row>
        <row r="300">
          <cell r="B300">
            <v>2829.9583333332998</v>
          </cell>
          <cell r="C300">
            <v>2430.5833333332998</v>
          </cell>
          <cell r="E300">
            <v>3849.375</v>
          </cell>
        </row>
        <row r="301">
          <cell r="B301">
            <v>2563.7916666667002</v>
          </cell>
          <cell r="C301">
            <v>2691.625</v>
          </cell>
          <cell r="E301">
            <v>4139.375</v>
          </cell>
        </row>
        <row r="302">
          <cell r="B302">
            <v>2566.5833333332998</v>
          </cell>
          <cell r="C302">
            <v>1995.8333333333001</v>
          </cell>
          <cell r="E302">
            <v>3991.875</v>
          </cell>
        </row>
        <row r="303">
          <cell r="B303">
            <v>2939.5833333332998</v>
          </cell>
          <cell r="C303">
            <v>1591.6666666666999</v>
          </cell>
          <cell r="E303">
            <v>3441.6666666667002</v>
          </cell>
        </row>
        <row r="304">
          <cell r="B304">
            <v>2300.5416666667002</v>
          </cell>
          <cell r="C304">
            <v>2607.5</v>
          </cell>
          <cell r="E304">
            <v>3280.8333333332998</v>
          </cell>
        </row>
        <row r="305">
          <cell r="B305">
            <v>2168.25</v>
          </cell>
          <cell r="C305">
            <v>2750</v>
          </cell>
          <cell r="E305">
            <v>3275.4166666667002</v>
          </cell>
        </row>
        <row r="306">
          <cell r="B306">
            <v>2608.4583333332998</v>
          </cell>
          <cell r="C306">
            <v>1426.6666666666999</v>
          </cell>
          <cell r="E306">
            <v>2578.75</v>
          </cell>
        </row>
        <row r="307">
          <cell r="B307">
            <v>1800</v>
          </cell>
          <cell r="C307">
            <v>0</v>
          </cell>
          <cell r="E307">
            <v>0</v>
          </cell>
        </row>
        <row r="308">
          <cell r="B308">
            <v>1500</v>
          </cell>
          <cell r="C308">
            <v>770.83333333329995</v>
          </cell>
          <cell r="E308">
            <v>0</v>
          </cell>
        </row>
        <row r="309">
          <cell r="B309">
            <v>2911.0416666667002</v>
          </cell>
          <cell r="C309">
            <v>2516.125</v>
          </cell>
          <cell r="E309">
            <v>0</v>
          </cell>
        </row>
        <row r="310">
          <cell r="B310">
            <v>2943.125</v>
          </cell>
          <cell r="C310">
            <v>1999.5</v>
          </cell>
          <cell r="E310">
            <v>0</v>
          </cell>
        </row>
        <row r="311">
          <cell r="B311">
            <v>3000</v>
          </cell>
          <cell r="C311">
            <v>1998</v>
          </cell>
          <cell r="E311">
            <v>0</v>
          </cell>
        </row>
        <row r="312">
          <cell r="B312">
            <v>2914.8333333332998</v>
          </cell>
          <cell r="C312">
            <v>1914.9166666666999</v>
          </cell>
          <cell r="E312">
            <v>0</v>
          </cell>
        </row>
        <row r="313">
          <cell r="B313">
            <v>2969.5</v>
          </cell>
          <cell r="C313">
            <v>1865.7916666666999</v>
          </cell>
          <cell r="E313">
            <v>0</v>
          </cell>
        </row>
        <row r="314">
          <cell r="B314">
            <v>2993.3333333332998</v>
          </cell>
          <cell r="C314">
            <v>1832.4583333333001</v>
          </cell>
          <cell r="E314">
            <v>0</v>
          </cell>
        </row>
        <row r="315">
          <cell r="B315">
            <v>2961.2083333332998</v>
          </cell>
          <cell r="C315">
            <v>1676.9583333333001</v>
          </cell>
          <cell r="E315">
            <v>0</v>
          </cell>
        </row>
        <row r="316">
          <cell r="B316">
            <v>3000</v>
          </cell>
          <cell r="C316">
            <v>2613.125</v>
          </cell>
          <cell r="E316">
            <v>1000</v>
          </cell>
        </row>
        <row r="317">
          <cell r="B317">
            <v>2925</v>
          </cell>
          <cell r="C317">
            <v>2771.3333333332998</v>
          </cell>
          <cell r="E317">
            <v>1000</v>
          </cell>
        </row>
        <row r="318">
          <cell r="B318">
            <v>2857.6666666667002</v>
          </cell>
          <cell r="C318">
            <v>2706.1666666667002</v>
          </cell>
          <cell r="E318">
            <v>1000</v>
          </cell>
        </row>
        <row r="319">
          <cell r="B319">
            <v>2975.1666666667002</v>
          </cell>
          <cell r="C319">
            <v>2444.9583333332998</v>
          </cell>
          <cell r="E319">
            <v>1000</v>
          </cell>
        </row>
        <row r="320">
          <cell r="B320">
            <v>3142.875</v>
          </cell>
          <cell r="C320">
            <v>1948.1666666666999</v>
          </cell>
          <cell r="E320">
            <v>1700</v>
          </cell>
        </row>
        <row r="321">
          <cell r="B321">
            <v>3272.75</v>
          </cell>
          <cell r="C321">
            <v>1993.75</v>
          </cell>
          <cell r="E321">
            <v>1700</v>
          </cell>
        </row>
        <row r="322">
          <cell r="B322">
            <v>3125</v>
          </cell>
          <cell r="C322">
            <v>2068.9166666667002</v>
          </cell>
          <cell r="E322">
            <v>1664.5833333333001</v>
          </cell>
        </row>
        <row r="323">
          <cell r="B323">
            <v>3333.7916666667002</v>
          </cell>
          <cell r="C323">
            <v>1983</v>
          </cell>
          <cell r="E323">
            <v>1700</v>
          </cell>
        </row>
        <row r="324">
          <cell r="B324">
            <v>2878.5833333332998</v>
          </cell>
          <cell r="C324">
            <v>2225</v>
          </cell>
          <cell r="E324">
            <v>1700</v>
          </cell>
        </row>
        <row r="325">
          <cell r="B325">
            <v>2993.3333333332998</v>
          </cell>
          <cell r="C325">
            <v>2841.7083333332998</v>
          </cell>
          <cell r="E325">
            <v>1700</v>
          </cell>
        </row>
        <row r="326">
          <cell r="B326">
            <v>3000</v>
          </cell>
          <cell r="C326">
            <v>2736.1666666667002</v>
          </cell>
          <cell r="E326">
            <v>1700</v>
          </cell>
        </row>
        <row r="327">
          <cell r="B327">
            <v>2993.3333333332998</v>
          </cell>
          <cell r="C327">
            <v>2575</v>
          </cell>
          <cell r="E327">
            <v>2424.375</v>
          </cell>
        </row>
        <row r="328">
          <cell r="B328">
            <v>2764.1666666667002</v>
          </cell>
          <cell r="C328">
            <v>2966.6666666667002</v>
          </cell>
          <cell r="E328">
            <v>2870</v>
          </cell>
        </row>
        <row r="329">
          <cell r="B329">
            <v>2762.3333333332998</v>
          </cell>
          <cell r="C329">
            <v>1927.3333333333001</v>
          </cell>
          <cell r="E329">
            <v>2263.75</v>
          </cell>
        </row>
        <row r="330">
          <cell r="B330">
            <v>2698.375</v>
          </cell>
          <cell r="C330">
            <v>2382.6666666667002</v>
          </cell>
          <cell r="E330">
            <v>2520.625</v>
          </cell>
        </row>
        <row r="331">
          <cell r="B331">
            <v>2920.8333333332998</v>
          </cell>
          <cell r="C331">
            <v>2112.25</v>
          </cell>
          <cell r="E331">
            <v>2584.5833333332998</v>
          </cell>
        </row>
        <row r="332">
          <cell r="B332">
            <v>2775.375</v>
          </cell>
          <cell r="C332">
            <v>2317.9166666667002</v>
          </cell>
          <cell r="E332">
            <v>2814.7916666667002</v>
          </cell>
        </row>
        <row r="333">
          <cell r="B333">
            <v>2956.8333333332998</v>
          </cell>
          <cell r="C333">
            <v>2554.1666666667002</v>
          </cell>
          <cell r="E333">
            <v>2923.5416666667002</v>
          </cell>
        </row>
        <row r="334">
          <cell r="B334">
            <v>2981.9166666667002</v>
          </cell>
          <cell r="C334">
            <v>2410.25</v>
          </cell>
          <cell r="E334">
            <v>3234.1666666667002</v>
          </cell>
        </row>
        <row r="335">
          <cell r="B335">
            <v>2701.3333333332998</v>
          </cell>
          <cell r="C335">
            <v>2521.0833333332998</v>
          </cell>
          <cell r="E335">
            <v>3331.6666666667002</v>
          </cell>
        </row>
        <row r="336">
          <cell r="B336">
            <v>2719.75</v>
          </cell>
          <cell r="C336">
            <v>2716.7083333332998</v>
          </cell>
          <cell r="E336">
            <v>3416.0416666667002</v>
          </cell>
        </row>
        <row r="337">
          <cell r="B337">
            <v>3000</v>
          </cell>
          <cell r="C337">
            <v>2866.75</v>
          </cell>
          <cell r="E337">
            <v>3466.6666666667002</v>
          </cell>
        </row>
        <row r="338">
          <cell r="B338">
            <v>2950</v>
          </cell>
          <cell r="C338">
            <v>2955.0833333332998</v>
          </cell>
          <cell r="E338">
            <v>3449.7916666667002</v>
          </cell>
        </row>
        <row r="339">
          <cell r="B339">
            <v>2931.1666666667002</v>
          </cell>
          <cell r="C339">
            <v>2975</v>
          </cell>
          <cell r="E339">
            <v>3515.4166666667002</v>
          </cell>
        </row>
        <row r="340">
          <cell r="B340">
            <v>2914.5833333332998</v>
          </cell>
          <cell r="C340">
            <v>2930.6666666667002</v>
          </cell>
          <cell r="E340">
            <v>2873.75</v>
          </cell>
        </row>
        <row r="341">
          <cell r="B341">
            <v>2071</v>
          </cell>
          <cell r="C341">
            <v>1801.4166666666999</v>
          </cell>
          <cell r="E341">
            <v>2886.875</v>
          </cell>
        </row>
        <row r="342">
          <cell r="B342">
            <v>1420.8333333333001</v>
          </cell>
          <cell r="C342">
            <v>1604.1666666666999</v>
          </cell>
          <cell r="E342">
            <v>2907.7083333332998</v>
          </cell>
        </row>
        <row r="343">
          <cell r="B343">
            <v>1572.9166666666999</v>
          </cell>
          <cell r="C343">
            <v>1477.0833333333001</v>
          </cell>
          <cell r="E343">
            <v>3429.5833333332998</v>
          </cell>
        </row>
        <row r="344">
          <cell r="B344">
            <v>1420.8333333333001</v>
          </cell>
          <cell r="C344">
            <v>1491.6666666666999</v>
          </cell>
          <cell r="E344">
            <v>3363.9583333332998</v>
          </cell>
        </row>
        <row r="345">
          <cell r="B345">
            <v>1350</v>
          </cell>
          <cell r="C345">
            <v>1262.5</v>
          </cell>
          <cell r="E345">
            <v>3354.5833333332998</v>
          </cell>
        </row>
        <row r="346">
          <cell r="B346">
            <v>1400</v>
          </cell>
          <cell r="C346">
            <v>1600</v>
          </cell>
          <cell r="E346">
            <v>3495.2083333332998</v>
          </cell>
        </row>
        <row r="347">
          <cell r="B347">
            <v>1400</v>
          </cell>
          <cell r="C347">
            <v>1552.0833333333001</v>
          </cell>
          <cell r="E347">
            <v>3470.8333333332998</v>
          </cell>
        </row>
        <row r="348">
          <cell r="B348">
            <v>1362.5</v>
          </cell>
          <cell r="C348">
            <v>1456.25</v>
          </cell>
          <cell r="E348">
            <v>3487.7083333332998</v>
          </cell>
        </row>
        <row r="349">
          <cell r="B349">
            <v>1212.5</v>
          </cell>
          <cell r="C349">
            <v>1287.6666666666999</v>
          </cell>
          <cell r="E349">
            <v>3615.2083333332998</v>
          </cell>
        </row>
        <row r="350">
          <cell r="B350">
            <v>1254.1666666666999</v>
          </cell>
          <cell r="C350">
            <v>1222.9166666666999</v>
          </cell>
          <cell r="E350">
            <v>3000.8333333332998</v>
          </cell>
        </row>
        <row r="351">
          <cell r="B351">
            <v>1300</v>
          </cell>
          <cell r="C351">
            <v>1138.8333333333001</v>
          </cell>
          <cell r="E351">
            <v>3330.2083333332998</v>
          </cell>
        </row>
        <row r="352">
          <cell r="B352">
            <v>1287.5</v>
          </cell>
          <cell r="C352">
            <v>1733.3333333333001</v>
          </cell>
          <cell r="E352">
            <v>3620.8333333332998</v>
          </cell>
        </row>
        <row r="353">
          <cell r="B353">
            <v>1300</v>
          </cell>
          <cell r="C353">
            <v>1918.75</v>
          </cell>
          <cell r="E353">
            <v>3347.0833333332998</v>
          </cell>
        </row>
        <row r="354">
          <cell r="B354">
            <v>1545.8333333333001</v>
          </cell>
          <cell r="C354">
            <v>1854.1666666666999</v>
          </cell>
          <cell r="E354">
            <v>3330.2083333332998</v>
          </cell>
        </row>
        <row r="355">
          <cell r="B355">
            <v>1300</v>
          </cell>
          <cell r="C355">
            <v>1197.9166666666999</v>
          </cell>
          <cell r="E355">
            <v>3540.2083333332998</v>
          </cell>
        </row>
        <row r="356">
          <cell r="B356">
            <v>1283.3333333333001</v>
          </cell>
          <cell r="C356">
            <v>1183.3333333333001</v>
          </cell>
          <cell r="E356">
            <v>3626.4583333332998</v>
          </cell>
        </row>
        <row r="357">
          <cell r="B357">
            <v>1266.6666666666999</v>
          </cell>
          <cell r="C357">
            <v>1039.5833333333001</v>
          </cell>
          <cell r="E357">
            <v>2931.875</v>
          </cell>
        </row>
        <row r="358">
          <cell r="B358">
            <v>1262.5</v>
          </cell>
          <cell r="C358">
            <v>1250</v>
          </cell>
          <cell r="E358">
            <v>3120</v>
          </cell>
        </row>
        <row r="359">
          <cell r="B359">
            <v>1212.5</v>
          </cell>
          <cell r="C359">
            <v>1458.7083333333001</v>
          </cell>
          <cell r="E359">
            <v>3585.4166666667002</v>
          </cell>
        </row>
        <row r="360">
          <cell r="B360">
            <v>1237.5</v>
          </cell>
          <cell r="C360">
            <v>1558.3333333333001</v>
          </cell>
          <cell r="E360">
            <v>3742.0833333332998</v>
          </cell>
        </row>
        <row r="361">
          <cell r="B361">
            <v>1225</v>
          </cell>
          <cell r="C361">
            <v>1635.4166666666999</v>
          </cell>
          <cell r="E361">
            <v>3873.125</v>
          </cell>
        </row>
        <row r="362">
          <cell r="B362">
            <v>1162.5</v>
          </cell>
          <cell r="C362">
            <v>1507.7916666666999</v>
          </cell>
          <cell r="E362">
            <v>3951</v>
          </cell>
        </row>
        <row r="363">
          <cell r="B363">
            <v>1183.3333333333001</v>
          </cell>
          <cell r="C363">
            <v>1685.4166666666999</v>
          </cell>
          <cell r="E363">
            <v>4198.9583333333003</v>
          </cell>
        </row>
        <row r="364">
          <cell r="B364">
            <v>1250</v>
          </cell>
          <cell r="C364">
            <v>1581.25</v>
          </cell>
          <cell r="E364">
            <v>4736.25</v>
          </cell>
        </row>
        <row r="365">
          <cell r="B365">
            <v>1212.5</v>
          </cell>
          <cell r="C365">
            <v>1143.8333333333001</v>
          </cell>
          <cell r="E365">
            <v>4378.125</v>
          </cell>
        </row>
        <row r="366">
          <cell r="B366">
            <v>1208.3333333333001</v>
          </cell>
          <cell r="C366">
            <v>1250</v>
          </cell>
          <cell r="E366">
            <v>3899.5833333332998</v>
          </cell>
        </row>
        <row r="367">
          <cell r="B367">
            <v>1175</v>
          </cell>
          <cell r="C367">
            <v>1722.9166666666999</v>
          </cell>
          <cell r="E367">
            <v>4582.7083333333003</v>
          </cell>
        </row>
        <row r="368">
          <cell r="B368">
            <v>1289.5833333333001</v>
          </cell>
          <cell r="C368">
            <v>1231.25</v>
          </cell>
          <cell r="E368">
            <v>4438.5416666666997</v>
          </cell>
        </row>
        <row r="369">
          <cell r="B369">
            <v>1266.6666666666999</v>
          </cell>
          <cell r="C369">
            <v>1100</v>
          </cell>
          <cell r="E369">
            <v>3905.5</v>
          </cell>
        </row>
        <row r="370">
          <cell r="B370">
            <v>1050</v>
          </cell>
          <cell r="C370">
            <v>783.33333333329995</v>
          </cell>
          <cell r="E370">
            <v>4404.375</v>
          </cell>
        </row>
        <row r="371">
          <cell r="B371">
            <v>1222.9166666666999</v>
          </cell>
          <cell r="C371">
            <v>650</v>
          </cell>
          <cell r="E371">
            <v>3747.0833333332998</v>
          </cell>
        </row>
        <row r="372">
          <cell r="B372">
            <v>1254.1666666666999</v>
          </cell>
          <cell r="C372">
            <v>1052.0833333333001</v>
          </cell>
          <cell r="E372">
            <v>3262.2916666667002</v>
          </cell>
        </row>
        <row r="373">
          <cell r="B373">
            <v>1079.1666666666999</v>
          </cell>
          <cell r="C373">
            <v>1100</v>
          </cell>
          <cell r="E373">
            <v>3674.5833333332998</v>
          </cell>
        </row>
        <row r="374">
          <cell r="B374">
            <v>841.66666666670005</v>
          </cell>
          <cell r="C374">
            <v>1070.8333333333001</v>
          </cell>
          <cell r="E374">
            <v>3660.625</v>
          </cell>
        </row>
        <row r="375">
          <cell r="B375">
            <v>520.83333333329995</v>
          </cell>
          <cell r="C375">
            <v>775</v>
          </cell>
          <cell r="E375">
            <v>2972.9583333332998</v>
          </cell>
        </row>
        <row r="376">
          <cell r="B376">
            <v>1200</v>
          </cell>
          <cell r="C376">
            <v>933.33333333329995</v>
          </cell>
          <cell r="E376">
            <v>3629.1666666667002</v>
          </cell>
        </row>
        <row r="377">
          <cell r="B377">
            <v>1175</v>
          </cell>
          <cell r="C377">
            <v>1300</v>
          </cell>
          <cell r="E377">
            <v>3573.0833333332998</v>
          </cell>
        </row>
        <row r="378">
          <cell r="B378">
            <v>1250</v>
          </cell>
          <cell r="C378">
            <v>1606.25</v>
          </cell>
          <cell r="E378">
            <v>3896.25</v>
          </cell>
        </row>
        <row r="379">
          <cell r="B379">
            <v>1275</v>
          </cell>
          <cell r="C379">
            <v>1466.6666666666999</v>
          </cell>
          <cell r="E379">
            <v>4234.375</v>
          </cell>
        </row>
        <row r="380">
          <cell r="B380">
            <v>1489.5833333333001</v>
          </cell>
          <cell r="C380">
            <v>1485.4166666666999</v>
          </cell>
          <cell r="E380">
            <v>4221.4583333333003</v>
          </cell>
        </row>
        <row r="381">
          <cell r="B381">
            <v>2043.3333333333001</v>
          </cell>
          <cell r="C381">
            <v>3310.0416666667002</v>
          </cell>
          <cell r="E381">
            <v>3988.125</v>
          </cell>
        </row>
        <row r="382">
          <cell r="B382">
            <v>2521.5</v>
          </cell>
          <cell r="C382">
            <v>3372.0833333332998</v>
          </cell>
          <cell r="E382">
            <v>3632.5</v>
          </cell>
        </row>
        <row r="383">
          <cell r="B383">
            <v>2743.6666666667002</v>
          </cell>
          <cell r="C383">
            <v>3399.375</v>
          </cell>
          <cell r="E383">
            <v>3312.0833333332998</v>
          </cell>
        </row>
        <row r="384">
          <cell r="B384">
            <v>2251.0416666667002</v>
          </cell>
          <cell r="C384">
            <v>2756.5833333332998</v>
          </cell>
          <cell r="E384">
            <v>3765.8333333332998</v>
          </cell>
        </row>
        <row r="385">
          <cell r="B385">
            <v>1852.0833333333001</v>
          </cell>
          <cell r="C385">
            <v>2511.9166666667002</v>
          </cell>
          <cell r="E385">
            <v>3817.0833333332998</v>
          </cell>
        </row>
        <row r="386">
          <cell r="B386">
            <v>1904.1666666666999</v>
          </cell>
          <cell r="C386">
            <v>2445.4166666667002</v>
          </cell>
          <cell r="E386">
            <v>3497.2916666667002</v>
          </cell>
        </row>
        <row r="387">
          <cell r="B387">
            <v>1567.9166666666999</v>
          </cell>
          <cell r="C387">
            <v>2382.625</v>
          </cell>
          <cell r="E387">
            <v>2939.7916666667002</v>
          </cell>
        </row>
        <row r="388">
          <cell r="B388">
            <v>2460.0833333332998</v>
          </cell>
          <cell r="C388">
            <v>2661.375</v>
          </cell>
          <cell r="E388">
            <v>2952.2916666667002</v>
          </cell>
        </row>
        <row r="389">
          <cell r="B389">
            <v>2588.0416666667002</v>
          </cell>
          <cell r="C389">
            <v>2809.9583333332998</v>
          </cell>
          <cell r="E389">
            <v>2733.5416666667002</v>
          </cell>
        </row>
        <row r="390">
          <cell r="B390">
            <v>1616.6666666666999</v>
          </cell>
          <cell r="C390">
            <v>1595.9166666666999</v>
          </cell>
          <cell r="E390">
            <v>3390</v>
          </cell>
        </row>
        <row r="391">
          <cell r="B391">
            <v>1375</v>
          </cell>
          <cell r="C391">
            <v>1193.75</v>
          </cell>
          <cell r="E391">
            <v>3460</v>
          </cell>
        </row>
        <row r="392">
          <cell r="B392">
            <v>1379.1666666666999</v>
          </cell>
          <cell r="C392">
            <v>1368.75</v>
          </cell>
          <cell r="E392">
            <v>3066.25</v>
          </cell>
        </row>
        <row r="393">
          <cell r="B393">
            <v>1450</v>
          </cell>
          <cell r="C393">
            <v>1320.8333333333001</v>
          </cell>
          <cell r="E393">
            <v>3029.5833333332998</v>
          </cell>
        </row>
        <row r="394">
          <cell r="B394">
            <v>1914.4166666666999</v>
          </cell>
          <cell r="C394">
            <v>1266.6666666666999</v>
          </cell>
          <cell r="E394">
            <v>3628.125</v>
          </cell>
        </row>
        <row r="395">
          <cell r="B395">
            <v>2751.5833333332998</v>
          </cell>
          <cell r="C395">
            <v>2258.3333333332998</v>
          </cell>
          <cell r="E395">
            <v>3704.1666666667002</v>
          </cell>
        </row>
        <row r="396">
          <cell r="B396">
            <v>2253.25</v>
          </cell>
          <cell r="C396">
            <v>2008.3333333333001</v>
          </cell>
          <cell r="E396">
            <v>3418.9583333332998</v>
          </cell>
        </row>
        <row r="397">
          <cell r="B397">
            <v>2406.7916666667002</v>
          </cell>
          <cell r="C397">
            <v>1950</v>
          </cell>
          <cell r="E397">
            <v>3469.5833333332998</v>
          </cell>
        </row>
        <row r="398">
          <cell r="B398">
            <v>2107.2916666667002</v>
          </cell>
          <cell r="C398">
            <v>1216.6666666666999</v>
          </cell>
          <cell r="E398">
            <v>3444.625</v>
          </cell>
        </row>
        <row r="399">
          <cell r="B399">
            <v>2433.2083333332998</v>
          </cell>
          <cell r="C399">
            <v>2054.1666666667002</v>
          </cell>
          <cell r="E399">
            <v>3590.8333333332998</v>
          </cell>
        </row>
        <row r="400">
          <cell r="B400">
            <v>2921.125</v>
          </cell>
          <cell r="C400">
            <v>2300</v>
          </cell>
          <cell r="E400">
            <v>4086.6666666667002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53125" defaultRowHeight="12.5"/>
  <cols>
    <col min="1" max="1" width="8.984375E-2" style="81" customWidth="1"/>
    <col min="2" max="2" width="2.54296875" style="81" customWidth="1"/>
    <col min="3" max="3" width="16.453125" style="81" customWidth="1"/>
    <col min="4" max="4" width="4.54296875" style="81" customWidth="1"/>
    <col min="5" max="5" width="95.54296875" style="81" customWidth="1"/>
    <col min="6" max="16384" width="11.453125" style="81"/>
  </cols>
  <sheetData>
    <row r="1" spans="2:15" ht="0.75" customHeight="1"/>
    <row r="2" spans="2:15" ht="21" customHeight="1">
      <c r="B2" s="81" t="s">
        <v>42</v>
      </c>
      <c r="C2" s="82"/>
      <c r="D2" s="82"/>
      <c r="E2" s="27" t="s">
        <v>19</v>
      </c>
    </row>
    <row r="3" spans="2:15" ht="15" customHeight="1">
      <c r="C3" s="82"/>
      <c r="D3" s="82"/>
      <c r="E3" s="43" t="str">
        <f>Dat_01!A2</f>
        <v>Julio 2025</v>
      </c>
    </row>
    <row r="4" spans="2:15" s="84" customFormat="1" ht="20.25" customHeight="1">
      <c r="B4" s="83"/>
      <c r="C4" s="25" t="s">
        <v>39</v>
      </c>
    </row>
    <row r="5" spans="2:15" s="84" customFormat="1" ht="8.25" customHeight="1">
      <c r="B5" s="83"/>
      <c r="C5" s="85"/>
    </row>
    <row r="6" spans="2:15" s="84" customFormat="1" ht="3" customHeight="1">
      <c r="B6" s="83"/>
      <c r="C6" s="85"/>
    </row>
    <row r="7" spans="2:15" s="84" customFormat="1" ht="7.5" customHeight="1">
      <c r="B7" s="83"/>
      <c r="C7" s="86"/>
      <c r="D7" s="87"/>
      <c r="E7" s="87"/>
    </row>
    <row r="8" spans="2:15" ht="12.65" customHeight="1">
      <c r="D8" s="88" t="s">
        <v>43</v>
      </c>
      <c r="E8" s="89" t="str">
        <f>'SN1'!C7</f>
        <v>Componentes de la variación de la demanda Islas Baleares</v>
      </c>
    </row>
    <row r="9" spans="2:15" s="84" customFormat="1" ht="12.65" customHeight="1">
      <c r="B9" s="83"/>
      <c r="C9" s="90"/>
      <c r="D9" s="88" t="s">
        <v>43</v>
      </c>
      <c r="E9" s="89" t="str">
        <f>'SN2'!C7</f>
        <v>Componentes de la variación de la demanda Islas Canarias</v>
      </c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2:15" s="84" customFormat="1" ht="12.65" customHeight="1">
      <c r="B10" s="83"/>
      <c r="C10" s="90"/>
      <c r="D10" s="88" t="s">
        <v>43</v>
      </c>
      <c r="E10" s="89" t="s">
        <v>45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2:15" ht="12.65" customHeight="1">
      <c r="D11" s="88" t="s">
        <v>43</v>
      </c>
      <c r="E11" s="89" t="str">
        <f>'SN4'!C7</f>
        <v>Estructura de potencia instalada de generación Islas Baleares</v>
      </c>
    </row>
    <row r="12" spans="2:15" ht="12.65" customHeight="1">
      <c r="D12" s="88" t="s">
        <v>43</v>
      </c>
      <c r="E12" s="89" t="str">
        <f>'SN4'!C24</f>
        <v>Estructura de generación mensual Islas Baleares</v>
      </c>
    </row>
    <row r="13" spans="2:15" ht="12.65" customHeight="1">
      <c r="D13" s="88" t="s">
        <v>43</v>
      </c>
      <c r="E13" s="89" t="str">
        <f>'SN5 FUEL GAS'!C7</f>
        <v xml:space="preserve">Evolución de la estructura de generación de las Islas Baleares
</v>
      </c>
    </row>
    <row r="14" spans="2:15" ht="12.65" customHeight="1">
      <c r="D14" s="88" t="s">
        <v>43</v>
      </c>
      <c r="E14" s="89" t="str">
        <f>'SN6'!C7</f>
        <v>Estructura de potencia instalada de generación Islas Canarias</v>
      </c>
    </row>
    <row r="15" spans="2:15" ht="12.65" customHeight="1">
      <c r="D15" s="88" t="s">
        <v>43</v>
      </c>
      <c r="E15" s="89" t="str">
        <f>'SN6'!C24</f>
        <v>Estructura de generación mensual Islas Canarias</v>
      </c>
    </row>
    <row r="16" spans="2:15" ht="12.75" customHeight="1">
      <c r="D16" s="88" t="s">
        <v>43</v>
      </c>
      <c r="E16" s="89" t="str">
        <f>'SN7'!C7</f>
        <v xml:space="preserve">Evolución de la estructura de generación de las Islas Canarias
</v>
      </c>
    </row>
    <row r="17" spans="2:5" s="84" customFormat="1" ht="7.5" customHeight="1">
      <c r="B17" s="83"/>
      <c r="C17" s="86"/>
      <c r="D17" s="87"/>
      <c r="E17" s="87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zoomScaleNormal="100" workbookViewId="0">
      <selection activeCell="B2" sqref="B2"/>
    </sheetView>
  </sheetViews>
  <sheetFormatPr baseColWidth="10" defaultColWidth="11.453125" defaultRowHeight="12.5"/>
  <cols>
    <col min="1" max="1" width="8.984375E-2" style="54" customWidth="1"/>
    <col min="2" max="2" width="2.54296875" style="54" customWidth="1"/>
    <col min="3" max="3" width="23.54296875" style="54" customWidth="1"/>
    <col min="4" max="4" width="1.453125" style="54" customWidth="1"/>
    <col min="5" max="5" width="16.453125" style="54" bestFit="1" customWidth="1"/>
    <col min="6" max="16384" width="11.453125" style="54"/>
  </cols>
  <sheetData>
    <row r="1" spans="3:12" ht="0.65" customHeight="1"/>
    <row r="2" spans="3:12" ht="21" customHeight="1">
      <c r="K2" s="27" t="s">
        <v>19</v>
      </c>
      <c r="L2" s="46"/>
    </row>
    <row r="3" spans="3:12" ht="15" customHeight="1">
      <c r="K3" s="43" t="str">
        <f>Indice!E3</f>
        <v>Julio 2025</v>
      </c>
      <c r="L3" s="65"/>
    </row>
    <row r="4" spans="3:12" ht="20.149999999999999" customHeight="1">
      <c r="C4" s="25" t="s">
        <v>39</v>
      </c>
    </row>
    <row r="5" spans="3:12" ht="12.65" customHeight="1"/>
    <row r="7" spans="3:12" ht="12.75" customHeight="1">
      <c r="C7" s="233" t="s">
        <v>40</v>
      </c>
      <c r="E7" s="66"/>
      <c r="F7" s="234" t="str">
        <f>K3</f>
        <v>Julio 2025</v>
      </c>
      <c r="G7" s="235"/>
      <c r="H7" s="235" t="s">
        <v>30</v>
      </c>
      <c r="I7" s="235"/>
      <c r="J7" s="235" t="s">
        <v>31</v>
      </c>
      <c r="K7" s="235"/>
    </row>
    <row r="8" spans="3:12">
      <c r="C8" s="233"/>
      <c r="E8" s="67"/>
      <c r="F8" s="68" t="s">
        <v>13</v>
      </c>
      <c r="G8" s="94" t="str">
        <f>CONCATENATE("% ",RIGHT(F7,2),"/",RIGHT(F7,2)-1)</f>
        <v>% 25/24</v>
      </c>
      <c r="H8" s="68" t="s">
        <v>13</v>
      </c>
      <c r="I8" s="69" t="str">
        <f>G8</f>
        <v>% 25/24</v>
      </c>
      <c r="J8" s="68" t="s">
        <v>13</v>
      </c>
      <c r="K8" s="69" t="str">
        <f>G8</f>
        <v>% 25/24</v>
      </c>
    </row>
    <row r="9" spans="3:12">
      <c r="C9" s="70"/>
      <c r="E9" s="71" t="s">
        <v>32</v>
      </c>
      <c r="F9" s="72">
        <f>Dat_01!R26/1000</f>
        <v>722.73342500000001</v>
      </c>
      <c r="G9" s="140">
        <f>Dat_01!T26*100</f>
        <v>5.4565312800000001</v>
      </c>
      <c r="H9" s="72">
        <f>Dat_01!U26/1000</f>
        <v>3583.322412</v>
      </c>
      <c r="I9" s="140">
        <f>Dat_01!W26*100</f>
        <v>4.4466070000000002</v>
      </c>
      <c r="J9" s="72">
        <f>Dat_01!X26/1000</f>
        <v>6216.4880119999998</v>
      </c>
      <c r="K9" s="140">
        <f>Dat_01!Y26*100</f>
        <v>3.4967929899999999</v>
      </c>
    </row>
    <row r="10" spans="3:12">
      <c r="E10" s="13"/>
      <c r="F10" s="73"/>
      <c r="G10" s="73"/>
      <c r="H10" s="73"/>
      <c r="I10" s="73"/>
      <c r="J10" s="73"/>
      <c r="K10" s="73"/>
    </row>
    <row r="11" spans="3:12">
      <c r="E11" s="13" t="s">
        <v>33</v>
      </c>
      <c r="F11" s="73"/>
      <c r="G11" s="73"/>
      <c r="H11" s="73"/>
      <c r="I11" s="73"/>
      <c r="J11" s="73"/>
      <c r="K11" s="73"/>
    </row>
    <row r="12" spans="3:12">
      <c r="E12" s="74" t="s">
        <v>34</v>
      </c>
      <c r="F12" s="73"/>
      <c r="G12" s="91">
        <f>Dat_01!D156*100</f>
        <v>0.182</v>
      </c>
      <c r="H12" s="91"/>
      <c r="I12" s="91">
        <f>Dat_01!H156*100</f>
        <v>9.7000000000000003E-2</v>
      </c>
      <c r="J12" s="91"/>
      <c r="K12" s="91">
        <f>Dat_01!L156*100</f>
        <v>5.2999999999999999E-2</v>
      </c>
    </row>
    <row r="13" spans="3:12">
      <c r="E13" s="74" t="s">
        <v>35</v>
      </c>
      <c r="F13" s="73"/>
      <c r="G13" s="91">
        <f>Dat_01!E156*100</f>
        <v>2.0489999999999999</v>
      </c>
      <c r="H13" s="91"/>
      <c r="I13" s="91">
        <f>Dat_01!I156*100</f>
        <v>2.1469999999999998</v>
      </c>
      <c r="J13" s="91"/>
      <c r="K13" s="91">
        <f>Dat_01!M156*100</f>
        <v>1.37</v>
      </c>
    </row>
    <row r="14" spans="3:12">
      <c r="E14" s="75" t="s">
        <v>36</v>
      </c>
      <c r="F14" s="76"/>
      <c r="G14" s="92">
        <f>Dat_01!F156*100</f>
        <v>3.2259999999999995</v>
      </c>
      <c r="H14" s="92"/>
      <c r="I14" s="92">
        <f>Dat_01!J156*100</f>
        <v>2.2030000000000003</v>
      </c>
      <c r="J14" s="92"/>
      <c r="K14" s="92">
        <f>Dat_01!N156*100</f>
        <v>2.0740000000000003</v>
      </c>
    </row>
    <row r="15" spans="3:12">
      <c r="E15" s="236" t="s">
        <v>37</v>
      </c>
      <c r="F15" s="236"/>
      <c r="G15" s="236"/>
      <c r="H15" s="236"/>
      <c r="I15" s="236"/>
      <c r="J15" s="236"/>
      <c r="K15" s="236"/>
    </row>
    <row r="16" spans="3:12" ht="21.75" customHeight="1">
      <c r="E16" s="232" t="s">
        <v>38</v>
      </c>
      <c r="F16" s="232"/>
      <c r="G16" s="232"/>
      <c r="H16" s="232"/>
      <c r="I16" s="232"/>
      <c r="J16" s="232"/>
      <c r="K16" s="232"/>
    </row>
    <row r="17" spans="5:11">
      <c r="E17" s="174"/>
    </row>
    <row r="20" spans="5:11">
      <c r="G20" s="152"/>
      <c r="H20" s="152"/>
      <c r="I20" s="152"/>
      <c r="J20" s="152"/>
      <c r="K20" s="152"/>
    </row>
    <row r="21" spans="5:11">
      <c r="G21" s="152"/>
      <c r="H21" s="152"/>
      <c r="I21" s="152"/>
      <c r="J21" s="152"/>
      <c r="K21" s="152"/>
    </row>
    <row r="22" spans="5:11">
      <c r="G22" s="152"/>
      <c r="H22" s="152"/>
      <c r="I22" s="152"/>
      <c r="J22" s="152"/>
      <c r="K22" s="152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53125" defaultRowHeight="12.5"/>
  <cols>
    <col min="1" max="1" width="8.984375E-2" style="54" customWidth="1"/>
    <col min="2" max="2" width="2.54296875" style="54" customWidth="1"/>
    <col min="3" max="3" width="23.54296875" style="54" customWidth="1"/>
    <col min="4" max="4" width="1.453125" style="54" customWidth="1"/>
    <col min="5" max="5" width="16.453125" style="54" bestFit="1" customWidth="1"/>
    <col min="6" max="16384" width="11.453125" style="54"/>
  </cols>
  <sheetData>
    <row r="1" spans="3:12" ht="0.65" customHeight="1"/>
    <row r="2" spans="3:12" ht="21" customHeight="1">
      <c r="K2" s="27" t="s">
        <v>19</v>
      </c>
      <c r="L2" s="46"/>
    </row>
    <row r="3" spans="3:12" ht="15" customHeight="1">
      <c r="K3" s="43" t="str">
        <f>Indice!E3</f>
        <v>Julio 2025</v>
      </c>
      <c r="L3" s="65"/>
    </row>
    <row r="4" spans="3:12" ht="20.149999999999999" customHeight="1">
      <c r="C4" s="25" t="s">
        <v>39</v>
      </c>
    </row>
    <row r="5" spans="3:12" ht="12.65" customHeight="1"/>
    <row r="7" spans="3:12" ht="12.75" customHeight="1">
      <c r="C7" s="233" t="s">
        <v>41</v>
      </c>
      <c r="E7" s="66"/>
      <c r="F7" s="234" t="str">
        <f>K3</f>
        <v>Julio 2025</v>
      </c>
      <c r="G7" s="235"/>
      <c r="H7" s="235" t="s">
        <v>30</v>
      </c>
      <c r="I7" s="235"/>
      <c r="J7" s="235" t="s">
        <v>31</v>
      </c>
      <c r="K7" s="235"/>
    </row>
    <row r="8" spans="3:12">
      <c r="C8" s="233"/>
      <c r="E8" s="67"/>
      <c r="F8" s="68" t="s">
        <v>13</v>
      </c>
      <c r="G8" s="94" t="str">
        <f>CONCATENATE("% ",RIGHT(F7,2),"/",RIGHT(F7,2)-1)</f>
        <v>% 25/24</v>
      </c>
      <c r="H8" s="68" t="s">
        <v>13</v>
      </c>
      <c r="I8" s="95" t="str">
        <f>G8</f>
        <v>% 25/24</v>
      </c>
      <c r="J8" s="68" t="s">
        <v>13</v>
      </c>
      <c r="K8" s="95" t="str">
        <f>G8</f>
        <v>% 25/24</v>
      </c>
    </row>
    <row r="9" spans="3:12">
      <c r="C9" s="70"/>
      <c r="E9" s="71" t="s">
        <v>32</v>
      </c>
      <c r="F9" s="72">
        <f>Dat_01!Z26/1000</f>
        <v>781.45075199999997</v>
      </c>
      <c r="G9" s="140">
        <f>Dat_01!AB26*100</f>
        <v>1.7209392099999998</v>
      </c>
      <c r="H9" s="72">
        <f>Dat_01!AC26/1000</f>
        <v>5068.0818429999999</v>
      </c>
      <c r="I9" s="140">
        <f>Dat_01!AE26*100</f>
        <v>-0.17111987000000001</v>
      </c>
      <c r="J9" s="72">
        <f>Dat_01!AF26/1000</f>
        <v>8887.7992169999998</v>
      </c>
      <c r="K9" s="140">
        <f>Dat_01!AG26*100</f>
        <v>-0.51363588000000004</v>
      </c>
    </row>
    <row r="10" spans="3:12">
      <c r="E10" s="13"/>
      <c r="F10" s="73"/>
      <c r="G10" s="73"/>
      <c r="H10" s="73"/>
      <c r="I10" s="73"/>
      <c r="J10" s="73"/>
      <c r="K10" s="73"/>
    </row>
    <row r="11" spans="3:12">
      <c r="E11" s="13" t="s">
        <v>33</v>
      </c>
      <c r="F11" s="73"/>
      <c r="G11" s="73"/>
      <c r="H11" s="73"/>
      <c r="I11" s="73"/>
      <c r="J11" s="73"/>
      <c r="K11" s="73"/>
    </row>
    <row r="12" spans="3:12">
      <c r="E12" s="74" t="s">
        <v>34</v>
      </c>
      <c r="F12" s="73"/>
      <c r="G12" s="91">
        <f>Dat_01!D162*100</f>
        <v>0.05</v>
      </c>
      <c r="H12" s="91"/>
      <c r="I12" s="91">
        <f>Dat_01!H162*100</f>
        <v>-6.6000000000000003E-2</v>
      </c>
      <c r="J12" s="91"/>
      <c r="K12" s="91">
        <f>Dat_01!L162*100</f>
        <v>3.1E-2</v>
      </c>
    </row>
    <row r="13" spans="3:12">
      <c r="E13" s="74" t="s">
        <v>35</v>
      </c>
      <c r="F13" s="73"/>
      <c r="G13" s="91">
        <f>Dat_01!E162*100</f>
        <v>0.09</v>
      </c>
      <c r="H13" s="91"/>
      <c r="I13" s="91">
        <f>Dat_01!I162*100</f>
        <v>2.9000000000000001E-2</v>
      </c>
      <c r="J13" s="91"/>
      <c r="K13" s="91">
        <f>Dat_01!M162*100</f>
        <v>-0.27999999999999997</v>
      </c>
    </row>
    <row r="14" spans="3:12">
      <c r="E14" s="75" t="s">
        <v>36</v>
      </c>
      <c r="F14" s="76"/>
      <c r="G14" s="92">
        <f>Dat_01!F162*100</f>
        <v>1.6469999999999998</v>
      </c>
      <c r="H14" s="92"/>
      <c r="I14" s="92">
        <f>Dat_01!J162*100</f>
        <v>-0.124</v>
      </c>
      <c r="J14" s="92"/>
      <c r="K14" s="92">
        <f>Dat_01!N162*100</f>
        <v>-0.25900000000000001</v>
      </c>
    </row>
    <row r="15" spans="3:12">
      <c r="E15" s="236" t="s">
        <v>37</v>
      </c>
      <c r="F15" s="236"/>
      <c r="G15" s="236"/>
      <c r="H15" s="236"/>
      <c r="I15" s="236"/>
      <c r="J15" s="236"/>
      <c r="K15" s="236"/>
    </row>
    <row r="16" spans="3:12" ht="21.75" customHeight="1">
      <c r="E16" s="232" t="s">
        <v>38</v>
      </c>
      <c r="F16" s="232"/>
      <c r="G16" s="232"/>
      <c r="H16" s="232"/>
      <c r="I16" s="232"/>
      <c r="J16" s="232"/>
      <c r="K16" s="232"/>
    </row>
    <row r="17" spans="5:11">
      <c r="E17" s="174"/>
    </row>
    <row r="19" spans="5:11">
      <c r="G19" s="152"/>
      <c r="H19" s="152"/>
      <c r="I19" s="152"/>
      <c r="J19" s="152"/>
      <c r="K19" s="152"/>
    </row>
    <row r="20" spans="5:11">
      <c r="G20" s="152"/>
      <c r="H20" s="152"/>
      <c r="I20" s="152"/>
      <c r="J20" s="152"/>
      <c r="K20" s="152"/>
    </row>
    <row r="21" spans="5:11">
      <c r="G21" s="152"/>
      <c r="H21" s="152"/>
      <c r="I21" s="152"/>
      <c r="J21" s="152"/>
      <c r="K21" s="152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60"/>
  <sheetViews>
    <sheetView showGridLines="0" showRowColHeaders="0" topLeftCell="B7" zoomScale="115" zoomScaleNormal="115" workbookViewId="0">
      <selection activeCell="J28" sqref="J28"/>
    </sheetView>
  </sheetViews>
  <sheetFormatPr baseColWidth="10" defaultRowHeight="10"/>
  <cols>
    <col min="1" max="1" width="8.984375E-2" style="1" customWidth="1"/>
    <col min="2" max="2" width="2.54296875" style="1" customWidth="1"/>
    <col min="3" max="3" width="23.54296875" style="1" customWidth="1"/>
    <col min="4" max="4" width="1.453125" style="1" customWidth="1"/>
    <col min="5" max="5" width="29.08984375" style="1" customWidth="1"/>
    <col min="6" max="13" width="7.54296875" style="1" customWidth="1"/>
    <col min="14" max="254" width="11.453125" style="1"/>
    <col min="255" max="255" width="8.984375E-2" style="1" customWidth="1"/>
    <col min="256" max="256" width="2.54296875" style="1" customWidth="1"/>
    <col min="257" max="257" width="15.453125" style="1" customWidth="1"/>
    <col min="258" max="258" width="1.453125" style="1" customWidth="1"/>
    <col min="259" max="259" width="29.08984375" style="1" customWidth="1"/>
    <col min="260" max="260" width="7.90625" style="1" bestFit="1" customWidth="1"/>
    <col min="261" max="261" width="7" style="1" customWidth="1"/>
    <col min="262" max="262" width="7.90625" style="1" bestFit="1" customWidth="1"/>
    <col min="263" max="263" width="8.453125" style="1" customWidth="1"/>
    <col min="264" max="264" width="7" style="1" customWidth="1"/>
    <col min="265" max="265" width="6.453125" style="1" customWidth="1"/>
    <col min="266" max="266" width="7" style="1" customWidth="1"/>
    <col min="267" max="267" width="6.54296875" style="1" customWidth="1"/>
    <col min="268" max="268" width="7" style="1" customWidth="1"/>
    <col min="269" max="269" width="6.453125" style="1" customWidth="1"/>
    <col min="270" max="510" width="11.453125" style="1"/>
    <col min="511" max="511" width="8.984375E-2" style="1" customWidth="1"/>
    <col min="512" max="512" width="2.54296875" style="1" customWidth="1"/>
    <col min="513" max="513" width="15.453125" style="1" customWidth="1"/>
    <col min="514" max="514" width="1.453125" style="1" customWidth="1"/>
    <col min="515" max="515" width="29.08984375" style="1" customWidth="1"/>
    <col min="516" max="516" width="7.90625" style="1" bestFit="1" customWidth="1"/>
    <col min="517" max="517" width="7" style="1" customWidth="1"/>
    <col min="518" max="518" width="7.90625" style="1" bestFit="1" customWidth="1"/>
    <col min="519" max="519" width="8.453125" style="1" customWidth="1"/>
    <col min="520" max="520" width="7" style="1" customWidth="1"/>
    <col min="521" max="521" width="6.453125" style="1" customWidth="1"/>
    <col min="522" max="522" width="7" style="1" customWidth="1"/>
    <col min="523" max="523" width="6.54296875" style="1" customWidth="1"/>
    <col min="524" max="524" width="7" style="1" customWidth="1"/>
    <col min="525" max="525" width="6.453125" style="1" customWidth="1"/>
    <col min="526" max="766" width="11.453125" style="1"/>
    <col min="767" max="767" width="8.984375E-2" style="1" customWidth="1"/>
    <col min="768" max="768" width="2.54296875" style="1" customWidth="1"/>
    <col min="769" max="769" width="15.453125" style="1" customWidth="1"/>
    <col min="770" max="770" width="1.453125" style="1" customWidth="1"/>
    <col min="771" max="771" width="29.08984375" style="1" customWidth="1"/>
    <col min="772" max="772" width="7.90625" style="1" bestFit="1" customWidth="1"/>
    <col min="773" max="773" width="7" style="1" customWidth="1"/>
    <col min="774" max="774" width="7.90625" style="1" bestFit="1" customWidth="1"/>
    <col min="775" max="775" width="8.453125" style="1" customWidth="1"/>
    <col min="776" max="776" width="7" style="1" customWidth="1"/>
    <col min="777" max="777" width="6.453125" style="1" customWidth="1"/>
    <col min="778" max="778" width="7" style="1" customWidth="1"/>
    <col min="779" max="779" width="6.54296875" style="1" customWidth="1"/>
    <col min="780" max="780" width="7" style="1" customWidth="1"/>
    <col min="781" max="781" width="6.453125" style="1" customWidth="1"/>
    <col min="782" max="1022" width="11.453125" style="1"/>
    <col min="1023" max="1023" width="8.984375E-2" style="1" customWidth="1"/>
    <col min="1024" max="1024" width="2.54296875" style="1" customWidth="1"/>
    <col min="1025" max="1025" width="15.453125" style="1" customWidth="1"/>
    <col min="1026" max="1026" width="1.453125" style="1" customWidth="1"/>
    <col min="1027" max="1027" width="29.08984375" style="1" customWidth="1"/>
    <col min="1028" max="1028" width="7.90625" style="1" bestFit="1" customWidth="1"/>
    <col min="1029" max="1029" width="7" style="1" customWidth="1"/>
    <col min="1030" max="1030" width="7.90625" style="1" bestFit="1" customWidth="1"/>
    <col min="1031" max="1031" width="8.453125" style="1" customWidth="1"/>
    <col min="1032" max="1032" width="7" style="1" customWidth="1"/>
    <col min="1033" max="1033" width="6.453125" style="1" customWidth="1"/>
    <col min="1034" max="1034" width="7" style="1" customWidth="1"/>
    <col min="1035" max="1035" width="6.54296875" style="1" customWidth="1"/>
    <col min="1036" max="1036" width="7" style="1" customWidth="1"/>
    <col min="1037" max="1037" width="6.453125" style="1" customWidth="1"/>
    <col min="1038" max="1278" width="11.453125" style="1"/>
    <col min="1279" max="1279" width="8.984375E-2" style="1" customWidth="1"/>
    <col min="1280" max="1280" width="2.54296875" style="1" customWidth="1"/>
    <col min="1281" max="1281" width="15.453125" style="1" customWidth="1"/>
    <col min="1282" max="1282" width="1.453125" style="1" customWidth="1"/>
    <col min="1283" max="1283" width="29.08984375" style="1" customWidth="1"/>
    <col min="1284" max="1284" width="7.90625" style="1" bestFit="1" customWidth="1"/>
    <col min="1285" max="1285" width="7" style="1" customWidth="1"/>
    <col min="1286" max="1286" width="7.90625" style="1" bestFit="1" customWidth="1"/>
    <col min="1287" max="1287" width="8.453125" style="1" customWidth="1"/>
    <col min="1288" max="1288" width="7" style="1" customWidth="1"/>
    <col min="1289" max="1289" width="6.453125" style="1" customWidth="1"/>
    <col min="1290" max="1290" width="7" style="1" customWidth="1"/>
    <col min="1291" max="1291" width="6.54296875" style="1" customWidth="1"/>
    <col min="1292" max="1292" width="7" style="1" customWidth="1"/>
    <col min="1293" max="1293" width="6.453125" style="1" customWidth="1"/>
    <col min="1294" max="1534" width="11.453125" style="1"/>
    <col min="1535" max="1535" width="8.984375E-2" style="1" customWidth="1"/>
    <col min="1536" max="1536" width="2.54296875" style="1" customWidth="1"/>
    <col min="1537" max="1537" width="15.453125" style="1" customWidth="1"/>
    <col min="1538" max="1538" width="1.453125" style="1" customWidth="1"/>
    <col min="1539" max="1539" width="29.08984375" style="1" customWidth="1"/>
    <col min="1540" max="1540" width="7.90625" style="1" bestFit="1" customWidth="1"/>
    <col min="1541" max="1541" width="7" style="1" customWidth="1"/>
    <col min="1542" max="1542" width="7.90625" style="1" bestFit="1" customWidth="1"/>
    <col min="1543" max="1543" width="8.453125" style="1" customWidth="1"/>
    <col min="1544" max="1544" width="7" style="1" customWidth="1"/>
    <col min="1545" max="1545" width="6.453125" style="1" customWidth="1"/>
    <col min="1546" max="1546" width="7" style="1" customWidth="1"/>
    <col min="1547" max="1547" width="6.54296875" style="1" customWidth="1"/>
    <col min="1548" max="1548" width="7" style="1" customWidth="1"/>
    <col min="1549" max="1549" width="6.453125" style="1" customWidth="1"/>
    <col min="1550" max="1790" width="11.453125" style="1"/>
    <col min="1791" max="1791" width="8.984375E-2" style="1" customWidth="1"/>
    <col min="1792" max="1792" width="2.54296875" style="1" customWidth="1"/>
    <col min="1793" max="1793" width="15.453125" style="1" customWidth="1"/>
    <col min="1794" max="1794" width="1.453125" style="1" customWidth="1"/>
    <col min="1795" max="1795" width="29.08984375" style="1" customWidth="1"/>
    <col min="1796" max="1796" width="7.90625" style="1" bestFit="1" customWidth="1"/>
    <col min="1797" max="1797" width="7" style="1" customWidth="1"/>
    <col min="1798" max="1798" width="7.90625" style="1" bestFit="1" customWidth="1"/>
    <col min="1799" max="1799" width="8.453125" style="1" customWidth="1"/>
    <col min="1800" max="1800" width="7" style="1" customWidth="1"/>
    <col min="1801" max="1801" width="6.453125" style="1" customWidth="1"/>
    <col min="1802" max="1802" width="7" style="1" customWidth="1"/>
    <col min="1803" max="1803" width="6.54296875" style="1" customWidth="1"/>
    <col min="1804" max="1804" width="7" style="1" customWidth="1"/>
    <col min="1805" max="1805" width="6.453125" style="1" customWidth="1"/>
    <col min="1806" max="2046" width="11.453125" style="1"/>
    <col min="2047" max="2047" width="8.984375E-2" style="1" customWidth="1"/>
    <col min="2048" max="2048" width="2.54296875" style="1" customWidth="1"/>
    <col min="2049" max="2049" width="15.453125" style="1" customWidth="1"/>
    <col min="2050" max="2050" width="1.453125" style="1" customWidth="1"/>
    <col min="2051" max="2051" width="29.08984375" style="1" customWidth="1"/>
    <col min="2052" max="2052" width="7.90625" style="1" bestFit="1" customWidth="1"/>
    <col min="2053" max="2053" width="7" style="1" customWidth="1"/>
    <col min="2054" max="2054" width="7.90625" style="1" bestFit="1" customWidth="1"/>
    <col min="2055" max="2055" width="8.453125" style="1" customWidth="1"/>
    <col min="2056" max="2056" width="7" style="1" customWidth="1"/>
    <col min="2057" max="2057" width="6.453125" style="1" customWidth="1"/>
    <col min="2058" max="2058" width="7" style="1" customWidth="1"/>
    <col min="2059" max="2059" width="6.54296875" style="1" customWidth="1"/>
    <col min="2060" max="2060" width="7" style="1" customWidth="1"/>
    <col min="2061" max="2061" width="6.453125" style="1" customWidth="1"/>
    <col min="2062" max="2302" width="11.453125" style="1"/>
    <col min="2303" max="2303" width="8.984375E-2" style="1" customWidth="1"/>
    <col min="2304" max="2304" width="2.54296875" style="1" customWidth="1"/>
    <col min="2305" max="2305" width="15.453125" style="1" customWidth="1"/>
    <col min="2306" max="2306" width="1.453125" style="1" customWidth="1"/>
    <col min="2307" max="2307" width="29.08984375" style="1" customWidth="1"/>
    <col min="2308" max="2308" width="7.90625" style="1" bestFit="1" customWidth="1"/>
    <col min="2309" max="2309" width="7" style="1" customWidth="1"/>
    <col min="2310" max="2310" width="7.90625" style="1" bestFit="1" customWidth="1"/>
    <col min="2311" max="2311" width="8.453125" style="1" customWidth="1"/>
    <col min="2312" max="2312" width="7" style="1" customWidth="1"/>
    <col min="2313" max="2313" width="6.453125" style="1" customWidth="1"/>
    <col min="2314" max="2314" width="7" style="1" customWidth="1"/>
    <col min="2315" max="2315" width="6.54296875" style="1" customWidth="1"/>
    <col min="2316" max="2316" width="7" style="1" customWidth="1"/>
    <col min="2317" max="2317" width="6.453125" style="1" customWidth="1"/>
    <col min="2318" max="2558" width="11.453125" style="1"/>
    <col min="2559" max="2559" width="8.984375E-2" style="1" customWidth="1"/>
    <col min="2560" max="2560" width="2.54296875" style="1" customWidth="1"/>
    <col min="2561" max="2561" width="15.453125" style="1" customWidth="1"/>
    <col min="2562" max="2562" width="1.453125" style="1" customWidth="1"/>
    <col min="2563" max="2563" width="29.08984375" style="1" customWidth="1"/>
    <col min="2564" max="2564" width="7.90625" style="1" bestFit="1" customWidth="1"/>
    <col min="2565" max="2565" width="7" style="1" customWidth="1"/>
    <col min="2566" max="2566" width="7.90625" style="1" bestFit="1" customWidth="1"/>
    <col min="2567" max="2567" width="8.453125" style="1" customWidth="1"/>
    <col min="2568" max="2568" width="7" style="1" customWidth="1"/>
    <col min="2569" max="2569" width="6.453125" style="1" customWidth="1"/>
    <col min="2570" max="2570" width="7" style="1" customWidth="1"/>
    <col min="2571" max="2571" width="6.54296875" style="1" customWidth="1"/>
    <col min="2572" max="2572" width="7" style="1" customWidth="1"/>
    <col min="2573" max="2573" width="6.453125" style="1" customWidth="1"/>
    <col min="2574" max="2814" width="11.453125" style="1"/>
    <col min="2815" max="2815" width="8.984375E-2" style="1" customWidth="1"/>
    <col min="2816" max="2816" width="2.54296875" style="1" customWidth="1"/>
    <col min="2817" max="2817" width="15.453125" style="1" customWidth="1"/>
    <col min="2818" max="2818" width="1.453125" style="1" customWidth="1"/>
    <col min="2819" max="2819" width="29.08984375" style="1" customWidth="1"/>
    <col min="2820" max="2820" width="7.90625" style="1" bestFit="1" customWidth="1"/>
    <col min="2821" max="2821" width="7" style="1" customWidth="1"/>
    <col min="2822" max="2822" width="7.90625" style="1" bestFit="1" customWidth="1"/>
    <col min="2823" max="2823" width="8.453125" style="1" customWidth="1"/>
    <col min="2824" max="2824" width="7" style="1" customWidth="1"/>
    <col min="2825" max="2825" width="6.453125" style="1" customWidth="1"/>
    <col min="2826" max="2826" width="7" style="1" customWidth="1"/>
    <col min="2827" max="2827" width="6.54296875" style="1" customWidth="1"/>
    <col min="2828" max="2828" width="7" style="1" customWidth="1"/>
    <col min="2829" max="2829" width="6.453125" style="1" customWidth="1"/>
    <col min="2830" max="3070" width="11.453125" style="1"/>
    <col min="3071" max="3071" width="8.984375E-2" style="1" customWidth="1"/>
    <col min="3072" max="3072" width="2.54296875" style="1" customWidth="1"/>
    <col min="3073" max="3073" width="15.453125" style="1" customWidth="1"/>
    <col min="3074" max="3074" width="1.453125" style="1" customWidth="1"/>
    <col min="3075" max="3075" width="29.08984375" style="1" customWidth="1"/>
    <col min="3076" max="3076" width="7.90625" style="1" bestFit="1" customWidth="1"/>
    <col min="3077" max="3077" width="7" style="1" customWidth="1"/>
    <col min="3078" max="3078" width="7.90625" style="1" bestFit="1" customWidth="1"/>
    <col min="3079" max="3079" width="8.453125" style="1" customWidth="1"/>
    <col min="3080" max="3080" width="7" style="1" customWidth="1"/>
    <col min="3081" max="3081" width="6.453125" style="1" customWidth="1"/>
    <col min="3082" max="3082" width="7" style="1" customWidth="1"/>
    <col min="3083" max="3083" width="6.54296875" style="1" customWidth="1"/>
    <col min="3084" max="3084" width="7" style="1" customWidth="1"/>
    <col min="3085" max="3085" width="6.453125" style="1" customWidth="1"/>
    <col min="3086" max="3326" width="11.453125" style="1"/>
    <col min="3327" max="3327" width="8.984375E-2" style="1" customWidth="1"/>
    <col min="3328" max="3328" width="2.54296875" style="1" customWidth="1"/>
    <col min="3329" max="3329" width="15.453125" style="1" customWidth="1"/>
    <col min="3330" max="3330" width="1.453125" style="1" customWidth="1"/>
    <col min="3331" max="3331" width="29.08984375" style="1" customWidth="1"/>
    <col min="3332" max="3332" width="7.90625" style="1" bestFit="1" customWidth="1"/>
    <col min="3333" max="3333" width="7" style="1" customWidth="1"/>
    <col min="3334" max="3334" width="7.90625" style="1" bestFit="1" customWidth="1"/>
    <col min="3335" max="3335" width="8.453125" style="1" customWidth="1"/>
    <col min="3336" max="3336" width="7" style="1" customWidth="1"/>
    <col min="3337" max="3337" width="6.453125" style="1" customWidth="1"/>
    <col min="3338" max="3338" width="7" style="1" customWidth="1"/>
    <col min="3339" max="3339" width="6.54296875" style="1" customWidth="1"/>
    <col min="3340" max="3340" width="7" style="1" customWidth="1"/>
    <col min="3341" max="3341" width="6.453125" style="1" customWidth="1"/>
    <col min="3342" max="3582" width="11.453125" style="1"/>
    <col min="3583" max="3583" width="8.984375E-2" style="1" customWidth="1"/>
    <col min="3584" max="3584" width="2.54296875" style="1" customWidth="1"/>
    <col min="3585" max="3585" width="15.453125" style="1" customWidth="1"/>
    <col min="3586" max="3586" width="1.453125" style="1" customWidth="1"/>
    <col min="3587" max="3587" width="29.08984375" style="1" customWidth="1"/>
    <col min="3588" max="3588" width="7.90625" style="1" bestFit="1" customWidth="1"/>
    <col min="3589" max="3589" width="7" style="1" customWidth="1"/>
    <col min="3590" max="3590" width="7.90625" style="1" bestFit="1" customWidth="1"/>
    <col min="3591" max="3591" width="8.453125" style="1" customWidth="1"/>
    <col min="3592" max="3592" width="7" style="1" customWidth="1"/>
    <col min="3593" max="3593" width="6.453125" style="1" customWidth="1"/>
    <col min="3594" max="3594" width="7" style="1" customWidth="1"/>
    <col min="3595" max="3595" width="6.54296875" style="1" customWidth="1"/>
    <col min="3596" max="3596" width="7" style="1" customWidth="1"/>
    <col min="3597" max="3597" width="6.453125" style="1" customWidth="1"/>
    <col min="3598" max="3838" width="11.453125" style="1"/>
    <col min="3839" max="3839" width="8.984375E-2" style="1" customWidth="1"/>
    <col min="3840" max="3840" width="2.54296875" style="1" customWidth="1"/>
    <col min="3841" max="3841" width="15.453125" style="1" customWidth="1"/>
    <col min="3842" max="3842" width="1.453125" style="1" customWidth="1"/>
    <col min="3843" max="3843" width="29.08984375" style="1" customWidth="1"/>
    <col min="3844" max="3844" width="7.90625" style="1" bestFit="1" customWidth="1"/>
    <col min="3845" max="3845" width="7" style="1" customWidth="1"/>
    <col min="3846" max="3846" width="7.90625" style="1" bestFit="1" customWidth="1"/>
    <col min="3847" max="3847" width="8.453125" style="1" customWidth="1"/>
    <col min="3848" max="3848" width="7" style="1" customWidth="1"/>
    <col min="3849" max="3849" width="6.453125" style="1" customWidth="1"/>
    <col min="3850" max="3850" width="7" style="1" customWidth="1"/>
    <col min="3851" max="3851" width="6.54296875" style="1" customWidth="1"/>
    <col min="3852" max="3852" width="7" style="1" customWidth="1"/>
    <col min="3853" max="3853" width="6.453125" style="1" customWidth="1"/>
    <col min="3854" max="4094" width="11.453125" style="1"/>
    <col min="4095" max="4095" width="8.984375E-2" style="1" customWidth="1"/>
    <col min="4096" max="4096" width="2.54296875" style="1" customWidth="1"/>
    <col min="4097" max="4097" width="15.453125" style="1" customWidth="1"/>
    <col min="4098" max="4098" width="1.453125" style="1" customWidth="1"/>
    <col min="4099" max="4099" width="29.08984375" style="1" customWidth="1"/>
    <col min="4100" max="4100" width="7.90625" style="1" bestFit="1" customWidth="1"/>
    <col min="4101" max="4101" width="7" style="1" customWidth="1"/>
    <col min="4102" max="4102" width="7.90625" style="1" bestFit="1" customWidth="1"/>
    <col min="4103" max="4103" width="8.453125" style="1" customWidth="1"/>
    <col min="4104" max="4104" width="7" style="1" customWidth="1"/>
    <col min="4105" max="4105" width="6.453125" style="1" customWidth="1"/>
    <col min="4106" max="4106" width="7" style="1" customWidth="1"/>
    <col min="4107" max="4107" width="6.54296875" style="1" customWidth="1"/>
    <col min="4108" max="4108" width="7" style="1" customWidth="1"/>
    <col min="4109" max="4109" width="6.453125" style="1" customWidth="1"/>
    <col min="4110" max="4350" width="11.453125" style="1"/>
    <col min="4351" max="4351" width="8.984375E-2" style="1" customWidth="1"/>
    <col min="4352" max="4352" width="2.54296875" style="1" customWidth="1"/>
    <col min="4353" max="4353" width="15.453125" style="1" customWidth="1"/>
    <col min="4354" max="4354" width="1.453125" style="1" customWidth="1"/>
    <col min="4355" max="4355" width="29.08984375" style="1" customWidth="1"/>
    <col min="4356" max="4356" width="7.90625" style="1" bestFit="1" customWidth="1"/>
    <col min="4357" max="4357" width="7" style="1" customWidth="1"/>
    <col min="4358" max="4358" width="7.90625" style="1" bestFit="1" customWidth="1"/>
    <col min="4359" max="4359" width="8.453125" style="1" customWidth="1"/>
    <col min="4360" max="4360" width="7" style="1" customWidth="1"/>
    <col min="4361" max="4361" width="6.453125" style="1" customWidth="1"/>
    <col min="4362" max="4362" width="7" style="1" customWidth="1"/>
    <col min="4363" max="4363" width="6.54296875" style="1" customWidth="1"/>
    <col min="4364" max="4364" width="7" style="1" customWidth="1"/>
    <col min="4365" max="4365" width="6.453125" style="1" customWidth="1"/>
    <col min="4366" max="4606" width="11.453125" style="1"/>
    <col min="4607" max="4607" width="8.984375E-2" style="1" customWidth="1"/>
    <col min="4608" max="4608" width="2.54296875" style="1" customWidth="1"/>
    <col min="4609" max="4609" width="15.453125" style="1" customWidth="1"/>
    <col min="4610" max="4610" width="1.453125" style="1" customWidth="1"/>
    <col min="4611" max="4611" width="29.08984375" style="1" customWidth="1"/>
    <col min="4612" max="4612" width="7.90625" style="1" bestFit="1" customWidth="1"/>
    <col min="4613" max="4613" width="7" style="1" customWidth="1"/>
    <col min="4614" max="4614" width="7.90625" style="1" bestFit="1" customWidth="1"/>
    <col min="4615" max="4615" width="8.453125" style="1" customWidth="1"/>
    <col min="4616" max="4616" width="7" style="1" customWidth="1"/>
    <col min="4617" max="4617" width="6.453125" style="1" customWidth="1"/>
    <col min="4618" max="4618" width="7" style="1" customWidth="1"/>
    <col min="4619" max="4619" width="6.54296875" style="1" customWidth="1"/>
    <col min="4620" max="4620" width="7" style="1" customWidth="1"/>
    <col min="4621" max="4621" width="6.453125" style="1" customWidth="1"/>
    <col min="4622" max="4862" width="11.453125" style="1"/>
    <col min="4863" max="4863" width="8.984375E-2" style="1" customWidth="1"/>
    <col min="4864" max="4864" width="2.54296875" style="1" customWidth="1"/>
    <col min="4865" max="4865" width="15.453125" style="1" customWidth="1"/>
    <col min="4866" max="4866" width="1.453125" style="1" customWidth="1"/>
    <col min="4867" max="4867" width="29.08984375" style="1" customWidth="1"/>
    <col min="4868" max="4868" width="7.90625" style="1" bestFit="1" customWidth="1"/>
    <col min="4869" max="4869" width="7" style="1" customWidth="1"/>
    <col min="4870" max="4870" width="7.90625" style="1" bestFit="1" customWidth="1"/>
    <col min="4871" max="4871" width="8.453125" style="1" customWidth="1"/>
    <col min="4872" max="4872" width="7" style="1" customWidth="1"/>
    <col min="4873" max="4873" width="6.453125" style="1" customWidth="1"/>
    <col min="4874" max="4874" width="7" style="1" customWidth="1"/>
    <col min="4875" max="4875" width="6.54296875" style="1" customWidth="1"/>
    <col min="4876" max="4876" width="7" style="1" customWidth="1"/>
    <col min="4877" max="4877" width="6.453125" style="1" customWidth="1"/>
    <col min="4878" max="5118" width="11.453125" style="1"/>
    <col min="5119" max="5119" width="8.984375E-2" style="1" customWidth="1"/>
    <col min="5120" max="5120" width="2.54296875" style="1" customWidth="1"/>
    <col min="5121" max="5121" width="15.453125" style="1" customWidth="1"/>
    <col min="5122" max="5122" width="1.453125" style="1" customWidth="1"/>
    <col min="5123" max="5123" width="29.08984375" style="1" customWidth="1"/>
    <col min="5124" max="5124" width="7.90625" style="1" bestFit="1" customWidth="1"/>
    <col min="5125" max="5125" width="7" style="1" customWidth="1"/>
    <col min="5126" max="5126" width="7.90625" style="1" bestFit="1" customWidth="1"/>
    <col min="5127" max="5127" width="8.453125" style="1" customWidth="1"/>
    <col min="5128" max="5128" width="7" style="1" customWidth="1"/>
    <col min="5129" max="5129" width="6.453125" style="1" customWidth="1"/>
    <col min="5130" max="5130" width="7" style="1" customWidth="1"/>
    <col min="5131" max="5131" width="6.54296875" style="1" customWidth="1"/>
    <col min="5132" max="5132" width="7" style="1" customWidth="1"/>
    <col min="5133" max="5133" width="6.453125" style="1" customWidth="1"/>
    <col min="5134" max="5374" width="11.453125" style="1"/>
    <col min="5375" max="5375" width="8.984375E-2" style="1" customWidth="1"/>
    <col min="5376" max="5376" width="2.54296875" style="1" customWidth="1"/>
    <col min="5377" max="5377" width="15.453125" style="1" customWidth="1"/>
    <col min="5378" max="5378" width="1.453125" style="1" customWidth="1"/>
    <col min="5379" max="5379" width="29.08984375" style="1" customWidth="1"/>
    <col min="5380" max="5380" width="7.90625" style="1" bestFit="1" customWidth="1"/>
    <col min="5381" max="5381" width="7" style="1" customWidth="1"/>
    <col min="5382" max="5382" width="7.90625" style="1" bestFit="1" customWidth="1"/>
    <col min="5383" max="5383" width="8.453125" style="1" customWidth="1"/>
    <col min="5384" max="5384" width="7" style="1" customWidth="1"/>
    <col min="5385" max="5385" width="6.453125" style="1" customWidth="1"/>
    <col min="5386" max="5386" width="7" style="1" customWidth="1"/>
    <col min="5387" max="5387" width="6.54296875" style="1" customWidth="1"/>
    <col min="5388" max="5388" width="7" style="1" customWidth="1"/>
    <col min="5389" max="5389" width="6.453125" style="1" customWidth="1"/>
    <col min="5390" max="5630" width="11.453125" style="1"/>
    <col min="5631" max="5631" width="8.984375E-2" style="1" customWidth="1"/>
    <col min="5632" max="5632" width="2.54296875" style="1" customWidth="1"/>
    <col min="5633" max="5633" width="15.453125" style="1" customWidth="1"/>
    <col min="5634" max="5634" width="1.453125" style="1" customWidth="1"/>
    <col min="5635" max="5635" width="29.08984375" style="1" customWidth="1"/>
    <col min="5636" max="5636" width="7.90625" style="1" bestFit="1" customWidth="1"/>
    <col min="5637" max="5637" width="7" style="1" customWidth="1"/>
    <col min="5638" max="5638" width="7.90625" style="1" bestFit="1" customWidth="1"/>
    <col min="5639" max="5639" width="8.453125" style="1" customWidth="1"/>
    <col min="5640" max="5640" width="7" style="1" customWidth="1"/>
    <col min="5641" max="5641" width="6.453125" style="1" customWidth="1"/>
    <col min="5642" max="5642" width="7" style="1" customWidth="1"/>
    <col min="5643" max="5643" width="6.54296875" style="1" customWidth="1"/>
    <col min="5644" max="5644" width="7" style="1" customWidth="1"/>
    <col min="5645" max="5645" width="6.453125" style="1" customWidth="1"/>
    <col min="5646" max="5886" width="11.453125" style="1"/>
    <col min="5887" max="5887" width="8.984375E-2" style="1" customWidth="1"/>
    <col min="5888" max="5888" width="2.54296875" style="1" customWidth="1"/>
    <col min="5889" max="5889" width="15.453125" style="1" customWidth="1"/>
    <col min="5890" max="5890" width="1.453125" style="1" customWidth="1"/>
    <col min="5891" max="5891" width="29.08984375" style="1" customWidth="1"/>
    <col min="5892" max="5892" width="7.90625" style="1" bestFit="1" customWidth="1"/>
    <col min="5893" max="5893" width="7" style="1" customWidth="1"/>
    <col min="5894" max="5894" width="7.90625" style="1" bestFit="1" customWidth="1"/>
    <col min="5895" max="5895" width="8.453125" style="1" customWidth="1"/>
    <col min="5896" max="5896" width="7" style="1" customWidth="1"/>
    <col min="5897" max="5897" width="6.453125" style="1" customWidth="1"/>
    <col min="5898" max="5898" width="7" style="1" customWidth="1"/>
    <col min="5899" max="5899" width="6.54296875" style="1" customWidth="1"/>
    <col min="5900" max="5900" width="7" style="1" customWidth="1"/>
    <col min="5901" max="5901" width="6.453125" style="1" customWidth="1"/>
    <col min="5902" max="6142" width="11.453125" style="1"/>
    <col min="6143" max="6143" width="8.984375E-2" style="1" customWidth="1"/>
    <col min="6144" max="6144" width="2.54296875" style="1" customWidth="1"/>
    <col min="6145" max="6145" width="15.453125" style="1" customWidth="1"/>
    <col min="6146" max="6146" width="1.453125" style="1" customWidth="1"/>
    <col min="6147" max="6147" width="29.08984375" style="1" customWidth="1"/>
    <col min="6148" max="6148" width="7.90625" style="1" bestFit="1" customWidth="1"/>
    <col min="6149" max="6149" width="7" style="1" customWidth="1"/>
    <col min="6150" max="6150" width="7.90625" style="1" bestFit="1" customWidth="1"/>
    <col min="6151" max="6151" width="8.453125" style="1" customWidth="1"/>
    <col min="6152" max="6152" width="7" style="1" customWidth="1"/>
    <col min="6153" max="6153" width="6.453125" style="1" customWidth="1"/>
    <col min="6154" max="6154" width="7" style="1" customWidth="1"/>
    <col min="6155" max="6155" width="6.54296875" style="1" customWidth="1"/>
    <col min="6156" max="6156" width="7" style="1" customWidth="1"/>
    <col min="6157" max="6157" width="6.453125" style="1" customWidth="1"/>
    <col min="6158" max="6398" width="11.453125" style="1"/>
    <col min="6399" max="6399" width="8.984375E-2" style="1" customWidth="1"/>
    <col min="6400" max="6400" width="2.54296875" style="1" customWidth="1"/>
    <col min="6401" max="6401" width="15.453125" style="1" customWidth="1"/>
    <col min="6402" max="6402" width="1.453125" style="1" customWidth="1"/>
    <col min="6403" max="6403" width="29.08984375" style="1" customWidth="1"/>
    <col min="6404" max="6404" width="7.90625" style="1" bestFit="1" customWidth="1"/>
    <col min="6405" max="6405" width="7" style="1" customWidth="1"/>
    <col min="6406" max="6406" width="7.90625" style="1" bestFit="1" customWidth="1"/>
    <col min="6407" max="6407" width="8.453125" style="1" customWidth="1"/>
    <col min="6408" max="6408" width="7" style="1" customWidth="1"/>
    <col min="6409" max="6409" width="6.453125" style="1" customWidth="1"/>
    <col min="6410" max="6410" width="7" style="1" customWidth="1"/>
    <col min="6411" max="6411" width="6.54296875" style="1" customWidth="1"/>
    <col min="6412" max="6412" width="7" style="1" customWidth="1"/>
    <col min="6413" max="6413" width="6.453125" style="1" customWidth="1"/>
    <col min="6414" max="6654" width="11.453125" style="1"/>
    <col min="6655" max="6655" width="8.984375E-2" style="1" customWidth="1"/>
    <col min="6656" max="6656" width="2.54296875" style="1" customWidth="1"/>
    <col min="6657" max="6657" width="15.453125" style="1" customWidth="1"/>
    <col min="6658" max="6658" width="1.453125" style="1" customWidth="1"/>
    <col min="6659" max="6659" width="29.08984375" style="1" customWidth="1"/>
    <col min="6660" max="6660" width="7.90625" style="1" bestFit="1" customWidth="1"/>
    <col min="6661" max="6661" width="7" style="1" customWidth="1"/>
    <col min="6662" max="6662" width="7.90625" style="1" bestFit="1" customWidth="1"/>
    <col min="6663" max="6663" width="8.453125" style="1" customWidth="1"/>
    <col min="6664" max="6664" width="7" style="1" customWidth="1"/>
    <col min="6665" max="6665" width="6.453125" style="1" customWidth="1"/>
    <col min="6666" max="6666" width="7" style="1" customWidth="1"/>
    <col min="6667" max="6667" width="6.54296875" style="1" customWidth="1"/>
    <col min="6668" max="6668" width="7" style="1" customWidth="1"/>
    <col min="6669" max="6669" width="6.453125" style="1" customWidth="1"/>
    <col min="6670" max="6910" width="11.453125" style="1"/>
    <col min="6911" max="6911" width="8.984375E-2" style="1" customWidth="1"/>
    <col min="6912" max="6912" width="2.54296875" style="1" customWidth="1"/>
    <col min="6913" max="6913" width="15.453125" style="1" customWidth="1"/>
    <col min="6914" max="6914" width="1.453125" style="1" customWidth="1"/>
    <col min="6915" max="6915" width="29.08984375" style="1" customWidth="1"/>
    <col min="6916" max="6916" width="7.90625" style="1" bestFit="1" customWidth="1"/>
    <col min="6917" max="6917" width="7" style="1" customWidth="1"/>
    <col min="6918" max="6918" width="7.90625" style="1" bestFit="1" customWidth="1"/>
    <col min="6919" max="6919" width="8.453125" style="1" customWidth="1"/>
    <col min="6920" max="6920" width="7" style="1" customWidth="1"/>
    <col min="6921" max="6921" width="6.453125" style="1" customWidth="1"/>
    <col min="6922" max="6922" width="7" style="1" customWidth="1"/>
    <col min="6923" max="6923" width="6.54296875" style="1" customWidth="1"/>
    <col min="6924" max="6924" width="7" style="1" customWidth="1"/>
    <col min="6925" max="6925" width="6.453125" style="1" customWidth="1"/>
    <col min="6926" max="7166" width="11.453125" style="1"/>
    <col min="7167" max="7167" width="8.984375E-2" style="1" customWidth="1"/>
    <col min="7168" max="7168" width="2.54296875" style="1" customWidth="1"/>
    <col min="7169" max="7169" width="15.453125" style="1" customWidth="1"/>
    <col min="7170" max="7170" width="1.453125" style="1" customWidth="1"/>
    <col min="7171" max="7171" width="29.08984375" style="1" customWidth="1"/>
    <col min="7172" max="7172" width="7.90625" style="1" bestFit="1" customWidth="1"/>
    <col min="7173" max="7173" width="7" style="1" customWidth="1"/>
    <col min="7174" max="7174" width="7.90625" style="1" bestFit="1" customWidth="1"/>
    <col min="7175" max="7175" width="8.453125" style="1" customWidth="1"/>
    <col min="7176" max="7176" width="7" style="1" customWidth="1"/>
    <col min="7177" max="7177" width="6.453125" style="1" customWidth="1"/>
    <col min="7178" max="7178" width="7" style="1" customWidth="1"/>
    <col min="7179" max="7179" width="6.54296875" style="1" customWidth="1"/>
    <col min="7180" max="7180" width="7" style="1" customWidth="1"/>
    <col min="7181" max="7181" width="6.453125" style="1" customWidth="1"/>
    <col min="7182" max="7422" width="11.453125" style="1"/>
    <col min="7423" max="7423" width="8.984375E-2" style="1" customWidth="1"/>
    <col min="7424" max="7424" width="2.54296875" style="1" customWidth="1"/>
    <col min="7425" max="7425" width="15.453125" style="1" customWidth="1"/>
    <col min="7426" max="7426" width="1.453125" style="1" customWidth="1"/>
    <col min="7427" max="7427" width="29.08984375" style="1" customWidth="1"/>
    <col min="7428" max="7428" width="7.90625" style="1" bestFit="1" customWidth="1"/>
    <col min="7429" max="7429" width="7" style="1" customWidth="1"/>
    <col min="7430" max="7430" width="7.90625" style="1" bestFit="1" customWidth="1"/>
    <col min="7431" max="7431" width="8.453125" style="1" customWidth="1"/>
    <col min="7432" max="7432" width="7" style="1" customWidth="1"/>
    <col min="7433" max="7433" width="6.453125" style="1" customWidth="1"/>
    <col min="7434" max="7434" width="7" style="1" customWidth="1"/>
    <col min="7435" max="7435" width="6.54296875" style="1" customWidth="1"/>
    <col min="7436" max="7436" width="7" style="1" customWidth="1"/>
    <col min="7437" max="7437" width="6.453125" style="1" customWidth="1"/>
    <col min="7438" max="7678" width="11.453125" style="1"/>
    <col min="7679" max="7679" width="8.984375E-2" style="1" customWidth="1"/>
    <col min="7680" max="7680" width="2.54296875" style="1" customWidth="1"/>
    <col min="7681" max="7681" width="15.453125" style="1" customWidth="1"/>
    <col min="7682" max="7682" width="1.453125" style="1" customWidth="1"/>
    <col min="7683" max="7683" width="29.08984375" style="1" customWidth="1"/>
    <col min="7684" max="7684" width="7.90625" style="1" bestFit="1" customWidth="1"/>
    <col min="7685" max="7685" width="7" style="1" customWidth="1"/>
    <col min="7686" max="7686" width="7.90625" style="1" bestFit="1" customWidth="1"/>
    <col min="7687" max="7687" width="8.453125" style="1" customWidth="1"/>
    <col min="7688" max="7688" width="7" style="1" customWidth="1"/>
    <col min="7689" max="7689" width="6.453125" style="1" customWidth="1"/>
    <col min="7690" max="7690" width="7" style="1" customWidth="1"/>
    <col min="7691" max="7691" width="6.54296875" style="1" customWidth="1"/>
    <col min="7692" max="7692" width="7" style="1" customWidth="1"/>
    <col min="7693" max="7693" width="6.453125" style="1" customWidth="1"/>
    <col min="7694" max="7934" width="11.453125" style="1"/>
    <col min="7935" max="7935" width="8.984375E-2" style="1" customWidth="1"/>
    <col min="7936" max="7936" width="2.54296875" style="1" customWidth="1"/>
    <col min="7937" max="7937" width="15.453125" style="1" customWidth="1"/>
    <col min="7938" max="7938" width="1.453125" style="1" customWidth="1"/>
    <col min="7939" max="7939" width="29.08984375" style="1" customWidth="1"/>
    <col min="7940" max="7940" width="7.90625" style="1" bestFit="1" customWidth="1"/>
    <col min="7941" max="7941" width="7" style="1" customWidth="1"/>
    <col min="7942" max="7942" width="7.90625" style="1" bestFit="1" customWidth="1"/>
    <col min="7943" max="7943" width="8.453125" style="1" customWidth="1"/>
    <col min="7944" max="7944" width="7" style="1" customWidth="1"/>
    <col min="7945" max="7945" width="6.453125" style="1" customWidth="1"/>
    <col min="7946" max="7946" width="7" style="1" customWidth="1"/>
    <col min="7947" max="7947" width="6.54296875" style="1" customWidth="1"/>
    <col min="7948" max="7948" width="7" style="1" customWidth="1"/>
    <col min="7949" max="7949" width="6.453125" style="1" customWidth="1"/>
    <col min="7950" max="8190" width="11.453125" style="1"/>
    <col min="8191" max="8191" width="8.984375E-2" style="1" customWidth="1"/>
    <col min="8192" max="8192" width="2.54296875" style="1" customWidth="1"/>
    <col min="8193" max="8193" width="15.453125" style="1" customWidth="1"/>
    <col min="8194" max="8194" width="1.453125" style="1" customWidth="1"/>
    <col min="8195" max="8195" width="29.08984375" style="1" customWidth="1"/>
    <col min="8196" max="8196" width="7.90625" style="1" bestFit="1" customWidth="1"/>
    <col min="8197" max="8197" width="7" style="1" customWidth="1"/>
    <col min="8198" max="8198" width="7.90625" style="1" bestFit="1" customWidth="1"/>
    <col min="8199" max="8199" width="8.453125" style="1" customWidth="1"/>
    <col min="8200" max="8200" width="7" style="1" customWidth="1"/>
    <col min="8201" max="8201" width="6.453125" style="1" customWidth="1"/>
    <col min="8202" max="8202" width="7" style="1" customWidth="1"/>
    <col min="8203" max="8203" width="6.54296875" style="1" customWidth="1"/>
    <col min="8204" max="8204" width="7" style="1" customWidth="1"/>
    <col min="8205" max="8205" width="6.453125" style="1" customWidth="1"/>
    <col min="8206" max="8446" width="11.453125" style="1"/>
    <col min="8447" max="8447" width="8.984375E-2" style="1" customWidth="1"/>
    <col min="8448" max="8448" width="2.54296875" style="1" customWidth="1"/>
    <col min="8449" max="8449" width="15.453125" style="1" customWidth="1"/>
    <col min="8450" max="8450" width="1.453125" style="1" customWidth="1"/>
    <col min="8451" max="8451" width="29.08984375" style="1" customWidth="1"/>
    <col min="8452" max="8452" width="7.90625" style="1" bestFit="1" customWidth="1"/>
    <col min="8453" max="8453" width="7" style="1" customWidth="1"/>
    <col min="8454" max="8454" width="7.90625" style="1" bestFit="1" customWidth="1"/>
    <col min="8455" max="8455" width="8.453125" style="1" customWidth="1"/>
    <col min="8456" max="8456" width="7" style="1" customWidth="1"/>
    <col min="8457" max="8457" width="6.453125" style="1" customWidth="1"/>
    <col min="8458" max="8458" width="7" style="1" customWidth="1"/>
    <col min="8459" max="8459" width="6.54296875" style="1" customWidth="1"/>
    <col min="8460" max="8460" width="7" style="1" customWidth="1"/>
    <col min="8461" max="8461" width="6.453125" style="1" customWidth="1"/>
    <col min="8462" max="8702" width="11.453125" style="1"/>
    <col min="8703" max="8703" width="8.984375E-2" style="1" customWidth="1"/>
    <col min="8704" max="8704" width="2.54296875" style="1" customWidth="1"/>
    <col min="8705" max="8705" width="15.453125" style="1" customWidth="1"/>
    <col min="8706" max="8706" width="1.453125" style="1" customWidth="1"/>
    <col min="8707" max="8707" width="29.08984375" style="1" customWidth="1"/>
    <col min="8708" max="8708" width="7.90625" style="1" bestFit="1" customWidth="1"/>
    <col min="8709" max="8709" width="7" style="1" customWidth="1"/>
    <col min="8710" max="8710" width="7.90625" style="1" bestFit="1" customWidth="1"/>
    <col min="8711" max="8711" width="8.453125" style="1" customWidth="1"/>
    <col min="8712" max="8712" width="7" style="1" customWidth="1"/>
    <col min="8713" max="8713" width="6.453125" style="1" customWidth="1"/>
    <col min="8714" max="8714" width="7" style="1" customWidth="1"/>
    <col min="8715" max="8715" width="6.54296875" style="1" customWidth="1"/>
    <col min="8716" max="8716" width="7" style="1" customWidth="1"/>
    <col min="8717" max="8717" width="6.453125" style="1" customWidth="1"/>
    <col min="8718" max="8958" width="11.453125" style="1"/>
    <col min="8959" max="8959" width="8.984375E-2" style="1" customWidth="1"/>
    <col min="8960" max="8960" width="2.54296875" style="1" customWidth="1"/>
    <col min="8961" max="8961" width="15.453125" style="1" customWidth="1"/>
    <col min="8962" max="8962" width="1.453125" style="1" customWidth="1"/>
    <col min="8963" max="8963" width="29.08984375" style="1" customWidth="1"/>
    <col min="8964" max="8964" width="7.90625" style="1" bestFit="1" customWidth="1"/>
    <col min="8965" max="8965" width="7" style="1" customWidth="1"/>
    <col min="8966" max="8966" width="7.90625" style="1" bestFit="1" customWidth="1"/>
    <col min="8967" max="8967" width="8.453125" style="1" customWidth="1"/>
    <col min="8968" max="8968" width="7" style="1" customWidth="1"/>
    <col min="8969" max="8969" width="6.453125" style="1" customWidth="1"/>
    <col min="8970" max="8970" width="7" style="1" customWidth="1"/>
    <col min="8971" max="8971" width="6.54296875" style="1" customWidth="1"/>
    <col min="8972" max="8972" width="7" style="1" customWidth="1"/>
    <col min="8973" max="8973" width="6.453125" style="1" customWidth="1"/>
    <col min="8974" max="9214" width="11.453125" style="1"/>
    <col min="9215" max="9215" width="8.984375E-2" style="1" customWidth="1"/>
    <col min="9216" max="9216" width="2.54296875" style="1" customWidth="1"/>
    <col min="9217" max="9217" width="15.453125" style="1" customWidth="1"/>
    <col min="9218" max="9218" width="1.453125" style="1" customWidth="1"/>
    <col min="9219" max="9219" width="29.08984375" style="1" customWidth="1"/>
    <col min="9220" max="9220" width="7.90625" style="1" bestFit="1" customWidth="1"/>
    <col min="9221" max="9221" width="7" style="1" customWidth="1"/>
    <col min="9222" max="9222" width="7.90625" style="1" bestFit="1" customWidth="1"/>
    <col min="9223" max="9223" width="8.453125" style="1" customWidth="1"/>
    <col min="9224" max="9224" width="7" style="1" customWidth="1"/>
    <col min="9225" max="9225" width="6.453125" style="1" customWidth="1"/>
    <col min="9226" max="9226" width="7" style="1" customWidth="1"/>
    <col min="9227" max="9227" width="6.54296875" style="1" customWidth="1"/>
    <col min="9228" max="9228" width="7" style="1" customWidth="1"/>
    <col min="9229" max="9229" width="6.453125" style="1" customWidth="1"/>
    <col min="9230" max="9470" width="11.453125" style="1"/>
    <col min="9471" max="9471" width="8.984375E-2" style="1" customWidth="1"/>
    <col min="9472" max="9472" width="2.54296875" style="1" customWidth="1"/>
    <col min="9473" max="9473" width="15.453125" style="1" customWidth="1"/>
    <col min="9474" max="9474" width="1.453125" style="1" customWidth="1"/>
    <col min="9475" max="9475" width="29.08984375" style="1" customWidth="1"/>
    <col min="9476" max="9476" width="7.90625" style="1" bestFit="1" customWidth="1"/>
    <col min="9477" max="9477" width="7" style="1" customWidth="1"/>
    <col min="9478" max="9478" width="7.90625" style="1" bestFit="1" customWidth="1"/>
    <col min="9479" max="9479" width="8.453125" style="1" customWidth="1"/>
    <col min="9480" max="9480" width="7" style="1" customWidth="1"/>
    <col min="9481" max="9481" width="6.453125" style="1" customWidth="1"/>
    <col min="9482" max="9482" width="7" style="1" customWidth="1"/>
    <col min="9483" max="9483" width="6.54296875" style="1" customWidth="1"/>
    <col min="9484" max="9484" width="7" style="1" customWidth="1"/>
    <col min="9485" max="9485" width="6.453125" style="1" customWidth="1"/>
    <col min="9486" max="9726" width="11.453125" style="1"/>
    <col min="9727" max="9727" width="8.984375E-2" style="1" customWidth="1"/>
    <col min="9728" max="9728" width="2.54296875" style="1" customWidth="1"/>
    <col min="9729" max="9729" width="15.453125" style="1" customWidth="1"/>
    <col min="9730" max="9730" width="1.453125" style="1" customWidth="1"/>
    <col min="9731" max="9731" width="29.08984375" style="1" customWidth="1"/>
    <col min="9732" max="9732" width="7.90625" style="1" bestFit="1" customWidth="1"/>
    <col min="9733" max="9733" width="7" style="1" customWidth="1"/>
    <col min="9734" max="9734" width="7.90625" style="1" bestFit="1" customWidth="1"/>
    <col min="9735" max="9735" width="8.453125" style="1" customWidth="1"/>
    <col min="9736" max="9736" width="7" style="1" customWidth="1"/>
    <col min="9737" max="9737" width="6.453125" style="1" customWidth="1"/>
    <col min="9738" max="9738" width="7" style="1" customWidth="1"/>
    <col min="9739" max="9739" width="6.54296875" style="1" customWidth="1"/>
    <col min="9740" max="9740" width="7" style="1" customWidth="1"/>
    <col min="9741" max="9741" width="6.453125" style="1" customWidth="1"/>
    <col min="9742" max="9982" width="11.453125" style="1"/>
    <col min="9983" max="9983" width="8.984375E-2" style="1" customWidth="1"/>
    <col min="9984" max="9984" width="2.54296875" style="1" customWidth="1"/>
    <col min="9985" max="9985" width="15.453125" style="1" customWidth="1"/>
    <col min="9986" max="9986" width="1.453125" style="1" customWidth="1"/>
    <col min="9987" max="9987" width="29.08984375" style="1" customWidth="1"/>
    <col min="9988" max="9988" width="7.90625" style="1" bestFit="1" customWidth="1"/>
    <col min="9989" max="9989" width="7" style="1" customWidth="1"/>
    <col min="9990" max="9990" width="7.90625" style="1" bestFit="1" customWidth="1"/>
    <col min="9991" max="9991" width="8.453125" style="1" customWidth="1"/>
    <col min="9992" max="9992" width="7" style="1" customWidth="1"/>
    <col min="9993" max="9993" width="6.453125" style="1" customWidth="1"/>
    <col min="9994" max="9994" width="7" style="1" customWidth="1"/>
    <col min="9995" max="9995" width="6.54296875" style="1" customWidth="1"/>
    <col min="9996" max="9996" width="7" style="1" customWidth="1"/>
    <col min="9997" max="9997" width="6.453125" style="1" customWidth="1"/>
    <col min="9998" max="10238" width="11.453125" style="1"/>
    <col min="10239" max="10239" width="8.984375E-2" style="1" customWidth="1"/>
    <col min="10240" max="10240" width="2.54296875" style="1" customWidth="1"/>
    <col min="10241" max="10241" width="15.453125" style="1" customWidth="1"/>
    <col min="10242" max="10242" width="1.453125" style="1" customWidth="1"/>
    <col min="10243" max="10243" width="29.08984375" style="1" customWidth="1"/>
    <col min="10244" max="10244" width="7.90625" style="1" bestFit="1" customWidth="1"/>
    <col min="10245" max="10245" width="7" style="1" customWidth="1"/>
    <col min="10246" max="10246" width="7.90625" style="1" bestFit="1" customWidth="1"/>
    <col min="10247" max="10247" width="8.453125" style="1" customWidth="1"/>
    <col min="10248" max="10248" width="7" style="1" customWidth="1"/>
    <col min="10249" max="10249" width="6.453125" style="1" customWidth="1"/>
    <col min="10250" max="10250" width="7" style="1" customWidth="1"/>
    <col min="10251" max="10251" width="6.54296875" style="1" customWidth="1"/>
    <col min="10252" max="10252" width="7" style="1" customWidth="1"/>
    <col min="10253" max="10253" width="6.453125" style="1" customWidth="1"/>
    <col min="10254" max="10494" width="11.453125" style="1"/>
    <col min="10495" max="10495" width="8.984375E-2" style="1" customWidth="1"/>
    <col min="10496" max="10496" width="2.54296875" style="1" customWidth="1"/>
    <col min="10497" max="10497" width="15.453125" style="1" customWidth="1"/>
    <col min="10498" max="10498" width="1.453125" style="1" customWidth="1"/>
    <col min="10499" max="10499" width="29.08984375" style="1" customWidth="1"/>
    <col min="10500" max="10500" width="7.90625" style="1" bestFit="1" customWidth="1"/>
    <col min="10501" max="10501" width="7" style="1" customWidth="1"/>
    <col min="10502" max="10502" width="7.90625" style="1" bestFit="1" customWidth="1"/>
    <col min="10503" max="10503" width="8.453125" style="1" customWidth="1"/>
    <col min="10504" max="10504" width="7" style="1" customWidth="1"/>
    <col min="10505" max="10505" width="6.453125" style="1" customWidth="1"/>
    <col min="10506" max="10506" width="7" style="1" customWidth="1"/>
    <col min="10507" max="10507" width="6.54296875" style="1" customWidth="1"/>
    <col min="10508" max="10508" width="7" style="1" customWidth="1"/>
    <col min="10509" max="10509" width="6.453125" style="1" customWidth="1"/>
    <col min="10510" max="10750" width="11.453125" style="1"/>
    <col min="10751" max="10751" width="8.984375E-2" style="1" customWidth="1"/>
    <col min="10752" max="10752" width="2.54296875" style="1" customWidth="1"/>
    <col min="10753" max="10753" width="15.453125" style="1" customWidth="1"/>
    <col min="10754" max="10754" width="1.453125" style="1" customWidth="1"/>
    <col min="10755" max="10755" width="29.08984375" style="1" customWidth="1"/>
    <col min="10756" max="10756" width="7.90625" style="1" bestFit="1" customWidth="1"/>
    <col min="10757" max="10757" width="7" style="1" customWidth="1"/>
    <col min="10758" max="10758" width="7.90625" style="1" bestFit="1" customWidth="1"/>
    <col min="10759" max="10759" width="8.453125" style="1" customWidth="1"/>
    <col min="10760" max="10760" width="7" style="1" customWidth="1"/>
    <col min="10761" max="10761" width="6.453125" style="1" customWidth="1"/>
    <col min="10762" max="10762" width="7" style="1" customWidth="1"/>
    <col min="10763" max="10763" width="6.54296875" style="1" customWidth="1"/>
    <col min="10764" max="10764" width="7" style="1" customWidth="1"/>
    <col min="10765" max="10765" width="6.453125" style="1" customWidth="1"/>
    <col min="10766" max="11006" width="11.453125" style="1"/>
    <col min="11007" max="11007" width="8.984375E-2" style="1" customWidth="1"/>
    <col min="11008" max="11008" width="2.54296875" style="1" customWidth="1"/>
    <col min="11009" max="11009" width="15.453125" style="1" customWidth="1"/>
    <col min="11010" max="11010" width="1.453125" style="1" customWidth="1"/>
    <col min="11011" max="11011" width="29.08984375" style="1" customWidth="1"/>
    <col min="11012" max="11012" width="7.90625" style="1" bestFit="1" customWidth="1"/>
    <col min="11013" max="11013" width="7" style="1" customWidth="1"/>
    <col min="11014" max="11014" width="7.90625" style="1" bestFit="1" customWidth="1"/>
    <col min="11015" max="11015" width="8.453125" style="1" customWidth="1"/>
    <col min="11016" max="11016" width="7" style="1" customWidth="1"/>
    <col min="11017" max="11017" width="6.453125" style="1" customWidth="1"/>
    <col min="11018" max="11018" width="7" style="1" customWidth="1"/>
    <col min="11019" max="11019" width="6.54296875" style="1" customWidth="1"/>
    <col min="11020" max="11020" width="7" style="1" customWidth="1"/>
    <col min="11021" max="11021" width="6.453125" style="1" customWidth="1"/>
    <col min="11022" max="11262" width="11.453125" style="1"/>
    <col min="11263" max="11263" width="8.984375E-2" style="1" customWidth="1"/>
    <col min="11264" max="11264" width="2.54296875" style="1" customWidth="1"/>
    <col min="11265" max="11265" width="15.453125" style="1" customWidth="1"/>
    <col min="11266" max="11266" width="1.453125" style="1" customWidth="1"/>
    <col min="11267" max="11267" width="29.08984375" style="1" customWidth="1"/>
    <col min="11268" max="11268" width="7.90625" style="1" bestFit="1" customWidth="1"/>
    <col min="11269" max="11269" width="7" style="1" customWidth="1"/>
    <col min="11270" max="11270" width="7.90625" style="1" bestFit="1" customWidth="1"/>
    <col min="11271" max="11271" width="8.453125" style="1" customWidth="1"/>
    <col min="11272" max="11272" width="7" style="1" customWidth="1"/>
    <col min="11273" max="11273" width="6.453125" style="1" customWidth="1"/>
    <col min="11274" max="11274" width="7" style="1" customWidth="1"/>
    <col min="11275" max="11275" width="6.54296875" style="1" customWidth="1"/>
    <col min="11276" max="11276" width="7" style="1" customWidth="1"/>
    <col min="11277" max="11277" width="6.453125" style="1" customWidth="1"/>
    <col min="11278" max="11518" width="11.453125" style="1"/>
    <col min="11519" max="11519" width="8.984375E-2" style="1" customWidth="1"/>
    <col min="11520" max="11520" width="2.54296875" style="1" customWidth="1"/>
    <col min="11521" max="11521" width="15.453125" style="1" customWidth="1"/>
    <col min="11522" max="11522" width="1.453125" style="1" customWidth="1"/>
    <col min="11523" max="11523" width="29.08984375" style="1" customWidth="1"/>
    <col min="11524" max="11524" width="7.90625" style="1" bestFit="1" customWidth="1"/>
    <col min="11525" max="11525" width="7" style="1" customWidth="1"/>
    <col min="11526" max="11526" width="7.90625" style="1" bestFit="1" customWidth="1"/>
    <col min="11527" max="11527" width="8.453125" style="1" customWidth="1"/>
    <col min="11528" max="11528" width="7" style="1" customWidth="1"/>
    <col min="11529" max="11529" width="6.453125" style="1" customWidth="1"/>
    <col min="11530" max="11530" width="7" style="1" customWidth="1"/>
    <col min="11531" max="11531" width="6.54296875" style="1" customWidth="1"/>
    <col min="11532" max="11532" width="7" style="1" customWidth="1"/>
    <col min="11533" max="11533" width="6.453125" style="1" customWidth="1"/>
    <col min="11534" max="11774" width="11.453125" style="1"/>
    <col min="11775" max="11775" width="8.984375E-2" style="1" customWidth="1"/>
    <col min="11776" max="11776" width="2.54296875" style="1" customWidth="1"/>
    <col min="11777" max="11777" width="15.453125" style="1" customWidth="1"/>
    <col min="11778" max="11778" width="1.453125" style="1" customWidth="1"/>
    <col min="11779" max="11779" width="29.08984375" style="1" customWidth="1"/>
    <col min="11780" max="11780" width="7.90625" style="1" bestFit="1" customWidth="1"/>
    <col min="11781" max="11781" width="7" style="1" customWidth="1"/>
    <col min="11782" max="11782" width="7.90625" style="1" bestFit="1" customWidth="1"/>
    <col min="11783" max="11783" width="8.453125" style="1" customWidth="1"/>
    <col min="11784" max="11784" width="7" style="1" customWidth="1"/>
    <col min="11785" max="11785" width="6.453125" style="1" customWidth="1"/>
    <col min="11786" max="11786" width="7" style="1" customWidth="1"/>
    <col min="11787" max="11787" width="6.54296875" style="1" customWidth="1"/>
    <col min="11788" max="11788" width="7" style="1" customWidth="1"/>
    <col min="11789" max="11789" width="6.453125" style="1" customWidth="1"/>
    <col min="11790" max="12030" width="11.453125" style="1"/>
    <col min="12031" max="12031" width="8.984375E-2" style="1" customWidth="1"/>
    <col min="12032" max="12032" width="2.54296875" style="1" customWidth="1"/>
    <col min="12033" max="12033" width="15.453125" style="1" customWidth="1"/>
    <col min="12034" max="12034" width="1.453125" style="1" customWidth="1"/>
    <col min="12035" max="12035" width="29.08984375" style="1" customWidth="1"/>
    <col min="12036" max="12036" width="7.90625" style="1" bestFit="1" customWidth="1"/>
    <col min="12037" max="12037" width="7" style="1" customWidth="1"/>
    <col min="12038" max="12038" width="7.90625" style="1" bestFit="1" customWidth="1"/>
    <col min="12039" max="12039" width="8.453125" style="1" customWidth="1"/>
    <col min="12040" max="12040" width="7" style="1" customWidth="1"/>
    <col min="12041" max="12041" width="6.453125" style="1" customWidth="1"/>
    <col min="12042" max="12042" width="7" style="1" customWidth="1"/>
    <col min="12043" max="12043" width="6.54296875" style="1" customWidth="1"/>
    <col min="12044" max="12044" width="7" style="1" customWidth="1"/>
    <col min="12045" max="12045" width="6.453125" style="1" customWidth="1"/>
    <col min="12046" max="12286" width="11.453125" style="1"/>
    <col min="12287" max="12287" width="8.984375E-2" style="1" customWidth="1"/>
    <col min="12288" max="12288" width="2.54296875" style="1" customWidth="1"/>
    <col min="12289" max="12289" width="15.453125" style="1" customWidth="1"/>
    <col min="12290" max="12290" width="1.453125" style="1" customWidth="1"/>
    <col min="12291" max="12291" width="29.08984375" style="1" customWidth="1"/>
    <col min="12292" max="12292" width="7.90625" style="1" bestFit="1" customWidth="1"/>
    <col min="12293" max="12293" width="7" style="1" customWidth="1"/>
    <col min="12294" max="12294" width="7.90625" style="1" bestFit="1" customWidth="1"/>
    <col min="12295" max="12295" width="8.453125" style="1" customWidth="1"/>
    <col min="12296" max="12296" width="7" style="1" customWidth="1"/>
    <col min="12297" max="12297" width="6.453125" style="1" customWidth="1"/>
    <col min="12298" max="12298" width="7" style="1" customWidth="1"/>
    <col min="12299" max="12299" width="6.54296875" style="1" customWidth="1"/>
    <col min="12300" max="12300" width="7" style="1" customWidth="1"/>
    <col min="12301" max="12301" width="6.453125" style="1" customWidth="1"/>
    <col min="12302" max="12542" width="11.453125" style="1"/>
    <col min="12543" max="12543" width="8.984375E-2" style="1" customWidth="1"/>
    <col min="12544" max="12544" width="2.54296875" style="1" customWidth="1"/>
    <col min="12545" max="12545" width="15.453125" style="1" customWidth="1"/>
    <col min="12546" max="12546" width="1.453125" style="1" customWidth="1"/>
    <col min="12547" max="12547" width="29.08984375" style="1" customWidth="1"/>
    <col min="12548" max="12548" width="7.90625" style="1" bestFit="1" customWidth="1"/>
    <col min="12549" max="12549" width="7" style="1" customWidth="1"/>
    <col min="12550" max="12550" width="7.90625" style="1" bestFit="1" customWidth="1"/>
    <col min="12551" max="12551" width="8.453125" style="1" customWidth="1"/>
    <col min="12552" max="12552" width="7" style="1" customWidth="1"/>
    <col min="12553" max="12553" width="6.453125" style="1" customWidth="1"/>
    <col min="12554" max="12554" width="7" style="1" customWidth="1"/>
    <col min="12555" max="12555" width="6.54296875" style="1" customWidth="1"/>
    <col min="12556" max="12556" width="7" style="1" customWidth="1"/>
    <col min="12557" max="12557" width="6.453125" style="1" customWidth="1"/>
    <col min="12558" max="12798" width="11.453125" style="1"/>
    <col min="12799" max="12799" width="8.984375E-2" style="1" customWidth="1"/>
    <col min="12800" max="12800" width="2.54296875" style="1" customWidth="1"/>
    <col min="12801" max="12801" width="15.453125" style="1" customWidth="1"/>
    <col min="12802" max="12802" width="1.453125" style="1" customWidth="1"/>
    <col min="12803" max="12803" width="29.08984375" style="1" customWidth="1"/>
    <col min="12804" max="12804" width="7.90625" style="1" bestFit="1" customWidth="1"/>
    <col min="12805" max="12805" width="7" style="1" customWidth="1"/>
    <col min="12806" max="12806" width="7.90625" style="1" bestFit="1" customWidth="1"/>
    <col min="12807" max="12807" width="8.453125" style="1" customWidth="1"/>
    <col min="12808" max="12808" width="7" style="1" customWidth="1"/>
    <col min="12809" max="12809" width="6.453125" style="1" customWidth="1"/>
    <col min="12810" max="12810" width="7" style="1" customWidth="1"/>
    <col min="12811" max="12811" width="6.54296875" style="1" customWidth="1"/>
    <col min="12812" max="12812" width="7" style="1" customWidth="1"/>
    <col min="12813" max="12813" width="6.453125" style="1" customWidth="1"/>
    <col min="12814" max="13054" width="11.453125" style="1"/>
    <col min="13055" max="13055" width="8.984375E-2" style="1" customWidth="1"/>
    <col min="13056" max="13056" width="2.54296875" style="1" customWidth="1"/>
    <col min="13057" max="13057" width="15.453125" style="1" customWidth="1"/>
    <col min="13058" max="13058" width="1.453125" style="1" customWidth="1"/>
    <col min="13059" max="13059" width="29.08984375" style="1" customWidth="1"/>
    <col min="13060" max="13060" width="7.90625" style="1" bestFit="1" customWidth="1"/>
    <col min="13061" max="13061" width="7" style="1" customWidth="1"/>
    <col min="13062" max="13062" width="7.90625" style="1" bestFit="1" customWidth="1"/>
    <col min="13063" max="13063" width="8.453125" style="1" customWidth="1"/>
    <col min="13064" max="13064" width="7" style="1" customWidth="1"/>
    <col min="13065" max="13065" width="6.453125" style="1" customWidth="1"/>
    <col min="13066" max="13066" width="7" style="1" customWidth="1"/>
    <col min="13067" max="13067" width="6.54296875" style="1" customWidth="1"/>
    <col min="13068" max="13068" width="7" style="1" customWidth="1"/>
    <col min="13069" max="13069" width="6.453125" style="1" customWidth="1"/>
    <col min="13070" max="13310" width="11.453125" style="1"/>
    <col min="13311" max="13311" width="8.984375E-2" style="1" customWidth="1"/>
    <col min="13312" max="13312" width="2.54296875" style="1" customWidth="1"/>
    <col min="13313" max="13313" width="15.453125" style="1" customWidth="1"/>
    <col min="13314" max="13314" width="1.453125" style="1" customWidth="1"/>
    <col min="13315" max="13315" width="29.08984375" style="1" customWidth="1"/>
    <col min="13316" max="13316" width="7.90625" style="1" bestFit="1" customWidth="1"/>
    <col min="13317" max="13317" width="7" style="1" customWidth="1"/>
    <col min="13318" max="13318" width="7.90625" style="1" bestFit="1" customWidth="1"/>
    <col min="13319" max="13319" width="8.453125" style="1" customWidth="1"/>
    <col min="13320" max="13320" width="7" style="1" customWidth="1"/>
    <col min="13321" max="13321" width="6.453125" style="1" customWidth="1"/>
    <col min="13322" max="13322" width="7" style="1" customWidth="1"/>
    <col min="13323" max="13323" width="6.54296875" style="1" customWidth="1"/>
    <col min="13324" max="13324" width="7" style="1" customWidth="1"/>
    <col min="13325" max="13325" width="6.453125" style="1" customWidth="1"/>
    <col min="13326" max="13566" width="11.453125" style="1"/>
    <col min="13567" max="13567" width="8.984375E-2" style="1" customWidth="1"/>
    <col min="13568" max="13568" width="2.54296875" style="1" customWidth="1"/>
    <col min="13569" max="13569" width="15.453125" style="1" customWidth="1"/>
    <col min="13570" max="13570" width="1.453125" style="1" customWidth="1"/>
    <col min="13571" max="13571" width="29.08984375" style="1" customWidth="1"/>
    <col min="13572" max="13572" width="7.90625" style="1" bestFit="1" customWidth="1"/>
    <col min="13573" max="13573" width="7" style="1" customWidth="1"/>
    <col min="13574" max="13574" width="7.90625" style="1" bestFit="1" customWidth="1"/>
    <col min="13575" max="13575" width="8.453125" style="1" customWidth="1"/>
    <col min="13576" max="13576" width="7" style="1" customWidth="1"/>
    <col min="13577" max="13577" width="6.453125" style="1" customWidth="1"/>
    <col min="13578" max="13578" width="7" style="1" customWidth="1"/>
    <col min="13579" max="13579" width="6.54296875" style="1" customWidth="1"/>
    <col min="13580" max="13580" width="7" style="1" customWidth="1"/>
    <col min="13581" max="13581" width="6.453125" style="1" customWidth="1"/>
    <col min="13582" max="13822" width="11.453125" style="1"/>
    <col min="13823" max="13823" width="8.984375E-2" style="1" customWidth="1"/>
    <col min="13824" max="13824" width="2.54296875" style="1" customWidth="1"/>
    <col min="13825" max="13825" width="15.453125" style="1" customWidth="1"/>
    <col min="13826" max="13826" width="1.453125" style="1" customWidth="1"/>
    <col min="13827" max="13827" width="29.08984375" style="1" customWidth="1"/>
    <col min="13828" max="13828" width="7.90625" style="1" bestFit="1" customWidth="1"/>
    <col min="13829" max="13829" width="7" style="1" customWidth="1"/>
    <col min="13830" max="13830" width="7.90625" style="1" bestFit="1" customWidth="1"/>
    <col min="13831" max="13831" width="8.453125" style="1" customWidth="1"/>
    <col min="13832" max="13832" width="7" style="1" customWidth="1"/>
    <col min="13833" max="13833" width="6.453125" style="1" customWidth="1"/>
    <col min="13834" max="13834" width="7" style="1" customWidth="1"/>
    <col min="13835" max="13835" width="6.54296875" style="1" customWidth="1"/>
    <col min="13836" max="13836" width="7" style="1" customWidth="1"/>
    <col min="13837" max="13837" width="6.453125" style="1" customWidth="1"/>
    <col min="13838" max="14078" width="11.453125" style="1"/>
    <col min="14079" max="14079" width="8.984375E-2" style="1" customWidth="1"/>
    <col min="14080" max="14080" width="2.54296875" style="1" customWidth="1"/>
    <col min="14081" max="14081" width="15.453125" style="1" customWidth="1"/>
    <col min="14082" max="14082" width="1.453125" style="1" customWidth="1"/>
    <col min="14083" max="14083" width="29.08984375" style="1" customWidth="1"/>
    <col min="14084" max="14084" width="7.90625" style="1" bestFit="1" customWidth="1"/>
    <col min="14085" max="14085" width="7" style="1" customWidth="1"/>
    <col min="14086" max="14086" width="7.90625" style="1" bestFit="1" customWidth="1"/>
    <col min="14087" max="14087" width="8.453125" style="1" customWidth="1"/>
    <col min="14088" max="14088" width="7" style="1" customWidth="1"/>
    <col min="14089" max="14089" width="6.453125" style="1" customWidth="1"/>
    <col min="14090" max="14090" width="7" style="1" customWidth="1"/>
    <col min="14091" max="14091" width="6.54296875" style="1" customWidth="1"/>
    <col min="14092" max="14092" width="7" style="1" customWidth="1"/>
    <col min="14093" max="14093" width="6.453125" style="1" customWidth="1"/>
    <col min="14094" max="14334" width="11.453125" style="1"/>
    <col min="14335" max="14335" width="8.984375E-2" style="1" customWidth="1"/>
    <col min="14336" max="14336" width="2.54296875" style="1" customWidth="1"/>
    <col min="14337" max="14337" width="15.453125" style="1" customWidth="1"/>
    <col min="14338" max="14338" width="1.453125" style="1" customWidth="1"/>
    <col min="14339" max="14339" width="29.08984375" style="1" customWidth="1"/>
    <col min="14340" max="14340" width="7.90625" style="1" bestFit="1" customWidth="1"/>
    <col min="14341" max="14341" width="7" style="1" customWidth="1"/>
    <col min="14342" max="14342" width="7.90625" style="1" bestFit="1" customWidth="1"/>
    <col min="14343" max="14343" width="8.453125" style="1" customWidth="1"/>
    <col min="14344" max="14344" width="7" style="1" customWidth="1"/>
    <col min="14345" max="14345" width="6.453125" style="1" customWidth="1"/>
    <col min="14346" max="14346" width="7" style="1" customWidth="1"/>
    <col min="14347" max="14347" width="6.54296875" style="1" customWidth="1"/>
    <col min="14348" max="14348" width="7" style="1" customWidth="1"/>
    <col min="14349" max="14349" width="6.453125" style="1" customWidth="1"/>
    <col min="14350" max="14590" width="11.453125" style="1"/>
    <col min="14591" max="14591" width="8.984375E-2" style="1" customWidth="1"/>
    <col min="14592" max="14592" width="2.54296875" style="1" customWidth="1"/>
    <col min="14593" max="14593" width="15.453125" style="1" customWidth="1"/>
    <col min="14594" max="14594" width="1.453125" style="1" customWidth="1"/>
    <col min="14595" max="14595" width="29.08984375" style="1" customWidth="1"/>
    <col min="14596" max="14596" width="7.90625" style="1" bestFit="1" customWidth="1"/>
    <col min="14597" max="14597" width="7" style="1" customWidth="1"/>
    <col min="14598" max="14598" width="7.90625" style="1" bestFit="1" customWidth="1"/>
    <col min="14599" max="14599" width="8.453125" style="1" customWidth="1"/>
    <col min="14600" max="14600" width="7" style="1" customWidth="1"/>
    <col min="14601" max="14601" width="6.453125" style="1" customWidth="1"/>
    <col min="14602" max="14602" width="7" style="1" customWidth="1"/>
    <col min="14603" max="14603" width="6.54296875" style="1" customWidth="1"/>
    <col min="14604" max="14604" width="7" style="1" customWidth="1"/>
    <col min="14605" max="14605" width="6.453125" style="1" customWidth="1"/>
    <col min="14606" max="14846" width="11.453125" style="1"/>
    <col min="14847" max="14847" width="8.984375E-2" style="1" customWidth="1"/>
    <col min="14848" max="14848" width="2.54296875" style="1" customWidth="1"/>
    <col min="14849" max="14849" width="15.453125" style="1" customWidth="1"/>
    <col min="14850" max="14850" width="1.453125" style="1" customWidth="1"/>
    <col min="14851" max="14851" width="29.08984375" style="1" customWidth="1"/>
    <col min="14852" max="14852" width="7.90625" style="1" bestFit="1" customWidth="1"/>
    <col min="14853" max="14853" width="7" style="1" customWidth="1"/>
    <col min="14854" max="14854" width="7.90625" style="1" bestFit="1" customWidth="1"/>
    <col min="14855" max="14855" width="8.453125" style="1" customWidth="1"/>
    <col min="14856" max="14856" width="7" style="1" customWidth="1"/>
    <col min="14857" max="14857" width="6.453125" style="1" customWidth="1"/>
    <col min="14858" max="14858" width="7" style="1" customWidth="1"/>
    <col min="14859" max="14859" width="6.54296875" style="1" customWidth="1"/>
    <col min="14860" max="14860" width="7" style="1" customWidth="1"/>
    <col min="14861" max="14861" width="6.453125" style="1" customWidth="1"/>
    <col min="14862" max="15102" width="11.453125" style="1"/>
    <col min="15103" max="15103" width="8.984375E-2" style="1" customWidth="1"/>
    <col min="15104" max="15104" width="2.54296875" style="1" customWidth="1"/>
    <col min="15105" max="15105" width="15.453125" style="1" customWidth="1"/>
    <col min="15106" max="15106" width="1.453125" style="1" customWidth="1"/>
    <col min="15107" max="15107" width="29.08984375" style="1" customWidth="1"/>
    <col min="15108" max="15108" width="7.90625" style="1" bestFit="1" customWidth="1"/>
    <col min="15109" max="15109" width="7" style="1" customWidth="1"/>
    <col min="15110" max="15110" width="7.90625" style="1" bestFit="1" customWidth="1"/>
    <col min="15111" max="15111" width="8.453125" style="1" customWidth="1"/>
    <col min="15112" max="15112" width="7" style="1" customWidth="1"/>
    <col min="15113" max="15113" width="6.453125" style="1" customWidth="1"/>
    <col min="15114" max="15114" width="7" style="1" customWidth="1"/>
    <col min="15115" max="15115" width="6.54296875" style="1" customWidth="1"/>
    <col min="15116" max="15116" width="7" style="1" customWidth="1"/>
    <col min="15117" max="15117" width="6.453125" style="1" customWidth="1"/>
    <col min="15118" max="15358" width="11.453125" style="1"/>
    <col min="15359" max="15359" width="8.984375E-2" style="1" customWidth="1"/>
    <col min="15360" max="15360" width="2.54296875" style="1" customWidth="1"/>
    <col min="15361" max="15361" width="15.453125" style="1" customWidth="1"/>
    <col min="15362" max="15362" width="1.453125" style="1" customWidth="1"/>
    <col min="15363" max="15363" width="29.08984375" style="1" customWidth="1"/>
    <col min="15364" max="15364" width="7.90625" style="1" bestFit="1" customWidth="1"/>
    <col min="15365" max="15365" width="7" style="1" customWidth="1"/>
    <col min="15366" max="15366" width="7.90625" style="1" bestFit="1" customWidth="1"/>
    <col min="15367" max="15367" width="8.453125" style="1" customWidth="1"/>
    <col min="15368" max="15368" width="7" style="1" customWidth="1"/>
    <col min="15369" max="15369" width="6.453125" style="1" customWidth="1"/>
    <col min="15370" max="15370" width="7" style="1" customWidth="1"/>
    <col min="15371" max="15371" width="6.54296875" style="1" customWidth="1"/>
    <col min="15372" max="15372" width="7" style="1" customWidth="1"/>
    <col min="15373" max="15373" width="6.453125" style="1" customWidth="1"/>
    <col min="15374" max="15614" width="11.453125" style="1"/>
    <col min="15615" max="15615" width="8.984375E-2" style="1" customWidth="1"/>
    <col min="15616" max="15616" width="2.54296875" style="1" customWidth="1"/>
    <col min="15617" max="15617" width="15.453125" style="1" customWidth="1"/>
    <col min="15618" max="15618" width="1.453125" style="1" customWidth="1"/>
    <col min="15619" max="15619" width="29.08984375" style="1" customWidth="1"/>
    <col min="15620" max="15620" width="7.90625" style="1" bestFit="1" customWidth="1"/>
    <col min="15621" max="15621" width="7" style="1" customWidth="1"/>
    <col min="15622" max="15622" width="7.90625" style="1" bestFit="1" customWidth="1"/>
    <col min="15623" max="15623" width="8.453125" style="1" customWidth="1"/>
    <col min="15624" max="15624" width="7" style="1" customWidth="1"/>
    <col min="15625" max="15625" width="6.453125" style="1" customWidth="1"/>
    <col min="15626" max="15626" width="7" style="1" customWidth="1"/>
    <col min="15627" max="15627" width="6.54296875" style="1" customWidth="1"/>
    <col min="15628" max="15628" width="7" style="1" customWidth="1"/>
    <col min="15629" max="15629" width="6.453125" style="1" customWidth="1"/>
    <col min="15630" max="15870" width="11.453125" style="1"/>
    <col min="15871" max="15871" width="8.984375E-2" style="1" customWidth="1"/>
    <col min="15872" max="15872" width="2.54296875" style="1" customWidth="1"/>
    <col min="15873" max="15873" width="15.453125" style="1" customWidth="1"/>
    <col min="15874" max="15874" width="1.453125" style="1" customWidth="1"/>
    <col min="15875" max="15875" width="29.08984375" style="1" customWidth="1"/>
    <col min="15876" max="15876" width="7.90625" style="1" bestFit="1" customWidth="1"/>
    <col min="15877" max="15877" width="7" style="1" customWidth="1"/>
    <col min="15878" max="15878" width="7.90625" style="1" bestFit="1" customWidth="1"/>
    <col min="15879" max="15879" width="8.453125" style="1" customWidth="1"/>
    <col min="15880" max="15880" width="7" style="1" customWidth="1"/>
    <col min="15881" max="15881" width="6.453125" style="1" customWidth="1"/>
    <col min="15882" max="15882" width="7" style="1" customWidth="1"/>
    <col min="15883" max="15883" width="6.54296875" style="1" customWidth="1"/>
    <col min="15884" max="15884" width="7" style="1" customWidth="1"/>
    <col min="15885" max="15885" width="6.453125" style="1" customWidth="1"/>
    <col min="15886" max="16126" width="11.453125" style="1"/>
    <col min="16127" max="16127" width="8.984375E-2" style="1" customWidth="1"/>
    <col min="16128" max="16128" width="2.54296875" style="1" customWidth="1"/>
    <col min="16129" max="16129" width="15.453125" style="1" customWidth="1"/>
    <col min="16130" max="16130" width="1.453125" style="1" customWidth="1"/>
    <col min="16131" max="16131" width="29.08984375" style="1" customWidth="1"/>
    <col min="16132" max="16132" width="7.90625" style="1" bestFit="1" customWidth="1"/>
    <col min="16133" max="16133" width="7" style="1" customWidth="1"/>
    <col min="16134" max="16134" width="7.90625" style="1" bestFit="1" customWidth="1"/>
    <col min="16135" max="16135" width="8.453125" style="1" customWidth="1"/>
    <col min="16136" max="16136" width="7" style="1" customWidth="1"/>
    <col min="16137" max="16137" width="6.453125" style="1" customWidth="1"/>
    <col min="16138" max="16138" width="7" style="1" customWidth="1"/>
    <col min="16139" max="16139" width="6.54296875" style="1" customWidth="1"/>
    <col min="16140" max="16140" width="7" style="1" customWidth="1"/>
    <col min="16141" max="16141" width="6.453125" style="1" customWidth="1"/>
    <col min="16142" max="16384" width="11.453125" style="1"/>
  </cols>
  <sheetData>
    <row r="1" spans="3:23" ht="0.75" customHeight="1"/>
    <row r="2" spans="3:23" ht="21" customHeight="1">
      <c r="M2" s="27" t="s">
        <v>19</v>
      </c>
    </row>
    <row r="3" spans="3:23" ht="15" customHeight="1">
      <c r="M3" s="26" t="str">
        <f>Indice!E3</f>
        <v>Julio 2025</v>
      </c>
    </row>
    <row r="4" spans="3:23" ht="20.25" customHeight="1">
      <c r="C4" s="25" t="s">
        <v>39</v>
      </c>
    </row>
    <row r="5" spans="3:23" ht="12.75" customHeight="1"/>
    <row r="6" spans="3:23" ht="13.5" customHeight="1"/>
    <row r="7" spans="3:23" s="21" customFormat="1" ht="12.75" customHeight="1">
      <c r="C7" s="237" t="s">
        <v>18</v>
      </c>
      <c r="E7" s="24"/>
      <c r="F7" s="238" t="s">
        <v>17</v>
      </c>
      <c r="G7" s="239"/>
      <c r="H7" s="238" t="s">
        <v>16</v>
      </c>
      <c r="I7" s="239"/>
      <c r="J7" s="238" t="s">
        <v>15</v>
      </c>
      <c r="K7" s="239"/>
      <c r="L7" s="238" t="s">
        <v>14</v>
      </c>
      <c r="M7" s="239"/>
    </row>
    <row r="8" spans="3:23" s="21" customFormat="1" ht="12.75" customHeight="1">
      <c r="C8" s="237"/>
      <c r="E8" s="23"/>
      <c r="F8" s="22" t="s">
        <v>13</v>
      </c>
      <c r="G8" s="93" t="str">
        <f>CONCATENATE("% ",RIGHT(M3,2),"/",RIGHT(M3,2)-1)</f>
        <v>% 25/24</v>
      </c>
      <c r="H8" s="22" t="s">
        <v>13</v>
      </c>
      <c r="I8" s="93" t="str">
        <f>G8</f>
        <v>% 25/24</v>
      </c>
      <c r="J8" s="22" t="s">
        <v>13</v>
      </c>
      <c r="K8" s="93" t="str">
        <f>I8</f>
        <v>% 25/24</v>
      </c>
      <c r="L8" s="22" t="s">
        <v>13</v>
      </c>
      <c r="M8" s="93" t="str">
        <f>K8</f>
        <v>% 25/24</v>
      </c>
    </row>
    <row r="9" spans="3:23" s="20" customFormat="1" ht="12.75" customHeight="1">
      <c r="C9" s="17"/>
      <c r="E9" s="15" t="s">
        <v>12</v>
      </c>
      <c r="F9" s="132" t="s">
        <v>3</v>
      </c>
      <c r="G9" s="12" t="s">
        <v>3</v>
      </c>
      <c r="H9" s="132">
        <f>Dat_01!Z8/1000</f>
        <v>0</v>
      </c>
      <c r="I9" s="12" t="str">
        <f>IF(Dat_01!AB8*100=-100,"-",Dat_01!AB8*100)</f>
        <v>-</v>
      </c>
      <c r="J9" s="132" t="s">
        <v>3</v>
      </c>
      <c r="K9" s="12" t="s">
        <v>3</v>
      </c>
      <c r="L9" s="132" t="s">
        <v>3</v>
      </c>
      <c r="M9" s="12" t="s">
        <v>3</v>
      </c>
      <c r="N9" s="7"/>
      <c r="O9" s="7"/>
    </row>
    <row r="10" spans="3:23" ht="12.75" customHeight="1">
      <c r="E10" s="15" t="s">
        <v>6</v>
      </c>
      <c r="F10" s="132" t="s">
        <v>3</v>
      </c>
      <c r="G10" s="12" t="s">
        <v>3</v>
      </c>
      <c r="H10" s="132">
        <f>Dat_01!Z15/1000</f>
        <v>3.1269979999999999</v>
      </c>
      <c r="I10" s="12">
        <f>Dat_01!AB15*100</f>
        <v>-10.944974950000001</v>
      </c>
      <c r="J10" s="132" t="s">
        <v>3</v>
      </c>
      <c r="K10" s="12" t="s">
        <v>3</v>
      </c>
      <c r="L10" s="132" t="s">
        <v>3</v>
      </c>
      <c r="M10" s="12" t="s">
        <v>3</v>
      </c>
      <c r="N10" s="7"/>
      <c r="O10" s="7"/>
    </row>
    <row r="11" spans="3:23" ht="12.75" customHeight="1">
      <c r="E11" s="15" t="s">
        <v>5</v>
      </c>
      <c r="F11" s="132">
        <f>Dat_01!R16/1000</f>
        <v>0</v>
      </c>
      <c r="G11" s="12" t="str">
        <f>IF(Dat_01!R16=0,"-",Dat_01!T16*100)</f>
        <v>-</v>
      </c>
      <c r="H11" s="132">
        <f>Dat_01!Z16/1000</f>
        <v>163.042329</v>
      </c>
      <c r="I11" s="12">
        <f>Dat_01!AB16*100</f>
        <v>-3.7199154800000001</v>
      </c>
      <c r="J11" s="132" t="s">
        <v>3</v>
      </c>
      <c r="K11" s="12" t="s">
        <v>3</v>
      </c>
      <c r="L11" s="132" t="s">
        <v>3</v>
      </c>
      <c r="M11" s="12" t="s">
        <v>3</v>
      </c>
      <c r="N11" s="7"/>
      <c r="O11" s="7"/>
    </row>
    <row r="12" spans="3:23" ht="12.75" customHeight="1">
      <c r="C12" s="10"/>
      <c r="E12" s="15" t="s">
        <v>4</v>
      </c>
      <c r="F12" s="132">
        <f>Dat_01!R17/1000</f>
        <v>56.807785000000003</v>
      </c>
      <c r="G12" s="12">
        <f>Dat_01!T17*100</f>
        <v>-5.6554403300000002</v>
      </c>
      <c r="H12" s="132">
        <f>Dat_01!Z17/1000</f>
        <v>43.881777999999997</v>
      </c>
      <c r="I12" s="12">
        <f>Dat_01!AB17*100</f>
        <v>2.1673882</v>
      </c>
      <c r="J12" s="132">
        <f>Dat_01!B17</f>
        <v>0.02</v>
      </c>
      <c r="K12" s="12">
        <f>IF(Dat_01!D17=-100%,"-",Dat_01!D17*100)</f>
        <v>-41.176470590000001</v>
      </c>
      <c r="L12" s="132">
        <f>Dat_01!J17/1000</f>
        <v>7.5129999999999997E-3</v>
      </c>
      <c r="M12" s="12">
        <f>IF(Dat_01!L17*100=-100,"-",Dat_01!L17*100)</f>
        <v>-4.4876684500000001</v>
      </c>
      <c r="N12" s="7"/>
      <c r="O12" s="7"/>
      <c r="P12" s="14"/>
    </row>
    <row r="13" spans="3:23" ht="12.75" customHeight="1">
      <c r="C13" s="10"/>
      <c r="E13" s="13" t="s">
        <v>73</v>
      </c>
      <c r="F13" s="12">
        <f>Dat_01!R18/1000</f>
        <v>0.13533500000000001</v>
      </c>
      <c r="G13" s="12">
        <f>IF(Dat_01!T18=-100%,"-",Dat_01!T18*100)</f>
        <v>-26.45836164</v>
      </c>
      <c r="H13" s="132">
        <f>Dat_01!Z18/1000</f>
        <v>1.163958</v>
      </c>
      <c r="I13" s="12">
        <f>IF(Dat_01!AB18*100=-100,"-",Dat_01!AB18*100)</f>
        <v>86.705270920000004</v>
      </c>
      <c r="J13" s="132" t="s">
        <v>3</v>
      </c>
      <c r="K13" s="12" t="s">
        <v>3</v>
      </c>
      <c r="L13" s="132" t="s">
        <v>3</v>
      </c>
      <c r="M13" s="12" t="s">
        <v>3</v>
      </c>
      <c r="N13" s="7"/>
      <c r="O13" s="7"/>
    </row>
    <row r="14" spans="3:23" ht="12.75" customHeight="1">
      <c r="C14" s="10"/>
      <c r="E14" s="13" t="s">
        <v>46</v>
      </c>
      <c r="F14" s="132">
        <f>Dat_01!R21/1000</f>
        <v>9.4785564999999998</v>
      </c>
      <c r="G14" s="12">
        <f>Dat_01!T21*100</f>
        <v>-39.729492360000002</v>
      </c>
      <c r="H14" s="132" t="s">
        <v>3</v>
      </c>
      <c r="I14" s="12" t="s">
        <v>3</v>
      </c>
      <c r="J14" s="132" t="s">
        <v>3</v>
      </c>
      <c r="K14" s="12" t="s">
        <v>3</v>
      </c>
      <c r="L14" s="132">
        <f>Dat_01!J21/1000</f>
        <v>0.43061149999999998</v>
      </c>
      <c r="M14" s="12">
        <f>Dat_01!L21*100</f>
        <v>-24.936242829999998</v>
      </c>
      <c r="N14" s="7"/>
      <c r="O14" s="7"/>
    </row>
    <row r="15" spans="3:23" ht="12.75" customHeight="1">
      <c r="C15" s="10"/>
      <c r="E15" s="144" t="s">
        <v>71</v>
      </c>
      <c r="F15" s="147">
        <f>SUM(F9:F14)</f>
        <v>66.421676500000004</v>
      </c>
      <c r="G15" s="148">
        <f>((SUM(Dat_01!R8,Dat_01!R15:R18,Dat_01!R20)/SUM(Dat_01!S8,Dat_01!S15:S18,Dat_01!S20))-1)*100</f>
        <v>-12.745210214563995</v>
      </c>
      <c r="H15" s="147">
        <f>SUM(H9:H14)</f>
        <v>211.21506299999999</v>
      </c>
      <c r="I15" s="148">
        <f>((SUM(Dat_01!Z8,Dat_01!Z15:Z18,Dat_01!Z20)/SUM(Dat_01!AA8,Dat_01!AA15:AA18,Dat_01!AA20))-1)*100</f>
        <v>-2.5391687080609238</v>
      </c>
      <c r="J15" s="147">
        <f>SUM(J9:J14)</f>
        <v>0.02</v>
      </c>
      <c r="K15" s="148">
        <f>IF(Dat_01!D17=-100%,"-",Dat_01!D17*100)</f>
        <v>-41.176470590000001</v>
      </c>
      <c r="L15" s="147">
        <f>SUM(L9:L14)</f>
        <v>0.43812449999999997</v>
      </c>
      <c r="M15" s="148">
        <f>((SUM(Dat_01!J8,Dat_01!J15:J18,Dat_01!J20)/SUM(Dat_01!K8,Dat_01!K15:K18,Dat_01!K20))-1)*100</f>
        <v>-24.659646069743967</v>
      </c>
      <c r="N15" s="7"/>
      <c r="O15" s="7"/>
    </row>
    <row r="16" spans="3:23" ht="12.75" customHeight="1">
      <c r="C16" s="17"/>
      <c r="E16" s="15" t="s">
        <v>11</v>
      </c>
      <c r="F16" s="132">
        <f>Dat_01!R9/1000</f>
        <v>0</v>
      </c>
      <c r="G16" s="12" t="s">
        <v>3</v>
      </c>
      <c r="H16" s="132" t="s">
        <v>3</v>
      </c>
      <c r="I16" s="12" t="s">
        <v>3</v>
      </c>
      <c r="J16" s="132" t="s">
        <v>3</v>
      </c>
      <c r="K16" s="12" t="s">
        <v>3</v>
      </c>
      <c r="L16" s="132" t="s">
        <v>3</v>
      </c>
      <c r="M16" s="12" t="s">
        <v>3</v>
      </c>
      <c r="N16" s="7"/>
      <c r="O16" s="7"/>
      <c r="P16" s="6"/>
      <c r="Q16" s="6"/>
      <c r="R16" s="6"/>
      <c r="S16" s="6"/>
      <c r="T16" s="6"/>
      <c r="U16" s="6"/>
      <c r="V16" s="6"/>
      <c r="W16" s="6"/>
    </row>
    <row r="17" spans="3:23" ht="12.75" customHeight="1">
      <c r="C17" s="17"/>
      <c r="E17" s="19" t="s">
        <v>10</v>
      </c>
      <c r="F17" s="133">
        <f>SUM(Dat_01!R10,Dat_01!R14)/1000</f>
        <v>62.363782</v>
      </c>
      <c r="G17" s="18">
        <f>((SUM(Dat_01!R10,Dat_01!R14)/SUM(Dat_01!S10,Dat_01!S14))-1)*100</f>
        <v>20.726008690196828</v>
      </c>
      <c r="H17" s="133">
        <f>SUM(Dat_01!Z10,Dat_01!Z14)/1000</f>
        <v>138.95270499999998</v>
      </c>
      <c r="I17" s="18">
        <f>((SUM(Dat_01!Z10,Dat_01!Z14)/SUM(Dat_01!AA10,Dat_01!AA14))-1)*100</f>
        <v>-13.491878869696139</v>
      </c>
      <c r="J17" s="133">
        <f>Dat_01!B10/1000</f>
        <v>19.199385999999997</v>
      </c>
      <c r="K17" s="18">
        <f>Dat_01!D10*100</f>
        <v>13.747850870000001</v>
      </c>
      <c r="L17" s="133">
        <f>Dat_01!J10/1000</f>
        <v>22.718895</v>
      </c>
      <c r="M17" s="18">
        <f>Dat_01!L10*100</f>
        <v>17.850547339999999</v>
      </c>
      <c r="N17" s="139"/>
      <c r="O17" s="138"/>
      <c r="Q17" s="6"/>
      <c r="R17" s="6"/>
      <c r="S17" s="6"/>
      <c r="T17" s="6"/>
      <c r="U17" s="6"/>
      <c r="V17" s="6"/>
      <c r="W17" s="6"/>
    </row>
    <row r="18" spans="3:23" ht="12.75" customHeight="1">
      <c r="C18" s="17"/>
      <c r="E18" s="19" t="s">
        <v>9</v>
      </c>
      <c r="F18" s="133">
        <f>Dat_01!R11/1000</f>
        <v>58.218540999999995</v>
      </c>
      <c r="G18" s="18">
        <f>Dat_01!T11*100</f>
        <v>10.491767489999999</v>
      </c>
      <c r="H18" s="133">
        <f>Dat_01!Z11/1000</f>
        <v>17.277450000000002</v>
      </c>
      <c r="I18" s="18">
        <f>Dat_01!AB11*100</f>
        <v>4.3659305100000001</v>
      </c>
      <c r="J18" s="133">
        <f>Dat_01!B11/1000</f>
        <v>0.10546899999999999</v>
      </c>
      <c r="K18" s="18">
        <f>IF(Dat_01!D11=-100%,"-",Dat_01!D11*100)</f>
        <v>374.74342816000001</v>
      </c>
      <c r="L18" s="133">
        <f>Dat_01!J11/1000</f>
        <v>7.8259999999999996E-3</v>
      </c>
      <c r="M18" s="18">
        <f>IF(Dat_01!L11*100=-100,"-",Dat_01!L11*100)</f>
        <v>-73.304680040000008</v>
      </c>
      <c r="N18" s="139"/>
      <c r="O18" s="16"/>
      <c r="P18" s="6"/>
      <c r="Q18" s="6"/>
      <c r="R18" s="6"/>
      <c r="S18" s="6"/>
      <c r="T18" s="6"/>
      <c r="U18" s="6"/>
      <c r="V18" s="6"/>
      <c r="W18" s="6"/>
    </row>
    <row r="19" spans="3:23" ht="12.75" customHeight="1">
      <c r="C19" s="17"/>
      <c r="E19" s="19" t="s">
        <v>8</v>
      </c>
      <c r="F19" s="133" t="s">
        <v>3</v>
      </c>
      <c r="G19" s="18" t="s">
        <v>3</v>
      </c>
      <c r="H19" s="133">
        <f>Dat_01!Z12/1000</f>
        <v>97.386710999999991</v>
      </c>
      <c r="I19" s="18">
        <f>Dat_01!AB12*100</f>
        <v>-10.50522138</v>
      </c>
      <c r="J19" s="133" t="s">
        <v>3</v>
      </c>
      <c r="K19" s="133" t="s">
        <v>3</v>
      </c>
      <c r="L19" s="133" t="s">
        <v>3</v>
      </c>
      <c r="M19" s="133" t="s">
        <v>3</v>
      </c>
      <c r="N19" s="139"/>
      <c r="O19" s="16"/>
      <c r="P19" s="6"/>
      <c r="Q19" s="6"/>
      <c r="R19" s="6"/>
      <c r="S19" s="6"/>
      <c r="T19" s="6"/>
      <c r="U19" s="6"/>
      <c r="V19" s="6"/>
      <c r="W19" s="6"/>
    </row>
    <row r="20" spans="3:23" ht="12.75" customHeight="1">
      <c r="C20" s="17"/>
      <c r="E20" s="15" t="s">
        <v>7</v>
      </c>
      <c r="F20" s="132">
        <f>SUM(F17:F19)</f>
        <v>120.582323</v>
      </c>
      <c r="G20" s="12">
        <f>((SUM(Dat_01!R10:R12,Dat_01!R14)/SUM(Dat_01!S10:S12,Dat_01!S14))-1)*100</f>
        <v>15.558225752914701</v>
      </c>
      <c r="H20" s="132">
        <f>SUM(H17:H19)</f>
        <v>253.61686599999996</v>
      </c>
      <c r="I20" s="12">
        <f>(H20/(H17/(I17/100+1)+H18/(I18/100+1)+H19/(I19/100+1))-1)*100</f>
        <v>-11.321808277092405</v>
      </c>
      <c r="J20" s="132">
        <f>SUM(J17:J19)</f>
        <v>19.304854999999996</v>
      </c>
      <c r="K20" s="12">
        <f>((SUM(Dat_01!B10:B12)/SUM(Dat_01!C10:C12))-1)*100</f>
        <v>14.222368511049787</v>
      </c>
      <c r="L20" s="132">
        <f>SUM(L17:L19)</f>
        <v>22.726721000000001</v>
      </c>
      <c r="M20" s="12">
        <f>((SUM(Dat_01!J10:J12)/SUM(Dat_01!K10:K12))-1)*100</f>
        <v>17.712136297690083</v>
      </c>
      <c r="N20" s="7"/>
      <c r="O20" s="7"/>
      <c r="P20" s="6"/>
      <c r="Q20" s="6"/>
      <c r="R20" s="6"/>
      <c r="S20" s="6"/>
      <c r="T20" s="6"/>
      <c r="U20" s="6"/>
      <c r="V20" s="6"/>
      <c r="W20" s="6"/>
    </row>
    <row r="21" spans="3:23" ht="12.75" customHeight="1">
      <c r="C21" s="17"/>
      <c r="E21" s="15" t="s">
        <v>74</v>
      </c>
      <c r="F21" s="132">
        <f>Dat_01!R13/1000</f>
        <v>334.267562</v>
      </c>
      <c r="G21" s="12">
        <f>Dat_01!T13*100</f>
        <v>21.841794070000002</v>
      </c>
      <c r="H21" s="132">
        <f>Dat_01!Z13/1000</f>
        <v>316.61882299999996</v>
      </c>
      <c r="I21" s="12">
        <f>Dat_01!AB13*100</f>
        <v>19.24696703</v>
      </c>
      <c r="J21" s="132" t="s">
        <v>3</v>
      </c>
      <c r="K21" s="12" t="s">
        <v>3</v>
      </c>
      <c r="L21" s="132" t="s">
        <v>3</v>
      </c>
      <c r="M21" s="12" t="s">
        <v>3</v>
      </c>
      <c r="N21" s="7"/>
      <c r="O21" s="7"/>
      <c r="P21" s="6"/>
      <c r="Q21" s="6"/>
      <c r="R21" s="6"/>
      <c r="S21" s="6"/>
      <c r="T21" s="6"/>
      <c r="U21" s="6"/>
      <c r="V21" s="6"/>
      <c r="W21" s="6"/>
    </row>
    <row r="22" spans="3:23" ht="12.75" customHeight="1">
      <c r="C22" s="10"/>
      <c r="E22" s="13" t="s">
        <v>23</v>
      </c>
      <c r="F22" s="132">
        <f>Dat_01!R19/1000</f>
        <v>3.573118</v>
      </c>
      <c r="G22" s="12">
        <f>Dat_01!T19*100</f>
        <v>9.0207163000000001</v>
      </c>
      <c r="H22" s="132">
        <f>Dat_01!Z19/1000</f>
        <v>0</v>
      </c>
      <c r="I22" s="12" t="s">
        <v>3</v>
      </c>
      <c r="J22" s="132" t="s">
        <v>3</v>
      </c>
      <c r="K22" s="12" t="s">
        <v>3</v>
      </c>
      <c r="L22" s="132" t="s">
        <v>3</v>
      </c>
      <c r="M22" s="12" t="s">
        <v>3</v>
      </c>
      <c r="N22" s="7"/>
      <c r="O22" s="7"/>
    </row>
    <row r="23" spans="3:23" ht="12.75" customHeight="1">
      <c r="C23" s="10"/>
      <c r="E23" s="13" t="s">
        <v>47</v>
      </c>
      <c r="F23" s="132">
        <f>Dat_01!R20/1000</f>
        <v>9.4785564999999998</v>
      </c>
      <c r="G23" s="12">
        <f>Dat_01!T20*100</f>
        <v>-39.729492360000002</v>
      </c>
      <c r="H23" s="132" t="s">
        <v>3</v>
      </c>
      <c r="I23" s="12" t="s">
        <v>3</v>
      </c>
      <c r="J23" s="132" t="s">
        <v>3</v>
      </c>
      <c r="K23" s="12" t="s">
        <v>3</v>
      </c>
      <c r="L23" s="132">
        <f>Dat_01!J20/1000</f>
        <v>0.43061149999999998</v>
      </c>
      <c r="M23" s="12">
        <f>Dat_01!L20*100</f>
        <v>-24.936242829999998</v>
      </c>
      <c r="N23" s="7"/>
      <c r="O23" s="7"/>
    </row>
    <row r="24" spans="3:23" ht="12.75" customHeight="1">
      <c r="C24" s="10"/>
      <c r="E24" s="144" t="s">
        <v>72</v>
      </c>
      <c r="F24" s="134">
        <f>SUM(F16,F20:F23)</f>
        <v>467.90155950000002</v>
      </c>
      <c r="G24" s="148">
        <f>((SUM(Dat_01!R9:R14,Dat_01!R19,Dat_01!R21)/SUM(Dat_01!S9:S14,Dat_01!S19,Dat_01!S21))-1)*100</f>
        <v>16.753672898859961</v>
      </c>
      <c r="H24" s="134">
        <f>SUM(H16,H20:H23)</f>
        <v>570.23568899999987</v>
      </c>
      <c r="I24" s="148">
        <f>((SUM(Dat_01!Z9:Z14,Dat_01!Z19,Dat_01!Z21)/SUM(Dat_01!AA9:AA14,Dat_01!AA19,Dat_01!AA21))-1)*100</f>
        <v>3.3949580633396259</v>
      </c>
      <c r="J24" s="134">
        <f>SUM(J16,J20:J23)</f>
        <v>19.304854999999996</v>
      </c>
      <c r="K24" s="148">
        <f>((SUM(Dat_01!B9:B14,Dat_01!B19,Dat_01!B21)/SUM(Dat_01!C9:C14,Dat_01!C19,Dat_01!C21))-1)*100</f>
        <v>14.222368511049787</v>
      </c>
      <c r="L24" s="134">
        <f>SUM(L16,L20:L23)</f>
        <v>23.157332500000003</v>
      </c>
      <c r="M24" s="148">
        <f>((SUM(Dat_01!J9:J14,Dat_01!J19,Dat_01!J21)/SUM(Dat_01!K9:K14,Dat_01!K19,Dat_01!K21))-1)*100</f>
        <v>16.481509649512248</v>
      </c>
      <c r="N24" s="7"/>
      <c r="O24" s="7"/>
    </row>
    <row r="25" spans="3:23" ht="12.75" customHeight="1">
      <c r="C25" s="10"/>
      <c r="E25" s="170" t="s">
        <v>107</v>
      </c>
      <c r="F25" s="12">
        <f>Dat_01!R23/1000</f>
        <v>8.8050000000000003E-3</v>
      </c>
      <c r="G25" s="12" t="str" cm="1">
        <f t="array" ref="G25">_xlfn.IFS(Dat_01!T23=0%,"-",Dat_01!T23=-100%,"-",TRUE,Dat_01!T23*100)</f>
        <v>-</v>
      </c>
      <c r="H25" s="171" t="s">
        <v>3</v>
      </c>
      <c r="I25" s="171" t="s">
        <v>3</v>
      </c>
      <c r="J25" s="171" t="s">
        <v>3</v>
      </c>
      <c r="K25" s="171" t="s">
        <v>3</v>
      </c>
      <c r="L25" s="171" t="s">
        <v>3</v>
      </c>
      <c r="M25" s="171" t="s">
        <v>3</v>
      </c>
      <c r="N25" s="7"/>
      <c r="O25" s="7"/>
    </row>
    <row r="26" spans="3:23" ht="12.75" customHeight="1">
      <c r="C26" s="10"/>
      <c r="E26" s="170" t="s">
        <v>108</v>
      </c>
      <c r="F26" s="12">
        <f>Dat_01!R24/1000</f>
        <v>-2.6431E-2</v>
      </c>
      <c r="G26" s="12" t="str">
        <f>IF(OR(Dat_01!T24&lt;-100%,Dat_01!T24&gt;100%),"-",Dat_01!T24*100)</f>
        <v>-</v>
      </c>
      <c r="H26" s="132" t="s">
        <v>3</v>
      </c>
      <c r="I26" s="132" t="s">
        <v>3</v>
      </c>
      <c r="J26" s="132" t="s">
        <v>3</v>
      </c>
      <c r="K26" s="132" t="s">
        <v>3</v>
      </c>
      <c r="L26" s="132" t="s">
        <v>3</v>
      </c>
      <c r="M26" s="132" t="s">
        <v>3</v>
      </c>
      <c r="N26" s="7"/>
      <c r="O26" s="7"/>
    </row>
    <row r="27" spans="3:23" ht="12.75" customHeight="1">
      <c r="C27" s="10"/>
      <c r="E27" s="144" t="s">
        <v>110</v>
      </c>
      <c r="F27" s="268">
        <f>SUM(F25:F26)</f>
        <v>-1.7625999999999999E-2</v>
      </c>
      <c r="G27" s="148" t="str">
        <f>IF(OR(SUM(((SUM(Dat_01!R23:R24)/SUM(Dat_01!S23:S24))-1)*100)&gt;100,SUM(((SUM(Dat_01!R23:R24)/SUM(Dat_01!S23:S24))-1)*100)&gt;100),"-",SUM(((SUM(Dat_01!R23:R24)/SUM(Dat_01!S23:S24))-1)*100))</f>
        <v>-</v>
      </c>
      <c r="H27" s="134" t="s">
        <v>3</v>
      </c>
      <c r="I27" s="134" t="s">
        <v>3</v>
      </c>
      <c r="J27" s="134" t="s">
        <v>3</v>
      </c>
      <c r="K27" s="134" t="s">
        <v>3</v>
      </c>
      <c r="L27" s="134" t="s">
        <v>3</v>
      </c>
      <c r="M27" s="134" t="s">
        <v>3</v>
      </c>
      <c r="N27" s="7"/>
      <c r="O27" s="7"/>
    </row>
    <row r="28" spans="3:23" ht="12.75" customHeight="1">
      <c r="C28" s="11"/>
      <c r="E28" s="167" t="s">
        <v>77</v>
      </c>
      <c r="F28" s="168">
        <f>Dat_01!R25/1000</f>
        <v>188.42781500000001</v>
      </c>
      <c r="G28" s="169">
        <f>Dat_01!T25*100</f>
        <v>-9.6071722400000006</v>
      </c>
      <c r="H28" s="168" t="s">
        <v>3</v>
      </c>
      <c r="I28" s="168" t="s">
        <v>3</v>
      </c>
      <c r="J28" s="168" t="s">
        <v>3</v>
      </c>
      <c r="K28" s="168" t="s">
        <v>3</v>
      </c>
      <c r="L28" s="168" t="s">
        <v>3</v>
      </c>
      <c r="M28" s="168" t="s">
        <v>3</v>
      </c>
      <c r="N28" s="7"/>
      <c r="O28" s="7"/>
    </row>
    <row r="29" spans="3:23" ht="16.399999999999999" customHeight="1">
      <c r="C29" s="10"/>
      <c r="E29" s="9" t="s">
        <v>1</v>
      </c>
      <c r="F29" s="135">
        <f>Dat_01!R26/1000</f>
        <v>722.73342500000001</v>
      </c>
      <c r="G29" s="8">
        <f>Dat_01!T26*100</f>
        <v>5.4565312800000001</v>
      </c>
      <c r="H29" s="135">
        <f>Dat_01!Z26/1000</f>
        <v>781.45075199999997</v>
      </c>
      <c r="I29" s="8">
        <f>Dat_01!AB26*100</f>
        <v>1.7209392099999998</v>
      </c>
      <c r="J29" s="135">
        <f>Dat_01!B26/1000</f>
        <v>19.304874999999999</v>
      </c>
      <c r="K29" s="8">
        <f>Dat_01!D26*100</f>
        <v>14.22225707</v>
      </c>
      <c r="L29" s="135">
        <f>Dat_01!J26/1000</f>
        <v>23.595457</v>
      </c>
      <c r="M29" s="8">
        <f>Dat_01!L26*100</f>
        <v>15.312296740000001</v>
      </c>
      <c r="N29" s="7"/>
      <c r="O29" s="7"/>
    </row>
    <row r="30" spans="3:23" ht="16.399999999999999" customHeight="1">
      <c r="C30" s="10"/>
      <c r="E30" s="242" t="s">
        <v>48</v>
      </c>
      <c r="F30" s="242"/>
      <c r="G30" s="242"/>
      <c r="H30" s="242"/>
      <c r="I30" s="242"/>
      <c r="J30" s="242"/>
      <c r="K30" s="242"/>
      <c r="L30" s="145"/>
      <c r="M30" s="146"/>
      <c r="N30" s="7"/>
      <c r="O30" s="7"/>
    </row>
    <row r="31" spans="3:23" ht="12.75" customHeight="1">
      <c r="C31" s="3"/>
      <c r="D31" s="3"/>
      <c r="E31" s="241" t="s">
        <v>0</v>
      </c>
      <c r="F31" s="241"/>
      <c r="G31" s="241"/>
      <c r="H31" s="241"/>
      <c r="I31" s="241"/>
      <c r="J31" s="241"/>
      <c r="K31" s="241"/>
      <c r="L31" s="241"/>
      <c r="M31" s="241"/>
      <c r="O31" s="6"/>
    </row>
    <row r="32" spans="3:23" ht="12.75" customHeight="1">
      <c r="E32" s="240" t="s">
        <v>121</v>
      </c>
      <c r="F32" s="240"/>
      <c r="G32" s="240"/>
      <c r="H32" s="240"/>
      <c r="I32" s="240"/>
      <c r="J32" s="240"/>
      <c r="K32" s="240"/>
      <c r="L32" s="240"/>
      <c r="M32" s="240"/>
    </row>
    <row r="33" spans="3:13" ht="12.75" customHeight="1">
      <c r="C33" s="3"/>
      <c r="D33" s="3"/>
      <c r="E33" s="240" t="s">
        <v>75</v>
      </c>
      <c r="F33" s="240"/>
      <c r="G33" s="240"/>
      <c r="H33" s="240"/>
      <c r="I33" s="240"/>
      <c r="J33" s="240"/>
      <c r="K33" s="240"/>
      <c r="L33" s="240"/>
      <c r="M33" s="240"/>
    </row>
    <row r="34" spans="3:13" ht="12.75" customHeight="1">
      <c r="E34" s="240" t="s">
        <v>76</v>
      </c>
      <c r="F34" s="240"/>
      <c r="G34" s="240"/>
      <c r="H34" s="240"/>
      <c r="I34" s="240"/>
      <c r="J34" s="240"/>
      <c r="K34" s="240"/>
      <c r="L34" s="240"/>
      <c r="M34" s="240"/>
    </row>
    <row r="35" spans="3:13" ht="12.75" customHeight="1">
      <c r="E35" s="240"/>
      <c r="F35" s="240"/>
      <c r="G35" s="240"/>
      <c r="H35" s="240"/>
      <c r="I35" s="240"/>
      <c r="J35" s="240"/>
      <c r="K35" s="240"/>
      <c r="L35" s="240"/>
      <c r="M35" s="240"/>
    </row>
    <row r="36" spans="3:13" ht="12.75" customHeight="1">
      <c r="E36" s="5"/>
      <c r="F36" s="5"/>
      <c r="G36" s="180"/>
      <c r="H36" s="5"/>
      <c r="I36" s="5"/>
      <c r="J36" s="5"/>
      <c r="K36" s="5"/>
      <c r="L36" s="5"/>
      <c r="M36" s="5"/>
    </row>
    <row r="37" spans="3:13" ht="12.75" customHeight="1">
      <c r="E37" s="4"/>
      <c r="G37" s="3"/>
      <c r="I37" s="3"/>
      <c r="K37" s="3"/>
      <c r="L37" s="3"/>
      <c r="M37" s="3"/>
    </row>
    <row r="38" spans="3:13">
      <c r="E38" s="2"/>
      <c r="F38" s="2"/>
      <c r="G38" s="2"/>
      <c r="H38" s="2"/>
      <c r="I38" s="2"/>
      <c r="J38" s="2"/>
      <c r="K38" s="2"/>
    </row>
    <row r="39" spans="3:13">
      <c r="E39" s="2"/>
      <c r="F39" s="2"/>
      <c r="G39" s="2"/>
      <c r="H39" s="2"/>
      <c r="I39" s="2"/>
      <c r="J39" s="2"/>
      <c r="K39" s="2"/>
    </row>
    <row r="40" spans="3:13">
      <c r="E40" s="2"/>
      <c r="F40" s="2"/>
      <c r="G40" s="2"/>
      <c r="H40" s="2"/>
      <c r="I40" s="2"/>
      <c r="J40" s="2"/>
      <c r="K40" s="2"/>
    </row>
    <row r="41" spans="3:13">
      <c r="E41" s="2"/>
      <c r="F41" s="2"/>
      <c r="G41" s="2"/>
      <c r="H41" s="2"/>
      <c r="I41" s="2"/>
      <c r="J41" s="2"/>
      <c r="K41" s="2"/>
    </row>
    <row r="42" spans="3:13">
      <c r="E42" s="2"/>
      <c r="F42" s="2"/>
      <c r="G42" s="2"/>
      <c r="H42" s="2"/>
      <c r="I42" s="2"/>
      <c r="J42" s="2"/>
      <c r="K42" s="2"/>
    </row>
    <row r="43" spans="3:13">
      <c r="E43" s="2"/>
      <c r="F43" s="2"/>
      <c r="G43" s="2"/>
      <c r="H43" s="2"/>
      <c r="I43" s="2"/>
      <c r="J43" s="2"/>
      <c r="K43" s="2"/>
    </row>
    <row r="44" spans="3:13">
      <c r="E44" s="2"/>
      <c r="F44" s="2"/>
      <c r="G44" s="2"/>
      <c r="H44" s="2"/>
      <c r="I44" s="2"/>
      <c r="J44" s="2"/>
      <c r="K44" s="2"/>
    </row>
    <row r="45" spans="3:13">
      <c r="C45" s="2"/>
      <c r="D45" s="2"/>
      <c r="E45" s="2"/>
      <c r="F45" s="2"/>
      <c r="G45" s="2"/>
      <c r="H45" s="2"/>
      <c r="I45" s="2"/>
      <c r="J45" s="2"/>
      <c r="K45" s="2"/>
    </row>
    <row r="46" spans="3:13">
      <c r="C46" s="2"/>
      <c r="D46" s="2"/>
      <c r="E46" s="2"/>
      <c r="F46" s="2"/>
      <c r="G46" s="2"/>
      <c r="H46" s="2"/>
      <c r="I46" s="2"/>
      <c r="J46" s="2"/>
      <c r="K46" s="2"/>
    </row>
    <row r="47" spans="3:13">
      <c r="C47" s="2"/>
      <c r="D47" s="2"/>
      <c r="E47" s="2"/>
      <c r="F47" s="2"/>
      <c r="G47" s="2"/>
      <c r="H47" s="2"/>
      <c r="I47" s="2"/>
      <c r="J47" s="2"/>
      <c r="K47" s="2"/>
    </row>
    <row r="48" spans="3:13">
      <c r="C48" s="2"/>
      <c r="D48" s="2"/>
      <c r="E48" s="2"/>
      <c r="F48" s="2"/>
      <c r="G48" s="2"/>
      <c r="H48" s="2"/>
      <c r="I48" s="2"/>
      <c r="J48" s="2"/>
      <c r="K48" s="2"/>
    </row>
    <row r="49" spans="3:11">
      <c r="C49" s="2"/>
      <c r="D49" s="2"/>
      <c r="E49" s="2"/>
      <c r="F49" s="2"/>
      <c r="G49" s="2"/>
      <c r="H49" s="2"/>
      <c r="I49" s="2"/>
      <c r="J49" s="2"/>
      <c r="K49" s="2"/>
    </row>
    <row r="50" spans="3:11">
      <c r="C50" s="2"/>
      <c r="D50" s="2"/>
      <c r="E50" s="2"/>
      <c r="F50" s="2"/>
      <c r="G50" s="2"/>
      <c r="H50" s="2"/>
      <c r="I50" s="2"/>
      <c r="J50" s="2"/>
      <c r="K50" s="2"/>
    </row>
    <row r="51" spans="3:11">
      <c r="C51" s="2"/>
      <c r="D51" s="2"/>
      <c r="E51" s="2"/>
      <c r="F51" s="2"/>
      <c r="G51" s="2"/>
      <c r="H51" s="2"/>
      <c r="I51" s="2"/>
      <c r="J51" s="2"/>
      <c r="K51" s="2"/>
    </row>
    <row r="52" spans="3:11">
      <c r="C52" s="2"/>
      <c r="D52" s="2"/>
      <c r="E52" s="2"/>
      <c r="F52" s="2"/>
      <c r="G52" s="2"/>
      <c r="H52" s="2"/>
      <c r="I52" s="2"/>
      <c r="J52" s="2"/>
      <c r="K52" s="2"/>
    </row>
    <row r="53" spans="3:11">
      <c r="C53" s="2"/>
      <c r="D53" s="2"/>
      <c r="E53" s="2"/>
      <c r="F53" s="2"/>
      <c r="G53" s="2"/>
      <c r="H53" s="2"/>
      <c r="I53" s="2"/>
      <c r="J53" s="2"/>
      <c r="K53" s="2"/>
    </row>
    <row r="54" spans="3:11">
      <c r="C54" s="2"/>
      <c r="D54" s="2"/>
      <c r="E54" s="2"/>
      <c r="F54" s="2"/>
      <c r="G54" s="2"/>
      <c r="H54" s="2"/>
      <c r="I54" s="2"/>
      <c r="J54" s="2"/>
      <c r="K54" s="2"/>
    </row>
    <row r="55" spans="3:11">
      <c r="C55" s="2"/>
      <c r="D55" s="2"/>
      <c r="E55" s="2"/>
      <c r="F55" s="2"/>
      <c r="G55" s="2"/>
      <c r="H55" s="2"/>
      <c r="I55" s="2"/>
      <c r="J55" s="2"/>
      <c r="K55" s="2"/>
    </row>
    <row r="56" spans="3:11">
      <c r="C56" s="2"/>
      <c r="D56" s="2"/>
      <c r="E56" s="2"/>
      <c r="F56" s="2"/>
      <c r="G56" s="2"/>
      <c r="H56" s="2"/>
      <c r="I56" s="2"/>
      <c r="J56" s="2"/>
      <c r="K56" s="2"/>
    </row>
    <row r="57" spans="3:11">
      <c r="C57" s="2"/>
      <c r="D57" s="2"/>
      <c r="E57" s="2"/>
      <c r="F57" s="2"/>
      <c r="G57" s="2"/>
      <c r="H57" s="2"/>
      <c r="I57" s="2"/>
      <c r="J57" s="2"/>
      <c r="K57" s="2"/>
    </row>
    <row r="58" spans="3:11">
      <c r="C58" s="2"/>
      <c r="D58" s="2"/>
      <c r="E58" s="2"/>
      <c r="F58" s="2"/>
      <c r="G58" s="2"/>
      <c r="H58" s="2"/>
      <c r="I58" s="2"/>
      <c r="J58" s="2"/>
      <c r="K58" s="2"/>
    </row>
    <row r="59" spans="3:11">
      <c r="C59" s="2"/>
      <c r="D59" s="2"/>
      <c r="E59" s="2"/>
      <c r="F59" s="2"/>
      <c r="G59" s="2"/>
      <c r="H59" s="2"/>
      <c r="I59" s="2"/>
      <c r="J59" s="2"/>
      <c r="K59" s="2"/>
    </row>
    <row r="60" spans="3:11">
      <c r="C60" s="2"/>
      <c r="D60" s="2"/>
    </row>
  </sheetData>
  <mergeCells count="11">
    <mergeCell ref="C7:C8"/>
    <mergeCell ref="F7:G7"/>
    <mergeCell ref="H7:I7"/>
    <mergeCell ref="J7:K7"/>
    <mergeCell ref="E35:M35"/>
    <mergeCell ref="L7:M7"/>
    <mergeCell ref="E31:M31"/>
    <mergeCell ref="E32:M32"/>
    <mergeCell ref="E33:M33"/>
    <mergeCell ref="E34:M34"/>
    <mergeCell ref="E30:K30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I24 K24 I20" formula="1"/>
    <ignoredError sqref="M20" formulaRange="1"/>
    <ignoredError sqref="K20" formula="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topLeftCell="A12" zoomScaleNormal="100" workbookViewId="0">
      <selection activeCell="G27" sqref="G27"/>
    </sheetView>
  </sheetViews>
  <sheetFormatPr baseColWidth="10" defaultRowHeight="12.5"/>
  <cols>
    <col min="1" max="1" width="8.984375E-2" style="29" customWidth="1"/>
    <col min="2" max="2" width="2.54296875" style="29" customWidth="1"/>
    <col min="3" max="3" width="23.54296875" style="29" customWidth="1"/>
    <col min="4" max="4" width="1.453125" style="29" customWidth="1"/>
    <col min="5" max="5" width="58.90625" style="29" customWidth="1"/>
    <col min="6" max="6" width="11.453125" style="28"/>
    <col min="7" max="7" width="19.90625" style="28" customWidth="1"/>
    <col min="8" max="9" width="11.453125" style="28"/>
    <col min="10" max="10" width="11" style="28" bestFit="1" customWidth="1"/>
    <col min="11" max="253" width="11.453125" style="28"/>
    <col min="254" max="254" width="8.984375E-2" style="28" customWidth="1"/>
    <col min="255" max="255" width="2.54296875" style="28" customWidth="1"/>
    <col min="256" max="256" width="18.54296875" style="28" customWidth="1"/>
    <col min="257" max="257" width="1.453125" style="28" customWidth="1"/>
    <col min="258" max="258" width="58.90625" style="28" customWidth="1"/>
    <col min="259" max="260" width="11.453125" style="28"/>
    <col min="261" max="261" width="2.08984375" style="28" customWidth="1"/>
    <col min="262" max="262" width="11.453125" style="28"/>
    <col min="263" max="263" width="9.54296875" style="28" customWidth="1"/>
    <col min="264" max="509" width="11.453125" style="28"/>
    <col min="510" max="510" width="8.984375E-2" style="28" customWidth="1"/>
    <col min="511" max="511" width="2.54296875" style="28" customWidth="1"/>
    <col min="512" max="512" width="18.54296875" style="28" customWidth="1"/>
    <col min="513" max="513" width="1.453125" style="28" customWidth="1"/>
    <col min="514" max="514" width="58.90625" style="28" customWidth="1"/>
    <col min="515" max="516" width="11.453125" style="28"/>
    <col min="517" max="517" width="2.08984375" style="28" customWidth="1"/>
    <col min="518" max="518" width="11.453125" style="28"/>
    <col min="519" max="519" width="9.54296875" style="28" customWidth="1"/>
    <col min="520" max="765" width="11.453125" style="28"/>
    <col min="766" max="766" width="8.984375E-2" style="28" customWidth="1"/>
    <col min="767" max="767" width="2.54296875" style="28" customWidth="1"/>
    <col min="768" max="768" width="18.54296875" style="28" customWidth="1"/>
    <col min="769" max="769" width="1.453125" style="28" customWidth="1"/>
    <col min="770" max="770" width="58.90625" style="28" customWidth="1"/>
    <col min="771" max="772" width="11.453125" style="28"/>
    <col min="773" max="773" width="2.08984375" style="28" customWidth="1"/>
    <col min="774" max="774" width="11.453125" style="28"/>
    <col min="775" max="775" width="9.54296875" style="28" customWidth="1"/>
    <col min="776" max="1021" width="11.453125" style="28"/>
    <col min="1022" max="1022" width="8.984375E-2" style="28" customWidth="1"/>
    <col min="1023" max="1023" width="2.54296875" style="28" customWidth="1"/>
    <col min="1024" max="1024" width="18.54296875" style="28" customWidth="1"/>
    <col min="1025" max="1025" width="1.453125" style="28" customWidth="1"/>
    <col min="1026" max="1026" width="58.90625" style="28" customWidth="1"/>
    <col min="1027" max="1028" width="11.453125" style="28"/>
    <col min="1029" max="1029" width="2.08984375" style="28" customWidth="1"/>
    <col min="1030" max="1030" width="11.453125" style="28"/>
    <col min="1031" max="1031" width="9.54296875" style="28" customWidth="1"/>
    <col min="1032" max="1277" width="11.453125" style="28"/>
    <col min="1278" max="1278" width="8.984375E-2" style="28" customWidth="1"/>
    <col min="1279" max="1279" width="2.54296875" style="28" customWidth="1"/>
    <col min="1280" max="1280" width="18.54296875" style="28" customWidth="1"/>
    <col min="1281" max="1281" width="1.453125" style="28" customWidth="1"/>
    <col min="1282" max="1282" width="58.90625" style="28" customWidth="1"/>
    <col min="1283" max="1284" width="11.453125" style="28"/>
    <col min="1285" max="1285" width="2.08984375" style="28" customWidth="1"/>
    <col min="1286" max="1286" width="11.453125" style="28"/>
    <col min="1287" max="1287" width="9.54296875" style="28" customWidth="1"/>
    <col min="1288" max="1533" width="11.453125" style="28"/>
    <col min="1534" max="1534" width="8.984375E-2" style="28" customWidth="1"/>
    <col min="1535" max="1535" width="2.54296875" style="28" customWidth="1"/>
    <col min="1536" max="1536" width="18.54296875" style="28" customWidth="1"/>
    <col min="1537" max="1537" width="1.453125" style="28" customWidth="1"/>
    <col min="1538" max="1538" width="58.90625" style="28" customWidth="1"/>
    <col min="1539" max="1540" width="11.453125" style="28"/>
    <col min="1541" max="1541" width="2.08984375" style="28" customWidth="1"/>
    <col min="1542" max="1542" width="11.453125" style="28"/>
    <col min="1543" max="1543" width="9.54296875" style="28" customWidth="1"/>
    <col min="1544" max="1789" width="11.453125" style="28"/>
    <col min="1790" max="1790" width="8.984375E-2" style="28" customWidth="1"/>
    <col min="1791" max="1791" width="2.54296875" style="28" customWidth="1"/>
    <col min="1792" max="1792" width="18.54296875" style="28" customWidth="1"/>
    <col min="1793" max="1793" width="1.453125" style="28" customWidth="1"/>
    <col min="1794" max="1794" width="58.90625" style="28" customWidth="1"/>
    <col min="1795" max="1796" width="11.453125" style="28"/>
    <col min="1797" max="1797" width="2.08984375" style="28" customWidth="1"/>
    <col min="1798" max="1798" width="11.453125" style="28"/>
    <col min="1799" max="1799" width="9.54296875" style="28" customWidth="1"/>
    <col min="1800" max="2045" width="11.453125" style="28"/>
    <col min="2046" max="2046" width="8.984375E-2" style="28" customWidth="1"/>
    <col min="2047" max="2047" width="2.54296875" style="28" customWidth="1"/>
    <col min="2048" max="2048" width="18.54296875" style="28" customWidth="1"/>
    <col min="2049" max="2049" width="1.453125" style="28" customWidth="1"/>
    <col min="2050" max="2050" width="58.90625" style="28" customWidth="1"/>
    <col min="2051" max="2052" width="11.453125" style="28"/>
    <col min="2053" max="2053" width="2.08984375" style="28" customWidth="1"/>
    <col min="2054" max="2054" width="11.453125" style="28"/>
    <col min="2055" max="2055" width="9.54296875" style="28" customWidth="1"/>
    <col min="2056" max="2301" width="11.453125" style="28"/>
    <col min="2302" max="2302" width="8.984375E-2" style="28" customWidth="1"/>
    <col min="2303" max="2303" width="2.54296875" style="28" customWidth="1"/>
    <col min="2304" max="2304" width="18.54296875" style="28" customWidth="1"/>
    <col min="2305" max="2305" width="1.453125" style="28" customWidth="1"/>
    <col min="2306" max="2306" width="58.90625" style="28" customWidth="1"/>
    <col min="2307" max="2308" width="11.453125" style="28"/>
    <col min="2309" max="2309" width="2.08984375" style="28" customWidth="1"/>
    <col min="2310" max="2310" width="11.453125" style="28"/>
    <col min="2311" max="2311" width="9.54296875" style="28" customWidth="1"/>
    <col min="2312" max="2557" width="11.453125" style="28"/>
    <col min="2558" max="2558" width="8.984375E-2" style="28" customWidth="1"/>
    <col min="2559" max="2559" width="2.54296875" style="28" customWidth="1"/>
    <col min="2560" max="2560" width="18.54296875" style="28" customWidth="1"/>
    <col min="2561" max="2561" width="1.453125" style="28" customWidth="1"/>
    <col min="2562" max="2562" width="58.90625" style="28" customWidth="1"/>
    <col min="2563" max="2564" width="11.453125" style="28"/>
    <col min="2565" max="2565" width="2.08984375" style="28" customWidth="1"/>
    <col min="2566" max="2566" width="11.453125" style="28"/>
    <col min="2567" max="2567" width="9.54296875" style="28" customWidth="1"/>
    <col min="2568" max="2813" width="11.453125" style="28"/>
    <col min="2814" max="2814" width="8.984375E-2" style="28" customWidth="1"/>
    <col min="2815" max="2815" width="2.54296875" style="28" customWidth="1"/>
    <col min="2816" max="2816" width="18.54296875" style="28" customWidth="1"/>
    <col min="2817" max="2817" width="1.453125" style="28" customWidth="1"/>
    <col min="2818" max="2818" width="58.90625" style="28" customWidth="1"/>
    <col min="2819" max="2820" width="11.453125" style="28"/>
    <col min="2821" max="2821" width="2.08984375" style="28" customWidth="1"/>
    <col min="2822" max="2822" width="11.453125" style="28"/>
    <col min="2823" max="2823" width="9.54296875" style="28" customWidth="1"/>
    <col min="2824" max="3069" width="11.453125" style="28"/>
    <col min="3070" max="3070" width="8.984375E-2" style="28" customWidth="1"/>
    <col min="3071" max="3071" width="2.54296875" style="28" customWidth="1"/>
    <col min="3072" max="3072" width="18.54296875" style="28" customWidth="1"/>
    <col min="3073" max="3073" width="1.453125" style="28" customWidth="1"/>
    <col min="3074" max="3074" width="58.90625" style="28" customWidth="1"/>
    <col min="3075" max="3076" width="11.453125" style="28"/>
    <col min="3077" max="3077" width="2.08984375" style="28" customWidth="1"/>
    <col min="3078" max="3078" width="11.453125" style="28"/>
    <col min="3079" max="3079" width="9.54296875" style="28" customWidth="1"/>
    <col min="3080" max="3325" width="11.453125" style="28"/>
    <col min="3326" max="3326" width="8.984375E-2" style="28" customWidth="1"/>
    <col min="3327" max="3327" width="2.54296875" style="28" customWidth="1"/>
    <col min="3328" max="3328" width="18.54296875" style="28" customWidth="1"/>
    <col min="3329" max="3329" width="1.453125" style="28" customWidth="1"/>
    <col min="3330" max="3330" width="58.90625" style="28" customWidth="1"/>
    <col min="3331" max="3332" width="11.453125" style="28"/>
    <col min="3333" max="3333" width="2.08984375" style="28" customWidth="1"/>
    <col min="3334" max="3334" width="11.453125" style="28"/>
    <col min="3335" max="3335" width="9.54296875" style="28" customWidth="1"/>
    <col min="3336" max="3581" width="11.453125" style="28"/>
    <col min="3582" max="3582" width="8.984375E-2" style="28" customWidth="1"/>
    <col min="3583" max="3583" width="2.54296875" style="28" customWidth="1"/>
    <col min="3584" max="3584" width="18.54296875" style="28" customWidth="1"/>
    <col min="3585" max="3585" width="1.453125" style="28" customWidth="1"/>
    <col min="3586" max="3586" width="58.90625" style="28" customWidth="1"/>
    <col min="3587" max="3588" width="11.453125" style="28"/>
    <col min="3589" max="3589" width="2.08984375" style="28" customWidth="1"/>
    <col min="3590" max="3590" width="11.453125" style="28"/>
    <col min="3591" max="3591" width="9.54296875" style="28" customWidth="1"/>
    <col min="3592" max="3837" width="11.453125" style="28"/>
    <col min="3838" max="3838" width="8.984375E-2" style="28" customWidth="1"/>
    <col min="3839" max="3839" width="2.54296875" style="28" customWidth="1"/>
    <col min="3840" max="3840" width="18.54296875" style="28" customWidth="1"/>
    <col min="3841" max="3841" width="1.453125" style="28" customWidth="1"/>
    <col min="3842" max="3842" width="58.90625" style="28" customWidth="1"/>
    <col min="3843" max="3844" width="11.453125" style="28"/>
    <col min="3845" max="3845" width="2.08984375" style="28" customWidth="1"/>
    <col min="3846" max="3846" width="11.453125" style="28"/>
    <col min="3847" max="3847" width="9.54296875" style="28" customWidth="1"/>
    <col min="3848" max="4093" width="11.453125" style="28"/>
    <col min="4094" max="4094" width="8.984375E-2" style="28" customWidth="1"/>
    <col min="4095" max="4095" width="2.54296875" style="28" customWidth="1"/>
    <col min="4096" max="4096" width="18.54296875" style="28" customWidth="1"/>
    <col min="4097" max="4097" width="1.453125" style="28" customWidth="1"/>
    <col min="4098" max="4098" width="58.90625" style="28" customWidth="1"/>
    <col min="4099" max="4100" width="11.453125" style="28"/>
    <col min="4101" max="4101" width="2.08984375" style="28" customWidth="1"/>
    <col min="4102" max="4102" width="11.453125" style="28"/>
    <col min="4103" max="4103" width="9.54296875" style="28" customWidth="1"/>
    <col min="4104" max="4349" width="11.453125" style="28"/>
    <col min="4350" max="4350" width="8.984375E-2" style="28" customWidth="1"/>
    <col min="4351" max="4351" width="2.54296875" style="28" customWidth="1"/>
    <col min="4352" max="4352" width="18.54296875" style="28" customWidth="1"/>
    <col min="4353" max="4353" width="1.453125" style="28" customWidth="1"/>
    <col min="4354" max="4354" width="58.90625" style="28" customWidth="1"/>
    <col min="4355" max="4356" width="11.453125" style="28"/>
    <col min="4357" max="4357" width="2.08984375" style="28" customWidth="1"/>
    <col min="4358" max="4358" width="11.453125" style="28"/>
    <col min="4359" max="4359" width="9.54296875" style="28" customWidth="1"/>
    <col min="4360" max="4605" width="11.453125" style="28"/>
    <col min="4606" max="4606" width="8.984375E-2" style="28" customWidth="1"/>
    <col min="4607" max="4607" width="2.54296875" style="28" customWidth="1"/>
    <col min="4608" max="4608" width="18.54296875" style="28" customWidth="1"/>
    <col min="4609" max="4609" width="1.453125" style="28" customWidth="1"/>
    <col min="4610" max="4610" width="58.90625" style="28" customWidth="1"/>
    <col min="4611" max="4612" width="11.453125" style="28"/>
    <col min="4613" max="4613" width="2.08984375" style="28" customWidth="1"/>
    <col min="4614" max="4614" width="11.453125" style="28"/>
    <col min="4615" max="4615" width="9.54296875" style="28" customWidth="1"/>
    <col min="4616" max="4861" width="11.453125" style="28"/>
    <col min="4862" max="4862" width="8.984375E-2" style="28" customWidth="1"/>
    <col min="4863" max="4863" width="2.54296875" style="28" customWidth="1"/>
    <col min="4864" max="4864" width="18.54296875" style="28" customWidth="1"/>
    <col min="4865" max="4865" width="1.453125" style="28" customWidth="1"/>
    <col min="4866" max="4866" width="58.90625" style="28" customWidth="1"/>
    <col min="4867" max="4868" width="11.453125" style="28"/>
    <col min="4869" max="4869" width="2.08984375" style="28" customWidth="1"/>
    <col min="4870" max="4870" width="11.453125" style="28"/>
    <col min="4871" max="4871" width="9.54296875" style="28" customWidth="1"/>
    <col min="4872" max="5117" width="11.453125" style="28"/>
    <col min="5118" max="5118" width="8.984375E-2" style="28" customWidth="1"/>
    <col min="5119" max="5119" width="2.54296875" style="28" customWidth="1"/>
    <col min="5120" max="5120" width="18.54296875" style="28" customWidth="1"/>
    <col min="5121" max="5121" width="1.453125" style="28" customWidth="1"/>
    <col min="5122" max="5122" width="58.90625" style="28" customWidth="1"/>
    <col min="5123" max="5124" width="11.453125" style="28"/>
    <col min="5125" max="5125" width="2.08984375" style="28" customWidth="1"/>
    <col min="5126" max="5126" width="11.453125" style="28"/>
    <col min="5127" max="5127" width="9.54296875" style="28" customWidth="1"/>
    <col min="5128" max="5373" width="11.453125" style="28"/>
    <col min="5374" max="5374" width="8.984375E-2" style="28" customWidth="1"/>
    <col min="5375" max="5375" width="2.54296875" style="28" customWidth="1"/>
    <col min="5376" max="5376" width="18.54296875" style="28" customWidth="1"/>
    <col min="5377" max="5377" width="1.453125" style="28" customWidth="1"/>
    <col min="5378" max="5378" width="58.90625" style="28" customWidth="1"/>
    <col min="5379" max="5380" width="11.453125" style="28"/>
    <col min="5381" max="5381" width="2.08984375" style="28" customWidth="1"/>
    <col min="5382" max="5382" width="11.453125" style="28"/>
    <col min="5383" max="5383" width="9.54296875" style="28" customWidth="1"/>
    <col min="5384" max="5629" width="11.453125" style="28"/>
    <col min="5630" max="5630" width="8.984375E-2" style="28" customWidth="1"/>
    <col min="5631" max="5631" width="2.54296875" style="28" customWidth="1"/>
    <col min="5632" max="5632" width="18.54296875" style="28" customWidth="1"/>
    <col min="5633" max="5633" width="1.453125" style="28" customWidth="1"/>
    <col min="5634" max="5634" width="58.90625" style="28" customWidth="1"/>
    <col min="5635" max="5636" width="11.453125" style="28"/>
    <col min="5637" max="5637" width="2.08984375" style="28" customWidth="1"/>
    <col min="5638" max="5638" width="11.453125" style="28"/>
    <col min="5639" max="5639" width="9.54296875" style="28" customWidth="1"/>
    <col min="5640" max="5885" width="11.453125" style="28"/>
    <col min="5886" max="5886" width="8.984375E-2" style="28" customWidth="1"/>
    <col min="5887" max="5887" width="2.54296875" style="28" customWidth="1"/>
    <col min="5888" max="5888" width="18.54296875" style="28" customWidth="1"/>
    <col min="5889" max="5889" width="1.453125" style="28" customWidth="1"/>
    <col min="5890" max="5890" width="58.90625" style="28" customWidth="1"/>
    <col min="5891" max="5892" width="11.453125" style="28"/>
    <col min="5893" max="5893" width="2.08984375" style="28" customWidth="1"/>
    <col min="5894" max="5894" width="11.453125" style="28"/>
    <col min="5895" max="5895" width="9.54296875" style="28" customWidth="1"/>
    <col min="5896" max="6141" width="11.453125" style="28"/>
    <col min="6142" max="6142" width="8.984375E-2" style="28" customWidth="1"/>
    <col min="6143" max="6143" width="2.54296875" style="28" customWidth="1"/>
    <col min="6144" max="6144" width="18.54296875" style="28" customWidth="1"/>
    <col min="6145" max="6145" width="1.453125" style="28" customWidth="1"/>
    <col min="6146" max="6146" width="58.90625" style="28" customWidth="1"/>
    <col min="6147" max="6148" width="11.453125" style="28"/>
    <col min="6149" max="6149" width="2.08984375" style="28" customWidth="1"/>
    <col min="6150" max="6150" width="11.453125" style="28"/>
    <col min="6151" max="6151" width="9.54296875" style="28" customWidth="1"/>
    <col min="6152" max="6397" width="11.453125" style="28"/>
    <col min="6398" max="6398" width="8.984375E-2" style="28" customWidth="1"/>
    <col min="6399" max="6399" width="2.54296875" style="28" customWidth="1"/>
    <col min="6400" max="6400" width="18.54296875" style="28" customWidth="1"/>
    <col min="6401" max="6401" width="1.453125" style="28" customWidth="1"/>
    <col min="6402" max="6402" width="58.90625" style="28" customWidth="1"/>
    <col min="6403" max="6404" width="11.453125" style="28"/>
    <col min="6405" max="6405" width="2.08984375" style="28" customWidth="1"/>
    <col min="6406" max="6406" width="11.453125" style="28"/>
    <col min="6407" max="6407" width="9.54296875" style="28" customWidth="1"/>
    <col min="6408" max="6653" width="11.453125" style="28"/>
    <col min="6654" max="6654" width="8.984375E-2" style="28" customWidth="1"/>
    <col min="6655" max="6655" width="2.54296875" style="28" customWidth="1"/>
    <col min="6656" max="6656" width="18.54296875" style="28" customWidth="1"/>
    <col min="6657" max="6657" width="1.453125" style="28" customWidth="1"/>
    <col min="6658" max="6658" width="58.90625" style="28" customWidth="1"/>
    <col min="6659" max="6660" width="11.453125" style="28"/>
    <col min="6661" max="6661" width="2.08984375" style="28" customWidth="1"/>
    <col min="6662" max="6662" width="11.453125" style="28"/>
    <col min="6663" max="6663" width="9.54296875" style="28" customWidth="1"/>
    <col min="6664" max="6909" width="11.453125" style="28"/>
    <col min="6910" max="6910" width="8.984375E-2" style="28" customWidth="1"/>
    <col min="6911" max="6911" width="2.54296875" style="28" customWidth="1"/>
    <col min="6912" max="6912" width="18.54296875" style="28" customWidth="1"/>
    <col min="6913" max="6913" width="1.453125" style="28" customWidth="1"/>
    <col min="6914" max="6914" width="58.90625" style="28" customWidth="1"/>
    <col min="6915" max="6916" width="11.453125" style="28"/>
    <col min="6917" max="6917" width="2.08984375" style="28" customWidth="1"/>
    <col min="6918" max="6918" width="11.453125" style="28"/>
    <col min="6919" max="6919" width="9.54296875" style="28" customWidth="1"/>
    <col min="6920" max="7165" width="11.453125" style="28"/>
    <col min="7166" max="7166" width="8.984375E-2" style="28" customWidth="1"/>
    <col min="7167" max="7167" width="2.54296875" style="28" customWidth="1"/>
    <col min="7168" max="7168" width="18.54296875" style="28" customWidth="1"/>
    <col min="7169" max="7169" width="1.453125" style="28" customWidth="1"/>
    <col min="7170" max="7170" width="58.90625" style="28" customWidth="1"/>
    <col min="7171" max="7172" width="11.453125" style="28"/>
    <col min="7173" max="7173" width="2.08984375" style="28" customWidth="1"/>
    <col min="7174" max="7174" width="11.453125" style="28"/>
    <col min="7175" max="7175" width="9.54296875" style="28" customWidth="1"/>
    <col min="7176" max="7421" width="11.453125" style="28"/>
    <col min="7422" max="7422" width="8.984375E-2" style="28" customWidth="1"/>
    <col min="7423" max="7423" width="2.54296875" style="28" customWidth="1"/>
    <col min="7424" max="7424" width="18.54296875" style="28" customWidth="1"/>
    <col min="7425" max="7425" width="1.453125" style="28" customWidth="1"/>
    <col min="7426" max="7426" width="58.90625" style="28" customWidth="1"/>
    <col min="7427" max="7428" width="11.453125" style="28"/>
    <col min="7429" max="7429" width="2.08984375" style="28" customWidth="1"/>
    <col min="7430" max="7430" width="11.453125" style="28"/>
    <col min="7431" max="7431" width="9.54296875" style="28" customWidth="1"/>
    <col min="7432" max="7677" width="11.453125" style="28"/>
    <col min="7678" max="7678" width="8.984375E-2" style="28" customWidth="1"/>
    <col min="7679" max="7679" width="2.54296875" style="28" customWidth="1"/>
    <col min="7680" max="7680" width="18.54296875" style="28" customWidth="1"/>
    <col min="7681" max="7681" width="1.453125" style="28" customWidth="1"/>
    <col min="7682" max="7682" width="58.90625" style="28" customWidth="1"/>
    <col min="7683" max="7684" width="11.453125" style="28"/>
    <col min="7685" max="7685" width="2.08984375" style="28" customWidth="1"/>
    <col min="7686" max="7686" width="11.453125" style="28"/>
    <col min="7687" max="7687" width="9.54296875" style="28" customWidth="1"/>
    <col min="7688" max="7933" width="11.453125" style="28"/>
    <col min="7934" max="7934" width="8.984375E-2" style="28" customWidth="1"/>
    <col min="7935" max="7935" width="2.54296875" style="28" customWidth="1"/>
    <col min="7936" max="7936" width="18.54296875" style="28" customWidth="1"/>
    <col min="7937" max="7937" width="1.453125" style="28" customWidth="1"/>
    <col min="7938" max="7938" width="58.90625" style="28" customWidth="1"/>
    <col min="7939" max="7940" width="11.453125" style="28"/>
    <col min="7941" max="7941" width="2.08984375" style="28" customWidth="1"/>
    <col min="7942" max="7942" width="11.453125" style="28"/>
    <col min="7943" max="7943" width="9.54296875" style="28" customWidth="1"/>
    <col min="7944" max="8189" width="11.453125" style="28"/>
    <col min="8190" max="8190" width="8.984375E-2" style="28" customWidth="1"/>
    <col min="8191" max="8191" width="2.54296875" style="28" customWidth="1"/>
    <col min="8192" max="8192" width="18.54296875" style="28" customWidth="1"/>
    <col min="8193" max="8193" width="1.453125" style="28" customWidth="1"/>
    <col min="8194" max="8194" width="58.90625" style="28" customWidth="1"/>
    <col min="8195" max="8196" width="11.453125" style="28"/>
    <col min="8197" max="8197" width="2.08984375" style="28" customWidth="1"/>
    <col min="8198" max="8198" width="11.453125" style="28"/>
    <col min="8199" max="8199" width="9.54296875" style="28" customWidth="1"/>
    <col min="8200" max="8445" width="11.453125" style="28"/>
    <col min="8446" max="8446" width="8.984375E-2" style="28" customWidth="1"/>
    <col min="8447" max="8447" width="2.54296875" style="28" customWidth="1"/>
    <col min="8448" max="8448" width="18.54296875" style="28" customWidth="1"/>
    <col min="8449" max="8449" width="1.453125" style="28" customWidth="1"/>
    <col min="8450" max="8450" width="58.90625" style="28" customWidth="1"/>
    <col min="8451" max="8452" width="11.453125" style="28"/>
    <col min="8453" max="8453" width="2.08984375" style="28" customWidth="1"/>
    <col min="8454" max="8454" width="11.453125" style="28"/>
    <col min="8455" max="8455" width="9.54296875" style="28" customWidth="1"/>
    <col min="8456" max="8701" width="11.453125" style="28"/>
    <col min="8702" max="8702" width="8.984375E-2" style="28" customWidth="1"/>
    <col min="8703" max="8703" width="2.54296875" style="28" customWidth="1"/>
    <col min="8704" max="8704" width="18.54296875" style="28" customWidth="1"/>
    <col min="8705" max="8705" width="1.453125" style="28" customWidth="1"/>
    <col min="8706" max="8706" width="58.90625" style="28" customWidth="1"/>
    <col min="8707" max="8708" width="11.453125" style="28"/>
    <col min="8709" max="8709" width="2.08984375" style="28" customWidth="1"/>
    <col min="8710" max="8710" width="11.453125" style="28"/>
    <col min="8711" max="8711" width="9.54296875" style="28" customWidth="1"/>
    <col min="8712" max="8957" width="11.453125" style="28"/>
    <col min="8958" max="8958" width="8.984375E-2" style="28" customWidth="1"/>
    <col min="8959" max="8959" width="2.54296875" style="28" customWidth="1"/>
    <col min="8960" max="8960" width="18.54296875" style="28" customWidth="1"/>
    <col min="8961" max="8961" width="1.453125" style="28" customWidth="1"/>
    <col min="8962" max="8962" width="58.90625" style="28" customWidth="1"/>
    <col min="8963" max="8964" width="11.453125" style="28"/>
    <col min="8965" max="8965" width="2.08984375" style="28" customWidth="1"/>
    <col min="8966" max="8966" width="11.453125" style="28"/>
    <col min="8967" max="8967" width="9.54296875" style="28" customWidth="1"/>
    <col min="8968" max="9213" width="11.453125" style="28"/>
    <col min="9214" max="9214" width="8.984375E-2" style="28" customWidth="1"/>
    <col min="9215" max="9215" width="2.54296875" style="28" customWidth="1"/>
    <col min="9216" max="9216" width="18.54296875" style="28" customWidth="1"/>
    <col min="9217" max="9217" width="1.453125" style="28" customWidth="1"/>
    <col min="9218" max="9218" width="58.90625" style="28" customWidth="1"/>
    <col min="9219" max="9220" width="11.453125" style="28"/>
    <col min="9221" max="9221" width="2.08984375" style="28" customWidth="1"/>
    <col min="9222" max="9222" width="11.453125" style="28"/>
    <col min="9223" max="9223" width="9.54296875" style="28" customWidth="1"/>
    <col min="9224" max="9469" width="11.453125" style="28"/>
    <col min="9470" max="9470" width="8.984375E-2" style="28" customWidth="1"/>
    <col min="9471" max="9471" width="2.54296875" style="28" customWidth="1"/>
    <col min="9472" max="9472" width="18.54296875" style="28" customWidth="1"/>
    <col min="9473" max="9473" width="1.453125" style="28" customWidth="1"/>
    <col min="9474" max="9474" width="58.90625" style="28" customWidth="1"/>
    <col min="9475" max="9476" width="11.453125" style="28"/>
    <col min="9477" max="9477" width="2.08984375" style="28" customWidth="1"/>
    <col min="9478" max="9478" width="11.453125" style="28"/>
    <col min="9479" max="9479" width="9.54296875" style="28" customWidth="1"/>
    <col min="9480" max="9725" width="11.453125" style="28"/>
    <col min="9726" max="9726" width="8.984375E-2" style="28" customWidth="1"/>
    <col min="9727" max="9727" width="2.54296875" style="28" customWidth="1"/>
    <col min="9728" max="9728" width="18.54296875" style="28" customWidth="1"/>
    <col min="9729" max="9729" width="1.453125" style="28" customWidth="1"/>
    <col min="9730" max="9730" width="58.90625" style="28" customWidth="1"/>
    <col min="9731" max="9732" width="11.453125" style="28"/>
    <col min="9733" max="9733" width="2.08984375" style="28" customWidth="1"/>
    <col min="9734" max="9734" width="11.453125" style="28"/>
    <col min="9735" max="9735" width="9.54296875" style="28" customWidth="1"/>
    <col min="9736" max="9981" width="11.453125" style="28"/>
    <col min="9982" max="9982" width="8.984375E-2" style="28" customWidth="1"/>
    <col min="9983" max="9983" width="2.54296875" style="28" customWidth="1"/>
    <col min="9984" max="9984" width="18.54296875" style="28" customWidth="1"/>
    <col min="9985" max="9985" width="1.453125" style="28" customWidth="1"/>
    <col min="9986" max="9986" width="58.90625" style="28" customWidth="1"/>
    <col min="9987" max="9988" width="11.453125" style="28"/>
    <col min="9989" max="9989" width="2.08984375" style="28" customWidth="1"/>
    <col min="9990" max="9990" width="11.453125" style="28"/>
    <col min="9991" max="9991" width="9.54296875" style="28" customWidth="1"/>
    <col min="9992" max="10237" width="11.453125" style="28"/>
    <col min="10238" max="10238" width="8.984375E-2" style="28" customWidth="1"/>
    <col min="10239" max="10239" width="2.54296875" style="28" customWidth="1"/>
    <col min="10240" max="10240" width="18.54296875" style="28" customWidth="1"/>
    <col min="10241" max="10241" width="1.453125" style="28" customWidth="1"/>
    <col min="10242" max="10242" width="58.90625" style="28" customWidth="1"/>
    <col min="10243" max="10244" width="11.453125" style="28"/>
    <col min="10245" max="10245" width="2.08984375" style="28" customWidth="1"/>
    <col min="10246" max="10246" width="11.453125" style="28"/>
    <col min="10247" max="10247" width="9.54296875" style="28" customWidth="1"/>
    <col min="10248" max="10493" width="11.453125" style="28"/>
    <col min="10494" max="10494" width="8.984375E-2" style="28" customWidth="1"/>
    <col min="10495" max="10495" width="2.54296875" style="28" customWidth="1"/>
    <col min="10496" max="10496" width="18.54296875" style="28" customWidth="1"/>
    <col min="10497" max="10497" width="1.453125" style="28" customWidth="1"/>
    <col min="10498" max="10498" width="58.90625" style="28" customWidth="1"/>
    <col min="10499" max="10500" width="11.453125" style="28"/>
    <col min="10501" max="10501" width="2.08984375" style="28" customWidth="1"/>
    <col min="10502" max="10502" width="11.453125" style="28"/>
    <col min="10503" max="10503" width="9.54296875" style="28" customWidth="1"/>
    <col min="10504" max="10749" width="11.453125" style="28"/>
    <col min="10750" max="10750" width="8.984375E-2" style="28" customWidth="1"/>
    <col min="10751" max="10751" width="2.54296875" style="28" customWidth="1"/>
    <col min="10752" max="10752" width="18.54296875" style="28" customWidth="1"/>
    <col min="10753" max="10753" width="1.453125" style="28" customWidth="1"/>
    <col min="10754" max="10754" width="58.90625" style="28" customWidth="1"/>
    <col min="10755" max="10756" width="11.453125" style="28"/>
    <col min="10757" max="10757" width="2.08984375" style="28" customWidth="1"/>
    <col min="10758" max="10758" width="11.453125" style="28"/>
    <col min="10759" max="10759" width="9.54296875" style="28" customWidth="1"/>
    <col min="10760" max="11005" width="11.453125" style="28"/>
    <col min="11006" max="11006" width="8.984375E-2" style="28" customWidth="1"/>
    <col min="11007" max="11007" width="2.54296875" style="28" customWidth="1"/>
    <col min="11008" max="11008" width="18.54296875" style="28" customWidth="1"/>
    <col min="11009" max="11009" width="1.453125" style="28" customWidth="1"/>
    <col min="11010" max="11010" width="58.90625" style="28" customWidth="1"/>
    <col min="11011" max="11012" width="11.453125" style="28"/>
    <col min="11013" max="11013" width="2.08984375" style="28" customWidth="1"/>
    <col min="11014" max="11014" width="11.453125" style="28"/>
    <col min="11015" max="11015" width="9.54296875" style="28" customWidth="1"/>
    <col min="11016" max="11261" width="11.453125" style="28"/>
    <col min="11262" max="11262" width="8.984375E-2" style="28" customWidth="1"/>
    <col min="11263" max="11263" width="2.54296875" style="28" customWidth="1"/>
    <col min="11264" max="11264" width="18.54296875" style="28" customWidth="1"/>
    <col min="11265" max="11265" width="1.453125" style="28" customWidth="1"/>
    <col min="11266" max="11266" width="58.90625" style="28" customWidth="1"/>
    <col min="11267" max="11268" width="11.453125" style="28"/>
    <col min="11269" max="11269" width="2.08984375" style="28" customWidth="1"/>
    <col min="11270" max="11270" width="11.453125" style="28"/>
    <col min="11271" max="11271" width="9.54296875" style="28" customWidth="1"/>
    <col min="11272" max="11517" width="11.453125" style="28"/>
    <col min="11518" max="11518" width="8.984375E-2" style="28" customWidth="1"/>
    <col min="11519" max="11519" width="2.54296875" style="28" customWidth="1"/>
    <col min="11520" max="11520" width="18.54296875" style="28" customWidth="1"/>
    <col min="11521" max="11521" width="1.453125" style="28" customWidth="1"/>
    <col min="11522" max="11522" width="58.90625" style="28" customWidth="1"/>
    <col min="11523" max="11524" width="11.453125" style="28"/>
    <col min="11525" max="11525" width="2.08984375" style="28" customWidth="1"/>
    <col min="11526" max="11526" width="11.453125" style="28"/>
    <col min="11527" max="11527" width="9.54296875" style="28" customWidth="1"/>
    <col min="11528" max="11773" width="11.453125" style="28"/>
    <col min="11774" max="11774" width="8.984375E-2" style="28" customWidth="1"/>
    <col min="11775" max="11775" width="2.54296875" style="28" customWidth="1"/>
    <col min="11776" max="11776" width="18.54296875" style="28" customWidth="1"/>
    <col min="11777" max="11777" width="1.453125" style="28" customWidth="1"/>
    <col min="11778" max="11778" width="58.90625" style="28" customWidth="1"/>
    <col min="11779" max="11780" width="11.453125" style="28"/>
    <col min="11781" max="11781" width="2.08984375" style="28" customWidth="1"/>
    <col min="11782" max="11782" width="11.453125" style="28"/>
    <col min="11783" max="11783" width="9.54296875" style="28" customWidth="1"/>
    <col min="11784" max="12029" width="11.453125" style="28"/>
    <col min="12030" max="12030" width="8.984375E-2" style="28" customWidth="1"/>
    <col min="12031" max="12031" width="2.54296875" style="28" customWidth="1"/>
    <col min="12032" max="12032" width="18.54296875" style="28" customWidth="1"/>
    <col min="12033" max="12033" width="1.453125" style="28" customWidth="1"/>
    <col min="12034" max="12034" width="58.90625" style="28" customWidth="1"/>
    <col min="12035" max="12036" width="11.453125" style="28"/>
    <col min="12037" max="12037" width="2.08984375" style="28" customWidth="1"/>
    <col min="12038" max="12038" width="11.453125" style="28"/>
    <col min="12039" max="12039" width="9.54296875" style="28" customWidth="1"/>
    <col min="12040" max="12285" width="11.453125" style="28"/>
    <col min="12286" max="12286" width="8.984375E-2" style="28" customWidth="1"/>
    <col min="12287" max="12287" width="2.54296875" style="28" customWidth="1"/>
    <col min="12288" max="12288" width="18.54296875" style="28" customWidth="1"/>
    <col min="12289" max="12289" width="1.453125" style="28" customWidth="1"/>
    <col min="12290" max="12290" width="58.90625" style="28" customWidth="1"/>
    <col min="12291" max="12292" width="11.453125" style="28"/>
    <col min="12293" max="12293" width="2.08984375" style="28" customWidth="1"/>
    <col min="12294" max="12294" width="11.453125" style="28"/>
    <col min="12295" max="12295" width="9.54296875" style="28" customWidth="1"/>
    <col min="12296" max="12541" width="11.453125" style="28"/>
    <col min="12542" max="12542" width="8.984375E-2" style="28" customWidth="1"/>
    <col min="12543" max="12543" width="2.54296875" style="28" customWidth="1"/>
    <col min="12544" max="12544" width="18.54296875" style="28" customWidth="1"/>
    <col min="12545" max="12545" width="1.453125" style="28" customWidth="1"/>
    <col min="12546" max="12546" width="58.90625" style="28" customWidth="1"/>
    <col min="12547" max="12548" width="11.453125" style="28"/>
    <col min="12549" max="12549" width="2.08984375" style="28" customWidth="1"/>
    <col min="12550" max="12550" width="11.453125" style="28"/>
    <col min="12551" max="12551" width="9.54296875" style="28" customWidth="1"/>
    <col min="12552" max="12797" width="11.453125" style="28"/>
    <col min="12798" max="12798" width="8.984375E-2" style="28" customWidth="1"/>
    <col min="12799" max="12799" width="2.54296875" style="28" customWidth="1"/>
    <col min="12800" max="12800" width="18.54296875" style="28" customWidth="1"/>
    <col min="12801" max="12801" width="1.453125" style="28" customWidth="1"/>
    <col min="12802" max="12802" width="58.90625" style="28" customWidth="1"/>
    <col min="12803" max="12804" width="11.453125" style="28"/>
    <col min="12805" max="12805" width="2.08984375" style="28" customWidth="1"/>
    <col min="12806" max="12806" width="11.453125" style="28"/>
    <col min="12807" max="12807" width="9.54296875" style="28" customWidth="1"/>
    <col min="12808" max="13053" width="11.453125" style="28"/>
    <col min="13054" max="13054" width="8.984375E-2" style="28" customWidth="1"/>
    <col min="13055" max="13055" width="2.54296875" style="28" customWidth="1"/>
    <col min="13056" max="13056" width="18.54296875" style="28" customWidth="1"/>
    <col min="13057" max="13057" width="1.453125" style="28" customWidth="1"/>
    <col min="13058" max="13058" width="58.90625" style="28" customWidth="1"/>
    <col min="13059" max="13060" width="11.453125" style="28"/>
    <col min="13061" max="13061" width="2.08984375" style="28" customWidth="1"/>
    <col min="13062" max="13062" width="11.453125" style="28"/>
    <col min="13063" max="13063" width="9.54296875" style="28" customWidth="1"/>
    <col min="13064" max="13309" width="11.453125" style="28"/>
    <col min="13310" max="13310" width="8.984375E-2" style="28" customWidth="1"/>
    <col min="13311" max="13311" width="2.54296875" style="28" customWidth="1"/>
    <col min="13312" max="13312" width="18.54296875" style="28" customWidth="1"/>
    <col min="13313" max="13313" width="1.453125" style="28" customWidth="1"/>
    <col min="13314" max="13314" width="58.90625" style="28" customWidth="1"/>
    <col min="13315" max="13316" width="11.453125" style="28"/>
    <col min="13317" max="13317" width="2.08984375" style="28" customWidth="1"/>
    <col min="13318" max="13318" width="11.453125" style="28"/>
    <col min="13319" max="13319" width="9.54296875" style="28" customWidth="1"/>
    <col min="13320" max="13565" width="11.453125" style="28"/>
    <col min="13566" max="13566" width="8.984375E-2" style="28" customWidth="1"/>
    <col min="13567" max="13567" width="2.54296875" style="28" customWidth="1"/>
    <col min="13568" max="13568" width="18.54296875" style="28" customWidth="1"/>
    <col min="13569" max="13569" width="1.453125" style="28" customWidth="1"/>
    <col min="13570" max="13570" width="58.90625" style="28" customWidth="1"/>
    <col min="13571" max="13572" width="11.453125" style="28"/>
    <col min="13573" max="13573" width="2.08984375" style="28" customWidth="1"/>
    <col min="13574" max="13574" width="11.453125" style="28"/>
    <col min="13575" max="13575" width="9.54296875" style="28" customWidth="1"/>
    <col min="13576" max="13821" width="11.453125" style="28"/>
    <col min="13822" max="13822" width="8.984375E-2" style="28" customWidth="1"/>
    <col min="13823" max="13823" width="2.54296875" style="28" customWidth="1"/>
    <col min="13824" max="13824" width="18.54296875" style="28" customWidth="1"/>
    <col min="13825" max="13825" width="1.453125" style="28" customWidth="1"/>
    <col min="13826" max="13826" width="58.90625" style="28" customWidth="1"/>
    <col min="13827" max="13828" width="11.453125" style="28"/>
    <col min="13829" max="13829" width="2.08984375" style="28" customWidth="1"/>
    <col min="13830" max="13830" width="11.453125" style="28"/>
    <col min="13831" max="13831" width="9.54296875" style="28" customWidth="1"/>
    <col min="13832" max="14077" width="11.453125" style="28"/>
    <col min="14078" max="14078" width="8.984375E-2" style="28" customWidth="1"/>
    <col min="14079" max="14079" width="2.54296875" style="28" customWidth="1"/>
    <col min="14080" max="14080" width="18.54296875" style="28" customWidth="1"/>
    <col min="14081" max="14081" width="1.453125" style="28" customWidth="1"/>
    <col min="14082" max="14082" width="58.90625" style="28" customWidth="1"/>
    <col min="14083" max="14084" width="11.453125" style="28"/>
    <col min="14085" max="14085" width="2.08984375" style="28" customWidth="1"/>
    <col min="14086" max="14086" width="11.453125" style="28"/>
    <col min="14087" max="14087" width="9.54296875" style="28" customWidth="1"/>
    <col min="14088" max="14333" width="11.453125" style="28"/>
    <col min="14334" max="14334" width="8.984375E-2" style="28" customWidth="1"/>
    <col min="14335" max="14335" width="2.54296875" style="28" customWidth="1"/>
    <col min="14336" max="14336" width="18.54296875" style="28" customWidth="1"/>
    <col min="14337" max="14337" width="1.453125" style="28" customWidth="1"/>
    <col min="14338" max="14338" width="58.90625" style="28" customWidth="1"/>
    <col min="14339" max="14340" width="11.453125" style="28"/>
    <col min="14341" max="14341" width="2.08984375" style="28" customWidth="1"/>
    <col min="14342" max="14342" width="11.453125" style="28"/>
    <col min="14343" max="14343" width="9.54296875" style="28" customWidth="1"/>
    <col min="14344" max="14589" width="11.453125" style="28"/>
    <col min="14590" max="14590" width="8.984375E-2" style="28" customWidth="1"/>
    <col min="14591" max="14591" width="2.54296875" style="28" customWidth="1"/>
    <col min="14592" max="14592" width="18.54296875" style="28" customWidth="1"/>
    <col min="14593" max="14593" width="1.453125" style="28" customWidth="1"/>
    <col min="14594" max="14594" width="58.90625" style="28" customWidth="1"/>
    <col min="14595" max="14596" width="11.453125" style="28"/>
    <col min="14597" max="14597" width="2.08984375" style="28" customWidth="1"/>
    <col min="14598" max="14598" width="11.453125" style="28"/>
    <col min="14599" max="14599" width="9.54296875" style="28" customWidth="1"/>
    <col min="14600" max="14845" width="11.453125" style="28"/>
    <col min="14846" max="14846" width="8.984375E-2" style="28" customWidth="1"/>
    <col min="14847" max="14847" width="2.54296875" style="28" customWidth="1"/>
    <col min="14848" max="14848" width="18.54296875" style="28" customWidth="1"/>
    <col min="14849" max="14849" width="1.453125" style="28" customWidth="1"/>
    <col min="14850" max="14850" width="58.90625" style="28" customWidth="1"/>
    <col min="14851" max="14852" width="11.453125" style="28"/>
    <col min="14853" max="14853" width="2.08984375" style="28" customWidth="1"/>
    <col min="14854" max="14854" width="11.453125" style="28"/>
    <col min="14855" max="14855" width="9.54296875" style="28" customWidth="1"/>
    <col min="14856" max="15101" width="11.453125" style="28"/>
    <col min="15102" max="15102" width="8.984375E-2" style="28" customWidth="1"/>
    <col min="15103" max="15103" width="2.54296875" style="28" customWidth="1"/>
    <col min="15104" max="15104" width="18.54296875" style="28" customWidth="1"/>
    <col min="15105" max="15105" width="1.453125" style="28" customWidth="1"/>
    <col min="15106" max="15106" width="58.90625" style="28" customWidth="1"/>
    <col min="15107" max="15108" width="11.453125" style="28"/>
    <col min="15109" max="15109" width="2.08984375" style="28" customWidth="1"/>
    <col min="15110" max="15110" width="11.453125" style="28"/>
    <col min="15111" max="15111" width="9.54296875" style="28" customWidth="1"/>
    <col min="15112" max="15357" width="11.453125" style="28"/>
    <col min="15358" max="15358" width="8.984375E-2" style="28" customWidth="1"/>
    <col min="15359" max="15359" width="2.54296875" style="28" customWidth="1"/>
    <col min="15360" max="15360" width="18.54296875" style="28" customWidth="1"/>
    <col min="15361" max="15361" width="1.453125" style="28" customWidth="1"/>
    <col min="15362" max="15362" width="58.90625" style="28" customWidth="1"/>
    <col min="15363" max="15364" width="11.453125" style="28"/>
    <col min="15365" max="15365" width="2.08984375" style="28" customWidth="1"/>
    <col min="15366" max="15366" width="11.453125" style="28"/>
    <col min="15367" max="15367" width="9.54296875" style="28" customWidth="1"/>
    <col min="15368" max="15613" width="11.453125" style="28"/>
    <col min="15614" max="15614" width="8.984375E-2" style="28" customWidth="1"/>
    <col min="15615" max="15615" width="2.54296875" style="28" customWidth="1"/>
    <col min="15616" max="15616" width="18.54296875" style="28" customWidth="1"/>
    <col min="15617" max="15617" width="1.453125" style="28" customWidth="1"/>
    <col min="15618" max="15618" width="58.90625" style="28" customWidth="1"/>
    <col min="15619" max="15620" width="11.453125" style="28"/>
    <col min="15621" max="15621" width="2.08984375" style="28" customWidth="1"/>
    <col min="15622" max="15622" width="11.453125" style="28"/>
    <col min="15623" max="15623" width="9.54296875" style="28" customWidth="1"/>
    <col min="15624" max="15869" width="11.453125" style="28"/>
    <col min="15870" max="15870" width="8.984375E-2" style="28" customWidth="1"/>
    <col min="15871" max="15871" width="2.54296875" style="28" customWidth="1"/>
    <col min="15872" max="15872" width="18.54296875" style="28" customWidth="1"/>
    <col min="15873" max="15873" width="1.453125" style="28" customWidth="1"/>
    <col min="15874" max="15874" width="58.90625" style="28" customWidth="1"/>
    <col min="15875" max="15876" width="11.453125" style="28"/>
    <col min="15877" max="15877" width="2.08984375" style="28" customWidth="1"/>
    <col min="15878" max="15878" width="11.453125" style="28"/>
    <col min="15879" max="15879" width="9.54296875" style="28" customWidth="1"/>
    <col min="15880" max="16125" width="11.453125" style="28"/>
    <col min="16126" max="16126" width="8.984375E-2" style="28" customWidth="1"/>
    <col min="16127" max="16127" width="2.54296875" style="28" customWidth="1"/>
    <col min="16128" max="16128" width="18.54296875" style="28" customWidth="1"/>
    <col min="16129" max="16129" width="1.453125" style="28" customWidth="1"/>
    <col min="16130" max="16130" width="58.90625" style="28" customWidth="1"/>
    <col min="16131" max="16132" width="11.453125" style="28"/>
    <col min="16133" max="16133" width="2.08984375" style="28" customWidth="1"/>
    <col min="16134" max="16134" width="11.453125" style="28"/>
    <col min="16135" max="16135" width="9.54296875" style="28" customWidth="1"/>
    <col min="16136" max="16384" width="11.453125" style="28"/>
  </cols>
  <sheetData>
    <row r="1" spans="2:12" s="29" customFormat="1" ht="0.75" customHeight="1"/>
    <row r="2" spans="2:12" s="29" customFormat="1" ht="21" customHeight="1">
      <c r="E2" s="27" t="s">
        <v>19</v>
      </c>
    </row>
    <row r="3" spans="2:12" s="29" customFormat="1" ht="15" customHeight="1">
      <c r="E3" s="43" t="str">
        <f>Indice!E3</f>
        <v>Julio 2025</v>
      </c>
    </row>
    <row r="4" spans="2:12" s="31" customFormat="1" ht="20.25" customHeight="1">
      <c r="B4" s="39"/>
      <c r="C4" s="25" t="s">
        <v>39</v>
      </c>
    </row>
    <row r="5" spans="2:12" s="31" customFormat="1" ht="12.75" customHeight="1">
      <c r="B5" s="39"/>
      <c r="C5" s="42"/>
    </row>
    <row r="6" spans="2:12" s="31" customFormat="1" ht="13.5" customHeight="1">
      <c r="B6" s="39"/>
      <c r="C6" s="38"/>
      <c r="D6" s="37"/>
      <c r="E6" s="37"/>
    </row>
    <row r="7" spans="2:12" s="31" customFormat="1" ht="12.75" customHeight="1">
      <c r="B7" s="39"/>
      <c r="C7" s="243" t="s">
        <v>111</v>
      </c>
      <c r="D7" s="37"/>
      <c r="E7" s="41"/>
    </row>
    <row r="8" spans="2:12" s="31" customFormat="1" ht="12.75" customHeight="1">
      <c r="B8" s="39"/>
      <c r="C8" s="243"/>
      <c r="D8" s="37"/>
      <c r="E8" s="41"/>
      <c r="J8" s="30"/>
      <c r="K8" s="30"/>
      <c r="L8" s="30"/>
    </row>
    <row r="9" spans="2:12" s="31" customFormat="1" ht="12.75" customHeight="1">
      <c r="B9" s="39"/>
      <c r="C9" s="33"/>
      <c r="D9" s="37"/>
      <c r="E9" s="41"/>
      <c r="J9" s="30"/>
      <c r="K9" s="78"/>
      <c r="L9" s="79"/>
    </row>
    <row r="10" spans="2:12" s="31" customFormat="1" ht="12.75" customHeight="1">
      <c r="B10" s="39"/>
      <c r="C10" s="32"/>
      <c r="D10" s="37"/>
      <c r="E10" s="41"/>
      <c r="J10" s="30"/>
      <c r="K10" s="80"/>
      <c r="L10" s="77"/>
    </row>
    <row r="11" spans="2:12" s="31" customFormat="1" ht="12.75" customHeight="1">
      <c r="B11" s="39"/>
      <c r="D11" s="37"/>
      <c r="E11" s="37"/>
      <c r="J11" s="30"/>
      <c r="K11" s="80"/>
      <c r="L11" s="77"/>
    </row>
    <row r="12" spans="2:12" s="31" customFormat="1" ht="12.75" customHeight="1">
      <c r="B12" s="39"/>
      <c r="C12" s="40"/>
      <c r="D12" s="37"/>
      <c r="E12" s="37"/>
      <c r="J12" s="30"/>
      <c r="K12" s="80"/>
      <c r="L12" s="77"/>
    </row>
    <row r="13" spans="2:12" s="31" customFormat="1" ht="12.75" customHeight="1">
      <c r="B13" s="39"/>
      <c r="C13" s="40"/>
      <c r="D13" s="37"/>
      <c r="E13" s="37"/>
      <c r="J13" s="30"/>
      <c r="K13" s="30"/>
      <c r="L13" s="30"/>
    </row>
    <row r="14" spans="2:12" s="31" customFormat="1" ht="12.75" customHeight="1">
      <c r="B14" s="39"/>
      <c r="C14" s="40"/>
      <c r="D14" s="37"/>
      <c r="E14" s="37"/>
    </row>
    <row r="15" spans="2:12" s="31" customFormat="1" ht="12.75" customHeight="1">
      <c r="B15" s="39"/>
      <c r="C15" s="40"/>
      <c r="D15" s="37"/>
      <c r="E15" s="37"/>
    </row>
    <row r="16" spans="2:12" s="31" customFormat="1" ht="12.75" customHeight="1">
      <c r="B16" s="39"/>
      <c r="D16" s="37"/>
      <c r="E16" s="37"/>
      <c r="J16" s="30"/>
      <c r="K16" s="30"/>
      <c r="L16" s="30"/>
    </row>
    <row r="17" spans="2:12" s="31" customFormat="1" ht="12.75" customHeight="1">
      <c r="B17" s="39"/>
      <c r="D17" s="37"/>
      <c r="E17" s="37"/>
      <c r="J17" s="30"/>
      <c r="K17" s="30"/>
      <c r="L17" s="30"/>
    </row>
    <row r="18" spans="2:12" s="31" customFormat="1" ht="12.75" customHeight="1">
      <c r="B18" s="39"/>
      <c r="D18" s="37"/>
      <c r="E18" s="37"/>
      <c r="F18" s="143"/>
      <c r="J18" s="30"/>
      <c r="K18" s="30"/>
      <c r="L18" s="30"/>
    </row>
    <row r="19" spans="2:12" s="31" customFormat="1" ht="12.75" customHeight="1">
      <c r="B19" s="39"/>
      <c r="C19" s="40"/>
      <c r="D19" s="37"/>
      <c r="E19" s="37"/>
      <c r="J19" s="30"/>
      <c r="K19" s="30"/>
      <c r="L19" s="30"/>
    </row>
    <row r="20" spans="2:12" s="31" customFormat="1" ht="12.75" customHeight="1">
      <c r="B20" s="39"/>
      <c r="C20" s="38"/>
      <c r="D20" s="37"/>
      <c r="E20" s="37"/>
      <c r="J20" s="30"/>
      <c r="K20" s="30"/>
      <c r="L20" s="30"/>
    </row>
    <row r="21" spans="2:12" s="31" customFormat="1" ht="12.75" customHeight="1">
      <c r="B21" s="39"/>
      <c r="C21" s="38"/>
      <c r="D21" s="37"/>
      <c r="E21" s="37"/>
      <c r="J21" s="154"/>
      <c r="K21" s="30"/>
    </row>
    <row r="22" spans="2:12" s="31" customFormat="1" ht="12.75" customHeight="1">
      <c r="B22" s="39"/>
      <c r="C22" s="38"/>
      <c r="D22" s="37"/>
      <c r="E22" s="37"/>
      <c r="J22" s="30"/>
      <c r="K22" s="30"/>
    </row>
    <row r="23" spans="2:12">
      <c r="E23" s="36"/>
      <c r="J23" s="31"/>
      <c r="K23" s="31"/>
    </row>
    <row r="24" spans="2:12">
      <c r="C24" s="243" t="s">
        <v>119</v>
      </c>
      <c r="E24" s="35"/>
      <c r="J24" s="31"/>
      <c r="K24" s="31"/>
    </row>
    <row r="25" spans="2:12">
      <c r="C25" s="243"/>
      <c r="E25" s="34"/>
      <c r="J25" s="30"/>
      <c r="K25" s="30"/>
    </row>
    <row r="26" spans="2:12" ht="12.75" customHeight="1">
      <c r="J26" s="78"/>
      <c r="K26" s="79"/>
    </row>
    <row r="27" spans="2:12">
      <c r="J27" s="80"/>
      <c r="K27" s="77"/>
    </row>
    <row r="28" spans="2:12">
      <c r="C28" s="33"/>
      <c r="J28" s="80"/>
      <c r="K28" s="77"/>
    </row>
    <row r="29" spans="2:12">
      <c r="C29" s="32"/>
      <c r="J29" s="80"/>
      <c r="K29" s="77"/>
    </row>
    <row r="30" spans="2:12">
      <c r="J30" s="30"/>
      <c r="K30" s="30"/>
    </row>
    <row r="31" spans="2:12" ht="12.75" customHeight="1">
      <c r="J31" s="31"/>
      <c r="K31" s="31"/>
    </row>
    <row r="32" spans="2:12">
      <c r="J32" s="31"/>
      <c r="K32" s="31"/>
    </row>
    <row r="33" spans="10:11">
      <c r="J33" s="30"/>
      <c r="K33" s="30"/>
    </row>
    <row r="34" spans="10:11">
      <c r="J34" s="30"/>
      <c r="K34" s="30"/>
    </row>
    <row r="35" spans="10:11">
      <c r="J35" s="30"/>
      <c r="K35" s="30"/>
    </row>
    <row r="36" spans="10:11">
      <c r="J36" s="30"/>
      <c r="K36" s="30"/>
    </row>
    <row r="37" spans="10:11">
      <c r="J37" s="30"/>
      <c r="K37" s="30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49548-3FF5-4B2B-BF7E-FDAEE5363641}">
  <sheetPr codeName="Hoja12"/>
  <dimension ref="A1:T48"/>
  <sheetViews>
    <sheetView showGridLines="0" showRowColHeaders="0" zoomScaleNormal="100" workbookViewId="0">
      <selection activeCell="B2" sqref="B2"/>
    </sheetView>
  </sheetViews>
  <sheetFormatPr baseColWidth="10" defaultRowHeight="14.5"/>
  <cols>
    <col min="1" max="1" width="8.984375E-2" style="47" customWidth="1"/>
    <col min="2" max="2" width="2.54296875" style="47" customWidth="1"/>
    <col min="3" max="3" width="23.54296875" style="47" customWidth="1"/>
    <col min="4" max="4" width="1.453125" style="47" customWidth="1"/>
    <col min="5" max="5" width="105.54296875" style="47" customWidth="1"/>
    <col min="6" max="6" width="10.54296875" style="47" customWidth="1"/>
    <col min="7" max="7" width="21" style="47" bestFit="1" customWidth="1"/>
    <col min="8" max="244" width="11.453125" style="47"/>
    <col min="245" max="245" width="8.984375E-2" style="47" customWidth="1"/>
    <col min="246" max="246" width="2.54296875" style="47" customWidth="1"/>
    <col min="247" max="247" width="18.54296875" style="47" customWidth="1"/>
    <col min="248" max="248" width="1.453125" style="47" customWidth="1"/>
    <col min="249" max="249" width="30.54296875" style="47" customWidth="1"/>
    <col min="250" max="254" width="10.54296875" style="47" customWidth="1"/>
    <col min="255" max="500" width="11.453125" style="47"/>
    <col min="501" max="501" width="8.984375E-2" style="47" customWidth="1"/>
    <col min="502" max="502" width="2.54296875" style="47" customWidth="1"/>
    <col min="503" max="503" width="18.54296875" style="47" customWidth="1"/>
    <col min="504" max="504" width="1.453125" style="47" customWidth="1"/>
    <col min="505" max="505" width="30.54296875" style="47" customWidth="1"/>
    <col min="506" max="510" width="10.54296875" style="47" customWidth="1"/>
    <col min="511" max="756" width="11.453125" style="47"/>
    <col min="757" max="757" width="8.984375E-2" style="47" customWidth="1"/>
    <col min="758" max="758" width="2.54296875" style="47" customWidth="1"/>
    <col min="759" max="759" width="18.54296875" style="47" customWidth="1"/>
    <col min="760" max="760" width="1.453125" style="47" customWidth="1"/>
    <col min="761" max="761" width="30.54296875" style="47" customWidth="1"/>
    <col min="762" max="766" width="10.54296875" style="47" customWidth="1"/>
    <col min="767" max="1012" width="11.453125" style="47"/>
    <col min="1013" max="1013" width="8.984375E-2" style="47" customWidth="1"/>
    <col min="1014" max="1014" width="2.54296875" style="47" customWidth="1"/>
    <col min="1015" max="1015" width="18.54296875" style="47" customWidth="1"/>
    <col min="1016" max="1016" width="1.453125" style="47" customWidth="1"/>
    <col min="1017" max="1017" width="30.54296875" style="47" customWidth="1"/>
    <col min="1018" max="1022" width="10.54296875" style="47" customWidth="1"/>
    <col min="1023" max="1268" width="11.453125" style="47"/>
    <col min="1269" max="1269" width="8.984375E-2" style="47" customWidth="1"/>
    <col min="1270" max="1270" width="2.54296875" style="47" customWidth="1"/>
    <col min="1271" max="1271" width="18.54296875" style="47" customWidth="1"/>
    <col min="1272" max="1272" width="1.453125" style="47" customWidth="1"/>
    <col min="1273" max="1273" width="30.54296875" style="47" customWidth="1"/>
    <col min="1274" max="1278" width="10.54296875" style="47" customWidth="1"/>
    <col min="1279" max="1524" width="11.453125" style="47"/>
    <col min="1525" max="1525" width="8.984375E-2" style="47" customWidth="1"/>
    <col min="1526" max="1526" width="2.54296875" style="47" customWidth="1"/>
    <col min="1527" max="1527" width="18.54296875" style="47" customWidth="1"/>
    <col min="1528" max="1528" width="1.453125" style="47" customWidth="1"/>
    <col min="1529" max="1529" width="30.54296875" style="47" customWidth="1"/>
    <col min="1530" max="1534" width="10.54296875" style="47" customWidth="1"/>
    <col min="1535" max="1780" width="11.453125" style="47"/>
    <col min="1781" max="1781" width="8.984375E-2" style="47" customWidth="1"/>
    <col min="1782" max="1782" width="2.54296875" style="47" customWidth="1"/>
    <col min="1783" max="1783" width="18.54296875" style="47" customWidth="1"/>
    <col min="1784" max="1784" width="1.453125" style="47" customWidth="1"/>
    <col min="1785" max="1785" width="30.54296875" style="47" customWidth="1"/>
    <col min="1786" max="1790" width="10.54296875" style="47" customWidth="1"/>
    <col min="1791" max="2036" width="11.453125" style="47"/>
    <col min="2037" max="2037" width="8.984375E-2" style="47" customWidth="1"/>
    <col min="2038" max="2038" width="2.54296875" style="47" customWidth="1"/>
    <col min="2039" max="2039" width="18.54296875" style="47" customWidth="1"/>
    <col min="2040" max="2040" width="1.453125" style="47" customWidth="1"/>
    <col min="2041" max="2041" width="30.54296875" style="47" customWidth="1"/>
    <col min="2042" max="2046" width="10.54296875" style="47" customWidth="1"/>
    <col min="2047" max="2292" width="11.453125" style="47"/>
    <col min="2293" max="2293" width="8.984375E-2" style="47" customWidth="1"/>
    <col min="2294" max="2294" width="2.54296875" style="47" customWidth="1"/>
    <col min="2295" max="2295" width="18.54296875" style="47" customWidth="1"/>
    <col min="2296" max="2296" width="1.453125" style="47" customWidth="1"/>
    <col min="2297" max="2297" width="30.54296875" style="47" customWidth="1"/>
    <col min="2298" max="2302" width="10.54296875" style="47" customWidth="1"/>
    <col min="2303" max="2548" width="11.453125" style="47"/>
    <col min="2549" max="2549" width="8.984375E-2" style="47" customWidth="1"/>
    <col min="2550" max="2550" width="2.54296875" style="47" customWidth="1"/>
    <col min="2551" max="2551" width="18.54296875" style="47" customWidth="1"/>
    <col min="2552" max="2552" width="1.453125" style="47" customWidth="1"/>
    <col min="2553" max="2553" width="30.54296875" style="47" customWidth="1"/>
    <col min="2554" max="2558" width="10.54296875" style="47" customWidth="1"/>
    <col min="2559" max="2804" width="11.453125" style="47"/>
    <col min="2805" max="2805" width="8.984375E-2" style="47" customWidth="1"/>
    <col min="2806" max="2806" width="2.54296875" style="47" customWidth="1"/>
    <col min="2807" max="2807" width="18.54296875" style="47" customWidth="1"/>
    <col min="2808" max="2808" width="1.453125" style="47" customWidth="1"/>
    <col min="2809" max="2809" width="30.54296875" style="47" customWidth="1"/>
    <col min="2810" max="2814" width="10.54296875" style="47" customWidth="1"/>
    <col min="2815" max="3060" width="11.453125" style="47"/>
    <col min="3061" max="3061" width="8.984375E-2" style="47" customWidth="1"/>
    <col min="3062" max="3062" width="2.54296875" style="47" customWidth="1"/>
    <col min="3063" max="3063" width="18.54296875" style="47" customWidth="1"/>
    <col min="3064" max="3064" width="1.453125" style="47" customWidth="1"/>
    <col min="3065" max="3065" width="30.54296875" style="47" customWidth="1"/>
    <col min="3066" max="3070" width="10.54296875" style="47" customWidth="1"/>
    <col min="3071" max="3316" width="11.453125" style="47"/>
    <col min="3317" max="3317" width="8.984375E-2" style="47" customWidth="1"/>
    <col min="3318" max="3318" width="2.54296875" style="47" customWidth="1"/>
    <col min="3319" max="3319" width="18.54296875" style="47" customWidth="1"/>
    <col min="3320" max="3320" width="1.453125" style="47" customWidth="1"/>
    <col min="3321" max="3321" width="30.54296875" style="47" customWidth="1"/>
    <col min="3322" max="3326" width="10.54296875" style="47" customWidth="1"/>
    <col min="3327" max="3572" width="11.453125" style="47"/>
    <col min="3573" max="3573" width="8.984375E-2" style="47" customWidth="1"/>
    <col min="3574" max="3574" width="2.54296875" style="47" customWidth="1"/>
    <col min="3575" max="3575" width="18.54296875" style="47" customWidth="1"/>
    <col min="3576" max="3576" width="1.453125" style="47" customWidth="1"/>
    <col min="3577" max="3577" width="30.54296875" style="47" customWidth="1"/>
    <col min="3578" max="3582" width="10.54296875" style="47" customWidth="1"/>
    <col min="3583" max="3828" width="11.453125" style="47"/>
    <col min="3829" max="3829" width="8.984375E-2" style="47" customWidth="1"/>
    <col min="3830" max="3830" width="2.54296875" style="47" customWidth="1"/>
    <col min="3831" max="3831" width="18.54296875" style="47" customWidth="1"/>
    <col min="3832" max="3832" width="1.453125" style="47" customWidth="1"/>
    <col min="3833" max="3833" width="30.54296875" style="47" customWidth="1"/>
    <col min="3834" max="3838" width="10.54296875" style="47" customWidth="1"/>
    <col min="3839" max="4084" width="11.453125" style="47"/>
    <col min="4085" max="4085" width="8.984375E-2" style="47" customWidth="1"/>
    <col min="4086" max="4086" width="2.54296875" style="47" customWidth="1"/>
    <col min="4087" max="4087" width="18.54296875" style="47" customWidth="1"/>
    <col min="4088" max="4088" width="1.453125" style="47" customWidth="1"/>
    <col min="4089" max="4089" width="30.54296875" style="47" customWidth="1"/>
    <col min="4090" max="4094" width="10.54296875" style="47" customWidth="1"/>
    <col min="4095" max="4340" width="11.453125" style="47"/>
    <col min="4341" max="4341" width="8.984375E-2" style="47" customWidth="1"/>
    <col min="4342" max="4342" width="2.54296875" style="47" customWidth="1"/>
    <col min="4343" max="4343" width="18.54296875" style="47" customWidth="1"/>
    <col min="4344" max="4344" width="1.453125" style="47" customWidth="1"/>
    <col min="4345" max="4345" width="30.54296875" style="47" customWidth="1"/>
    <col min="4346" max="4350" width="10.54296875" style="47" customWidth="1"/>
    <col min="4351" max="4596" width="11.453125" style="47"/>
    <col min="4597" max="4597" width="8.984375E-2" style="47" customWidth="1"/>
    <col min="4598" max="4598" width="2.54296875" style="47" customWidth="1"/>
    <col min="4599" max="4599" width="18.54296875" style="47" customWidth="1"/>
    <col min="4600" max="4600" width="1.453125" style="47" customWidth="1"/>
    <col min="4601" max="4601" width="30.54296875" style="47" customWidth="1"/>
    <col min="4602" max="4606" width="10.54296875" style="47" customWidth="1"/>
    <col min="4607" max="4852" width="11.453125" style="47"/>
    <col min="4853" max="4853" width="8.984375E-2" style="47" customWidth="1"/>
    <col min="4854" max="4854" width="2.54296875" style="47" customWidth="1"/>
    <col min="4855" max="4855" width="18.54296875" style="47" customWidth="1"/>
    <col min="4856" max="4856" width="1.453125" style="47" customWidth="1"/>
    <col min="4857" max="4857" width="30.54296875" style="47" customWidth="1"/>
    <col min="4858" max="4862" width="10.54296875" style="47" customWidth="1"/>
    <col min="4863" max="5108" width="11.453125" style="47"/>
    <col min="5109" max="5109" width="8.984375E-2" style="47" customWidth="1"/>
    <col min="5110" max="5110" width="2.54296875" style="47" customWidth="1"/>
    <col min="5111" max="5111" width="18.54296875" style="47" customWidth="1"/>
    <col min="5112" max="5112" width="1.453125" style="47" customWidth="1"/>
    <col min="5113" max="5113" width="30.54296875" style="47" customWidth="1"/>
    <col min="5114" max="5118" width="10.54296875" style="47" customWidth="1"/>
    <col min="5119" max="5364" width="11.453125" style="47"/>
    <col min="5365" max="5365" width="8.984375E-2" style="47" customWidth="1"/>
    <col min="5366" max="5366" width="2.54296875" style="47" customWidth="1"/>
    <col min="5367" max="5367" width="18.54296875" style="47" customWidth="1"/>
    <col min="5368" max="5368" width="1.453125" style="47" customWidth="1"/>
    <col min="5369" max="5369" width="30.54296875" style="47" customWidth="1"/>
    <col min="5370" max="5374" width="10.54296875" style="47" customWidth="1"/>
    <col min="5375" max="5620" width="11.453125" style="47"/>
    <col min="5621" max="5621" width="8.984375E-2" style="47" customWidth="1"/>
    <col min="5622" max="5622" width="2.54296875" style="47" customWidth="1"/>
    <col min="5623" max="5623" width="18.54296875" style="47" customWidth="1"/>
    <col min="5624" max="5624" width="1.453125" style="47" customWidth="1"/>
    <col min="5625" max="5625" width="30.54296875" style="47" customWidth="1"/>
    <col min="5626" max="5630" width="10.54296875" style="47" customWidth="1"/>
    <col min="5631" max="5876" width="11.453125" style="47"/>
    <col min="5877" max="5877" width="8.984375E-2" style="47" customWidth="1"/>
    <col min="5878" max="5878" width="2.54296875" style="47" customWidth="1"/>
    <col min="5879" max="5879" width="18.54296875" style="47" customWidth="1"/>
    <col min="5880" max="5880" width="1.453125" style="47" customWidth="1"/>
    <col min="5881" max="5881" width="30.54296875" style="47" customWidth="1"/>
    <col min="5882" max="5886" width="10.54296875" style="47" customWidth="1"/>
    <col min="5887" max="6132" width="11.453125" style="47"/>
    <col min="6133" max="6133" width="8.984375E-2" style="47" customWidth="1"/>
    <col min="6134" max="6134" width="2.54296875" style="47" customWidth="1"/>
    <col min="6135" max="6135" width="18.54296875" style="47" customWidth="1"/>
    <col min="6136" max="6136" width="1.453125" style="47" customWidth="1"/>
    <col min="6137" max="6137" width="30.54296875" style="47" customWidth="1"/>
    <col min="6138" max="6142" width="10.54296875" style="47" customWidth="1"/>
    <col min="6143" max="6388" width="11.453125" style="47"/>
    <col min="6389" max="6389" width="8.984375E-2" style="47" customWidth="1"/>
    <col min="6390" max="6390" width="2.54296875" style="47" customWidth="1"/>
    <col min="6391" max="6391" width="18.54296875" style="47" customWidth="1"/>
    <col min="6392" max="6392" width="1.453125" style="47" customWidth="1"/>
    <col min="6393" max="6393" width="30.54296875" style="47" customWidth="1"/>
    <col min="6394" max="6398" width="10.54296875" style="47" customWidth="1"/>
    <col min="6399" max="6644" width="11.453125" style="47"/>
    <col min="6645" max="6645" width="8.984375E-2" style="47" customWidth="1"/>
    <col min="6646" max="6646" width="2.54296875" style="47" customWidth="1"/>
    <col min="6647" max="6647" width="18.54296875" style="47" customWidth="1"/>
    <col min="6648" max="6648" width="1.453125" style="47" customWidth="1"/>
    <col min="6649" max="6649" width="30.54296875" style="47" customWidth="1"/>
    <col min="6650" max="6654" width="10.54296875" style="47" customWidth="1"/>
    <col min="6655" max="6900" width="11.453125" style="47"/>
    <col min="6901" max="6901" width="8.984375E-2" style="47" customWidth="1"/>
    <col min="6902" max="6902" width="2.54296875" style="47" customWidth="1"/>
    <col min="6903" max="6903" width="18.54296875" style="47" customWidth="1"/>
    <col min="6904" max="6904" width="1.453125" style="47" customWidth="1"/>
    <col min="6905" max="6905" width="30.54296875" style="47" customWidth="1"/>
    <col min="6906" max="6910" width="10.54296875" style="47" customWidth="1"/>
    <col min="6911" max="7156" width="11.453125" style="47"/>
    <col min="7157" max="7157" width="8.984375E-2" style="47" customWidth="1"/>
    <col min="7158" max="7158" width="2.54296875" style="47" customWidth="1"/>
    <col min="7159" max="7159" width="18.54296875" style="47" customWidth="1"/>
    <col min="7160" max="7160" width="1.453125" style="47" customWidth="1"/>
    <col min="7161" max="7161" width="30.54296875" style="47" customWidth="1"/>
    <col min="7162" max="7166" width="10.54296875" style="47" customWidth="1"/>
    <col min="7167" max="7412" width="11.453125" style="47"/>
    <col min="7413" max="7413" width="8.984375E-2" style="47" customWidth="1"/>
    <col min="7414" max="7414" width="2.54296875" style="47" customWidth="1"/>
    <col min="7415" max="7415" width="18.54296875" style="47" customWidth="1"/>
    <col min="7416" max="7416" width="1.453125" style="47" customWidth="1"/>
    <col min="7417" max="7417" width="30.54296875" style="47" customWidth="1"/>
    <col min="7418" max="7422" width="10.54296875" style="47" customWidth="1"/>
    <col min="7423" max="7668" width="11.453125" style="47"/>
    <col min="7669" max="7669" width="8.984375E-2" style="47" customWidth="1"/>
    <col min="7670" max="7670" width="2.54296875" style="47" customWidth="1"/>
    <col min="7671" max="7671" width="18.54296875" style="47" customWidth="1"/>
    <col min="7672" max="7672" width="1.453125" style="47" customWidth="1"/>
    <col min="7673" max="7673" width="30.54296875" style="47" customWidth="1"/>
    <col min="7674" max="7678" width="10.54296875" style="47" customWidth="1"/>
    <col min="7679" max="7924" width="11.453125" style="47"/>
    <col min="7925" max="7925" width="8.984375E-2" style="47" customWidth="1"/>
    <col min="7926" max="7926" width="2.54296875" style="47" customWidth="1"/>
    <col min="7927" max="7927" width="18.54296875" style="47" customWidth="1"/>
    <col min="7928" max="7928" width="1.453125" style="47" customWidth="1"/>
    <col min="7929" max="7929" width="30.54296875" style="47" customWidth="1"/>
    <col min="7930" max="7934" width="10.54296875" style="47" customWidth="1"/>
    <col min="7935" max="8180" width="11.453125" style="47"/>
    <col min="8181" max="8181" width="8.984375E-2" style="47" customWidth="1"/>
    <col min="8182" max="8182" width="2.54296875" style="47" customWidth="1"/>
    <col min="8183" max="8183" width="18.54296875" style="47" customWidth="1"/>
    <col min="8184" max="8184" width="1.453125" style="47" customWidth="1"/>
    <col min="8185" max="8185" width="30.54296875" style="47" customWidth="1"/>
    <col min="8186" max="8190" width="10.54296875" style="47" customWidth="1"/>
    <col min="8191" max="8436" width="11.453125" style="47"/>
    <col min="8437" max="8437" width="8.984375E-2" style="47" customWidth="1"/>
    <col min="8438" max="8438" width="2.54296875" style="47" customWidth="1"/>
    <col min="8439" max="8439" width="18.54296875" style="47" customWidth="1"/>
    <col min="8440" max="8440" width="1.453125" style="47" customWidth="1"/>
    <col min="8441" max="8441" width="30.54296875" style="47" customWidth="1"/>
    <col min="8442" max="8446" width="10.54296875" style="47" customWidth="1"/>
    <col min="8447" max="8692" width="11.453125" style="47"/>
    <col min="8693" max="8693" width="8.984375E-2" style="47" customWidth="1"/>
    <col min="8694" max="8694" width="2.54296875" style="47" customWidth="1"/>
    <col min="8695" max="8695" width="18.54296875" style="47" customWidth="1"/>
    <col min="8696" max="8696" width="1.453125" style="47" customWidth="1"/>
    <col min="8697" max="8697" width="30.54296875" style="47" customWidth="1"/>
    <col min="8698" max="8702" width="10.54296875" style="47" customWidth="1"/>
    <col min="8703" max="8948" width="11.453125" style="47"/>
    <col min="8949" max="8949" width="8.984375E-2" style="47" customWidth="1"/>
    <col min="8950" max="8950" width="2.54296875" style="47" customWidth="1"/>
    <col min="8951" max="8951" width="18.54296875" style="47" customWidth="1"/>
    <col min="8952" max="8952" width="1.453125" style="47" customWidth="1"/>
    <col min="8953" max="8953" width="30.54296875" style="47" customWidth="1"/>
    <col min="8954" max="8958" width="10.54296875" style="47" customWidth="1"/>
    <col min="8959" max="9204" width="11.453125" style="47"/>
    <col min="9205" max="9205" width="8.984375E-2" style="47" customWidth="1"/>
    <col min="9206" max="9206" width="2.54296875" style="47" customWidth="1"/>
    <col min="9207" max="9207" width="18.54296875" style="47" customWidth="1"/>
    <col min="9208" max="9208" width="1.453125" style="47" customWidth="1"/>
    <col min="9209" max="9209" width="30.54296875" style="47" customWidth="1"/>
    <col min="9210" max="9214" width="10.54296875" style="47" customWidth="1"/>
    <col min="9215" max="9460" width="11.453125" style="47"/>
    <col min="9461" max="9461" width="8.984375E-2" style="47" customWidth="1"/>
    <col min="9462" max="9462" width="2.54296875" style="47" customWidth="1"/>
    <col min="9463" max="9463" width="18.54296875" style="47" customWidth="1"/>
    <col min="9464" max="9464" width="1.453125" style="47" customWidth="1"/>
    <col min="9465" max="9465" width="30.54296875" style="47" customWidth="1"/>
    <col min="9466" max="9470" width="10.54296875" style="47" customWidth="1"/>
    <col min="9471" max="9716" width="11.453125" style="47"/>
    <col min="9717" max="9717" width="8.984375E-2" style="47" customWidth="1"/>
    <col min="9718" max="9718" width="2.54296875" style="47" customWidth="1"/>
    <col min="9719" max="9719" width="18.54296875" style="47" customWidth="1"/>
    <col min="9720" max="9720" width="1.453125" style="47" customWidth="1"/>
    <col min="9721" max="9721" width="30.54296875" style="47" customWidth="1"/>
    <col min="9722" max="9726" width="10.54296875" style="47" customWidth="1"/>
    <col min="9727" max="9972" width="11.453125" style="47"/>
    <col min="9973" max="9973" width="8.984375E-2" style="47" customWidth="1"/>
    <col min="9974" max="9974" width="2.54296875" style="47" customWidth="1"/>
    <col min="9975" max="9975" width="18.54296875" style="47" customWidth="1"/>
    <col min="9976" max="9976" width="1.453125" style="47" customWidth="1"/>
    <col min="9977" max="9977" width="30.54296875" style="47" customWidth="1"/>
    <col min="9978" max="9982" width="10.54296875" style="47" customWidth="1"/>
    <col min="9983" max="10228" width="11.453125" style="47"/>
    <col min="10229" max="10229" width="8.984375E-2" style="47" customWidth="1"/>
    <col min="10230" max="10230" width="2.54296875" style="47" customWidth="1"/>
    <col min="10231" max="10231" width="18.54296875" style="47" customWidth="1"/>
    <col min="10232" max="10232" width="1.453125" style="47" customWidth="1"/>
    <col min="10233" max="10233" width="30.54296875" style="47" customWidth="1"/>
    <col min="10234" max="10238" width="10.54296875" style="47" customWidth="1"/>
    <col min="10239" max="10484" width="11.453125" style="47"/>
    <col min="10485" max="10485" width="8.984375E-2" style="47" customWidth="1"/>
    <col min="10486" max="10486" width="2.54296875" style="47" customWidth="1"/>
    <col min="10487" max="10487" width="18.54296875" style="47" customWidth="1"/>
    <col min="10488" max="10488" width="1.453125" style="47" customWidth="1"/>
    <col min="10489" max="10489" width="30.54296875" style="47" customWidth="1"/>
    <col min="10490" max="10494" width="10.54296875" style="47" customWidth="1"/>
    <col min="10495" max="10740" width="11.453125" style="47"/>
    <col min="10741" max="10741" width="8.984375E-2" style="47" customWidth="1"/>
    <col min="10742" max="10742" width="2.54296875" style="47" customWidth="1"/>
    <col min="10743" max="10743" width="18.54296875" style="47" customWidth="1"/>
    <col min="10744" max="10744" width="1.453125" style="47" customWidth="1"/>
    <col min="10745" max="10745" width="30.54296875" style="47" customWidth="1"/>
    <col min="10746" max="10750" width="10.54296875" style="47" customWidth="1"/>
    <col min="10751" max="10996" width="11.453125" style="47"/>
    <col min="10997" max="10997" width="8.984375E-2" style="47" customWidth="1"/>
    <col min="10998" max="10998" width="2.54296875" style="47" customWidth="1"/>
    <col min="10999" max="10999" width="18.54296875" style="47" customWidth="1"/>
    <col min="11000" max="11000" width="1.453125" style="47" customWidth="1"/>
    <col min="11001" max="11001" width="30.54296875" style="47" customWidth="1"/>
    <col min="11002" max="11006" width="10.54296875" style="47" customWidth="1"/>
    <col min="11007" max="11252" width="11.453125" style="47"/>
    <col min="11253" max="11253" width="8.984375E-2" style="47" customWidth="1"/>
    <col min="11254" max="11254" width="2.54296875" style="47" customWidth="1"/>
    <col min="11255" max="11255" width="18.54296875" style="47" customWidth="1"/>
    <col min="11256" max="11256" width="1.453125" style="47" customWidth="1"/>
    <col min="11257" max="11257" width="30.54296875" style="47" customWidth="1"/>
    <col min="11258" max="11262" width="10.54296875" style="47" customWidth="1"/>
    <col min="11263" max="11508" width="11.453125" style="47"/>
    <col min="11509" max="11509" width="8.984375E-2" style="47" customWidth="1"/>
    <col min="11510" max="11510" width="2.54296875" style="47" customWidth="1"/>
    <col min="11511" max="11511" width="18.54296875" style="47" customWidth="1"/>
    <col min="11512" max="11512" width="1.453125" style="47" customWidth="1"/>
    <col min="11513" max="11513" width="30.54296875" style="47" customWidth="1"/>
    <col min="11514" max="11518" width="10.54296875" style="47" customWidth="1"/>
    <col min="11519" max="11764" width="11.453125" style="47"/>
    <col min="11765" max="11765" width="8.984375E-2" style="47" customWidth="1"/>
    <col min="11766" max="11766" width="2.54296875" style="47" customWidth="1"/>
    <col min="11767" max="11767" width="18.54296875" style="47" customWidth="1"/>
    <col min="11768" max="11768" width="1.453125" style="47" customWidth="1"/>
    <col min="11769" max="11769" width="30.54296875" style="47" customWidth="1"/>
    <col min="11770" max="11774" width="10.54296875" style="47" customWidth="1"/>
    <col min="11775" max="12020" width="11.453125" style="47"/>
    <col min="12021" max="12021" width="8.984375E-2" style="47" customWidth="1"/>
    <col min="12022" max="12022" width="2.54296875" style="47" customWidth="1"/>
    <col min="12023" max="12023" width="18.54296875" style="47" customWidth="1"/>
    <col min="12024" max="12024" width="1.453125" style="47" customWidth="1"/>
    <col min="12025" max="12025" width="30.54296875" style="47" customWidth="1"/>
    <col min="12026" max="12030" width="10.54296875" style="47" customWidth="1"/>
    <col min="12031" max="12276" width="11.453125" style="47"/>
    <col min="12277" max="12277" width="8.984375E-2" style="47" customWidth="1"/>
    <col min="12278" max="12278" width="2.54296875" style="47" customWidth="1"/>
    <col min="12279" max="12279" width="18.54296875" style="47" customWidth="1"/>
    <col min="12280" max="12280" width="1.453125" style="47" customWidth="1"/>
    <col min="12281" max="12281" width="30.54296875" style="47" customWidth="1"/>
    <col min="12282" max="12286" width="10.54296875" style="47" customWidth="1"/>
    <col min="12287" max="12532" width="11.453125" style="47"/>
    <col min="12533" max="12533" width="8.984375E-2" style="47" customWidth="1"/>
    <col min="12534" max="12534" width="2.54296875" style="47" customWidth="1"/>
    <col min="12535" max="12535" width="18.54296875" style="47" customWidth="1"/>
    <col min="12536" max="12536" width="1.453125" style="47" customWidth="1"/>
    <col min="12537" max="12537" width="30.54296875" style="47" customWidth="1"/>
    <col min="12538" max="12542" width="10.54296875" style="47" customWidth="1"/>
    <col min="12543" max="12788" width="11.453125" style="47"/>
    <col min="12789" max="12789" width="8.984375E-2" style="47" customWidth="1"/>
    <col min="12790" max="12790" width="2.54296875" style="47" customWidth="1"/>
    <col min="12791" max="12791" width="18.54296875" style="47" customWidth="1"/>
    <col min="12792" max="12792" width="1.453125" style="47" customWidth="1"/>
    <col min="12793" max="12793" width="30.54296875" style="47" customWidth="1"/>
    <col min="12794" max="12798" width="10.54296875" style="47" customWidth="1"/>
    <col min="12799" max="13044" width="11.453125" style="47"/>
    <col min="13045" max="13045" width="8.984375E-2" style="47" customWidth="1"/>
    <col min="13046" max="13046" width="2.54296875" style="47" customWidth="1"/>
    <col min="13047" max="13047" width="18.54296875" style="47" customWidth="1"/>
    <col min="13048" max="13048" width="1.453125" style="47" customWidth="1"/>
    <col min="13049" max="13049" width="30.54296875" style="47" customWidth="1"/>
    <col min="13050" max="13054" width="10.54296875" style="47" customWidth="1"/>
    <col min="13055" max="13300" width="11.453125" style="47"/>
    <col min="13301" max="13301" width="8.984375E-2" style="47" customWidth="1"/>
    <col min="13302" max="13302" width="2.54296875" style="47" customWidth="1"/>
    <col min="13303" max="13303" width="18.54296875" style="47" customWidth="1"/>
    <col min="13304" max="13304" width="1.453125" style="47" customWidth="1"/>
    <col min="13305" max="13305" width="30.54296875" style="47" customWidth="1"/>
    <col min="13306" max="13310" width="10.54296875" style="47" customWidth="1"/>
    <col min="13311" max="13556" width="11.453125" style="47"/>
    <col min="13557" max="13557" width="8.984375E-2" style="47" customWidth="1"/>
    <col min="13558" max="13558" width="2.54296875" style="47" customWidth="1"/>
    <col min="13559" max="13559" width="18.54296875" style="47" customWidth="1"/>
    <col min="13560" max="13560" width="1.453125" style="47" customWidth="1"/>
    <col min="13561" max="13561" width="30.54296875" style="47" customWidth="1"/>
    <col min="13562" max="13566" width="10.54296875" style="47" customWidth="1"/>
    <col min="13567" max="13812" width="11.453125" style="47"/>
    <col min="13813" max="13813" width="8.984375E-2" style="47" customWidth="1"/>
    <col min="13814" max="13814" width="2.54296875" style="47" customWidth="1"/>
    <col min="13815" max="13815" width="18.54296875" style="47" customWidth="1"/>
    <col min="13816" max="13816" width="1.453125" style="47" customWidth="1"/>
    <col min="13817" max="13817" width="30.54296875" style="47" customWidth="1"/>
    <col min="13818" max="13822" width="10.54296875" style="47" customWidth="1"/>
    <col min="13823" max="14068" width="11.453125" style="47"/>
    <col min="14069" max="14069" width="8.984375E-2" style="47" customWidth="1"/>
    <col min="14070" max="14070" width="2.54296875" style="47" customWidth="1"/>
    <col min="14071" max="14071" width="18.54296875" style="47" customWidth="1"/>
    <col min="14072" max="14072" width="1.453125" style="47" customWidth="1"/>
    <col min="14073" max="14073" width="30.54296875" style="47" customWidth="1"/>
    <col min="14074" max="14078" width="10.54296875" style="47" customWidth="1"/>
    <col min="14079" max="14324" width="11.453125" style="47"/>
    <col min="14325" max="14325" width="8.984375E-2" style="47" customWidth="1"/>
    <col min="14326" max="14326" width="2.54296875" style="47" customWidth="1"/>
    <col min="14327" max="14327" width="18.54296875" style="47" customWidth="1"/>
    <col min="14328" max="14328" width="1.453125" style="47" customWidth="1"/>
    <col min="14329" max="14329" width="30.54296875" style="47" customWidth="1"/>
    <col min="14330" max="14334" width="10.54296875" style="47" customWidth="1"/>
    <col min="14335" max="14580" width="11.453125" style="47"/>
    <col min="14581" max="14581" width="8.984375E-2" style="47" customWidth="1"/>
    <col min="14582" max="14582" width="2.54296875" style="47" customWidth="1"/>
    <col min="14583" max="14583" width="18.54296875" style="47" customWidth="1"/>
    <col min="14584" max="14584" width="1.453125" style="47" customWidth="1"/>
    <col min="14585" max="14585" width="30.54296875" style="47" customWidth="1"/>
    <col min="14586" max="14590" width="10.54296875" style="47" customWidth="1"/>
    <col min="14591" max="14836" width="11.453125" style="47"/>
    <col min="14837" max="14837" width="8.984375E-2" style="47" customWidth="1"/>
    <col min="14838" max="14838" width="2.54296875" style="47" customWidth="1"/>
    <col min="14839" max="14839" width="18.54296875" style="47" customWidth="1"/>
    <col min="14840" max="14840" width="1.453125" style="47" customWidth="1"/>
    <col min="14841" max="14841" width="30.54296875" style="47" customWidth="1"/>
    <col min="14842" max="14846" width="10.54296875" style="47" customWidth="1"/>
    <col min="14847" max="15092" width="11.453125" style="47"/>
    <col min="15093" max="15093" width="8.984375E-2" style="47" customWidth="1"/>
    <col min="15094" max="15094" width="2.54296875" style="47" customWidth="1"/>
    <col min="15095" max="15095" width="18.54296875" style="47" customWidth="1"/>
    <col min="15096" max="15096" width="1.453125" style="47" customWidth="1"/>
    <col min="15097" max="15097" width="30.54296875" style="47" customWidth="1"/>
    <col min="15098" max="15102" width="10.54296875" style="47" customWidth="1"/>
    <col min="15103" max="15348" width="11.453125" style="47"/>
    <col min="15349" max="15349" width="8.984375E-2" style="47" customWidth="1"/>
    <col min="15350" max="15350" width="2.54296875" style="47" customWidth="1"/>
    <col min="15351" max="15351" width="18.54296875" style="47" customWidth="1"/>
    <col min="15352" max="15352" width="1.453125" style="47" customWidth="1"/>
    <col min="15353" max="15353" width="30.54296875" style="47" customWidth="1"/>
    <col min="15354" max="15358" width="10.54296875" style="47" customWidth="1"/>
    <col min="15359" max="15604" width="11.453125" style="47"/>
    <col min="15605" max="15605" width="8.984375E-2" style="47" customWidth="1"/>
    <col min="15606" max="15606" width="2.54296875" style="47" customWidth="1"/>
    <col min="15607" max="15607" width="18.54296875" style="47" customWidth="1"/>
    <col min="15608" max="15608" width="1.453125" style="47" customWidth="1"/>
    <col min="15609" max="15609" width="30.54296875" style="47" customWidth="1"/>
    <col min="15610" max="15614" width="10.54296875" style="47" customWidth="1"/>
    <col min="15615" max="15860" width="11.453125" style="47"/>
    <col min="15861" max="15861" width="8.984375E-2" style="47" customWidth="1"/>
    <col min="15862" max="15862" width="2.54296875" style="47" customWidth="1"/>
    <col min="15863" max="15863" width="18.54296875" style="47" customWidth="1"/>
    <col min="15864" max="15864" width="1.453125" style="47" customWidth="1"/>
    <col min="15865" max="15865" width="30.54296875" style="47" customWidth="1"/>
    <col min="15866" max="15870" width="10.54296875" style="47" customWidth="1"/>
    <col min="15871" max="16116" width="11.453125" style="47"/>
    <col min="16117" max="16117" width="8.984375E-2" style="47" customWidth="1"/>
    <col min="16118" max="16118" width="2.54296875" style="47" customWidth="1"/>
    <col min="16119" max="16119" width="18.54296875" style="47" customWidth="1"/>
    <col min="16120" max="16120" width="1.453125" style="47" customWidth="1"/>
    <col min="16121" max="16121" width="30.54296875" style="47" customWidth="1"/>
    <col min="16122" max="16126" width="10.54296875" style="47" customWidth="1"/>
    <col min="16127" max="16384" width="11.453125" style="47"/>
  </cols>
  <sheetData>
    <row r="1" spans="1:20" ht="0.75" customHeight="1"/>
    <row r="2" spans="1:20" ht="21" customHeight="1">
      <c r="E2" s="27" t="s">
        <v>19</v>
      </c>
      <c r="F2" s="63"/>
      <c r="G2" s="63"/>
    </row>
    <row r="3" spans="1:20" ht="15" customHeight="1">
      <c r="E3" s="43" t="str">
        <f>Indice!E3</f>
        <v>Julio 2025</v>
      </c>
      <c r="F3" s="62"/>
      <c r="G3" s="62"/>
    </row>
    <row r="4" spans="1:20" s="58" customFormat="1" ht="20.25" customHeight="1">
      <c r="B4" s="57"/>
      <c r="C4" s="25" t="s">
        <v>39</v>
      </c>
    </row>
    <row r="5" spans="1:20" s="58" customFormat="1" ht="12.75" customHeight="1">
      <c r="B5" s="57"/>
      <c r="C5" s="61"/>
    </row>
    <row r="6" spans="1:20" s="58" customFormat="1" ht="13.5" customHeight="1">
      <c r="B6" s="57"/>
      <c r="C6" s="56"/>
      <c r="D6" s="55"/>
      <c r="E6" s="55"/>
      <c r="G6" s="45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s="58" customFormat="1" ht="12.75" customHeight="1">
      <c r="B7" s="57"/>
      <c r="C7" s="244" t="s">
        <v>113</v>
      </c>
      <c r="D7" s="55"/>
      <c r="E7" s="59"/>
    </row>
    <row r="8" spans="1:20" ht="12.75" customHeight="1">
      <c r="A8" s="58"/>
      <c r="B8" s="57"/>
      <c r="C8" s="244"/>
      <c r="D8" s="55"/>
      <c r="E8" s="59"/>
      <c r="F8" s="54"/>
    </row>
    <row r="9" spans="1:20" ht="12.75" customHeight="1">
      <c r="A9" s="58"/>
      <c r="B9" s="57"/>
      <c r="C9" s="173" t="s">
        <v>13</v>
      </c>
      <c r="D9" s="55"/>
      <c r="E9" s="59"/>
      <c r="F9" s="54"/>
    </row>
    <row r="10" spans="1:20" ht="12.75" customHeight="1">
      <c r="A10" s="58"/>
      <c r="B10" s="57"/>
      <c r="C10" s="32"/>
      <c r="D10" s="55"/>
      <c r="E10" s="59"/>
      <c r="F10" s="54"/>
    </row>
    <row r="11" spans="1:20" ht="12.75" customHeight="1">
      <c r="A11" s="58"/>
      <c r="B11" s="57"/>
      <c r="D11" s="55"/>
      <c r="E11" s="55"/>
      <c r="F11" s="54"/>
    </row>
    <row r="12" spans="1:20" ht="12.75" customHeight="1">
      <c r="A12" s="58"/>
      <c r="B12" s="57"/>
      <c r="D12" s="55"/>
      <c r="E12" s="55"/>
      <c r="F12" s="54"/>
    </row>
    <row r="13" spans="1:20" ht="12.75" customHeight="1">
      <c r="A13" s="58"/>
      <c r="B13" s="57"/>
      <c r="C13" s="56"/>
      <c r="D13" s="55"/>
      <c r="E13" s="55"/>
      <c r="F13" s="54"/>
    </row>
    <row r="14" spans="1:20" ht="12.75" customHeight="1">
      <c r="A14" s="58"/>
      <c r="B14" s="57"/>
      <c r="C14" s="56"/>
      <c r="D14" s="55"/>
      <c r="E14" s="55"/>
      <c r="F14" s="54"/>
    </row>
    <row r="15" spans="1:20" ht="12.75" customHeight="1">
      <c r="A15" s="58"/>
      <c r="B15" s="57"/>
      <c r="C15" s="56"/>
      <c r="D15" s="55"/>
      <c r="E15" s="55"/>
      <c r="F15" s="54"/>
    </row>
    <row r="16" spans="1:20" ht="12.75" customHeight="1">
      <c r="A16" s="58"/>
      <c r="B16" s="57"/>
      <c r="C16" s="56"/>
      <c r="D16" s="55"/>
      <c r="E16" s="55"/>
      <c r="F16" s="54"/>
    </row>
    <row r="17" spans="1:7" ht="12.75" customHeight="1">
      <c r="A17" s="58"/>
      <c r="B17" s="57"/>
      <c r="C17" s="56"/>
      <c r="D17" s="55"/>
      <c r="E17" s="55"/>
      <c r="F17" s="54"/>
    </row>
    <row r="18" spans="1:7" ht="12.75" customHeight="1">
      <c r="A18" s="58"/>
      <c r="B18" s="57"/>
      <c r="C18" s="56"/>
      <c r="D18" s="55"/>
      <c r="E18" s="55"/>
      <c r="F18" s="141"/>
    </row>
    <row r="19" spans="1:7" ht="12.75" customHeight="1">
      <c r="A19" s="58"/>
      <c r="B19" s="57"/>
      <c r="C19" s="56"/>
      <c r="D19" s="55"/>
      <c r="E19" s="55"/>
      <c r="F19" s="54"/>
    </row>
    <row r="20" spans="1:7" ht="12.75" customHeight="1">
      <c r="A20" s="58"/>
      <c r="B20" s="57"/>
      <c r="C20" s="56"/>
      <c r="D20" s="55"/>
      <c r="E20" s="55"/>
      <c r="F20" s="54"/>
    </row>
    <row r="21" spans="1:7" ht="12.75" customHeight="1">
      <c r="A21" s="58"/>
      <c r="B21" s="57"/>
      <c r="C21" s="56"/>
      <c r="D21" s="55"/>
      <c r="E21" s="55"/>
      <c r="F21" s="54"/>
    </row>
    <row r="22" spans="1:7" ht="12.75" customHeight="1"/>
    <row r="23" spans="1:7" ht="12.75" customHeight="1"/>
    <row r="24" spans="1:7" ht="12.75" customHeight="1">
      <c r="E24" s="51"/>
      <c r="F24" s="51"/>
      <c r="G24" s="51"/>
    </row>
    <row r="25" spans="1:7" ht="12.75" customHeight="1">
      <c r="E25" s="48" t="s">
        <v>127</v>
      </c>
      <c r="F25" s="53"/>
      <c r="G25" s="53"/>
    </row>
    <row r="26" spans="1:7" ht="12.75" customHeight="1">
      <c r="F26" s="53"/>
      <c r="G26" s="53"/>
    </row>
    <row r="27" spans="1:7" ht="12.75" customHeight="1">
      <c r="E27" s="52"/>
      <c r="F27" s="51"/>
      <c r="G27" s="51"/>
    </row>
    <row r="28" spans="1:7" ht="12.75" customHeight="1">
      <c r="F28" s="51"/>
      <c r="G28" s="51"/>
    </row>
    <row r="29" spans="1:7" ht="12.75" customHeight="1">
      <c r="F29" s="51"/>
      <c r="G29" s="51"/>
    </row>
    <row r="30" spans="1:7" ht="12.75" customHeight="1">
      <c r="E30" s="50"/>
    </row>
    <row r="31" spans="1:7" ht="12.75" customHeight="1"/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6" spans="5:5">
      <c r="E46" s="48"/>
    </row>
    <row r="47" spans="5:5">
      <c r="E47" s="49"/>
    </row>
    <row r="48" spans="5:5">
      <c r="E48" s="48"/>
    </row>
  </sheetData>
  <mergeCells count="1"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8"/>
  <sheetViews>
    <sheetView showGridLines="0" showRowColHeaders="0" zoomScaleNormal="100" workbookViewId="0">
      <selection activeCell="B2" sqref="B2"/>
    </sheetView>
  </sheetViews>
  <sheetFormatPr baseColWidth="10" defaultRowHeight="14.5"/>
  <cols>
    <col min="1" max="1" width="8.984375E-2" style="47" customWidth="1"/>
    <col min="2" max="2" width="2.54296875" style="47" customWidth="1"/>
    <col min="3" max="3" width="23.54296875" style="47" customWidth="1"/>
    <col min="4" max="4" width="1.453125" style="47" customWidth="1"/>
    <col min="5" max="5" width="105.54296875" style="47" customWidth="1"/>
    <col min="6" max="6" width="10.54296875" style="47" customWidth="1"/>
    <col min="7" max="7" width="21" style="47" bestFit="1" customWidth="1"/>
    <col min="8" max="244" width="11.453125" style="47"/>
    <col min="245" max="245" width="8.984375E-2" style="47" customWidth="1"/>
    <col min="246" max="246" width="2.54296875" style="47" customWidth="1"/>
    <col min="247" max="247" width="18.54296875" style="47" customWidth="1"/>
    <col min="248" max="248" width="1.453125" style="47" customWidth="1"/>
    <col min="249" max="249" width="30.54296875" style="47" customWidth="1"/>
    <col min="250" max="254" width="10.54296875" style="47" customWidth="1"/>
    <col min="255" max="500" width="11.453125" style="47"/>
    <col min="501" max="501" width="8.984375E-2" style="47" customWidth="1"/>
    <col min="502" max="502" width="2.54296875" style="47" customWidth="1"/>
    <col min="503" max="503" width="18.54296875" style="47" customWidth="1"/>
    <col min="504" max="504" width="1.453125" style="47" customWidth="1"/>
    <col min="505" max="505" width="30.54296875" style="47" customWidth="1"/>
    <col min="506" max="510" width="10.54296875" style="47" customWidth="1"/>
    <col min="511" max="756" width="11.453125" style="47"/>
    <col min="757" max="757" width="8.984375E-2" style="47" customWidth="1"/>
    <col min="758" max="758" width="2.54296875" style="47" customWidth="1"/>
    <col min="759" max="759" width="18.54296875" style="47" customWidth="1"/>
    <col min="760" max="760" width="1.453125" style="47" customWidth="1"/>
    <col min="761" max="761" width="30.54296875" style="47" customWidth="1"/>
    <col min="762" max="766" width="10.54296875" style="47" customWidth="1"/>
    <col min="767" max="1012" width="11.453125" style="47"/>
    <col min="1013" max="1013" width="8.984375E-2" style="47" customWidth="1"/>
    <col min="1014" max="1014" width="2.54296875" style="47" customWidth="1"/>
    <col min="1015" max="1015" width="18.54296875" style="47" customWidth="1"/>
    <col min="1016" max="1016" width="1.453125" style="47" customWidth="1"/>
    <col min="1017" max="1017" width="30.54296875" style="47" customWidth="1"/>
    <col min="1018" max="1022" width="10.54296875" style="47" customWidth="1"/>
    <col min="1023" max="1268" width="11.453125" style="47"/>
    <col min="1269" max="1269" width="8.984375E-2" style="47" customWidth="1"/>
    <col min="1270" max="1270" width="2.54296875" style="47" customWidth="1"/>
    <col min="1271" max="1271" width="18.54296875" style="47" customWidth="1"/>
    <col min="1272" max="1272" width="1.453125" style="47" customWidth="1"/>
    <col min="1273" max="1273" width="30.54296875" style="47" customWidth="1"/>
    <col min="1274" max="1278" width="10.54296875" style="47" customWidth="1"/>
    <col min="1279" max="1524" width="11.453125" style="47"/>
    <col min="1525" max="1525" width="8.984375E-2" style="47" customWidth="1"/>
    <col min="1526" max="1526" width="2.54296875" style="47" customWidth="1"/>
    <col min="1527" max="1527" width="18.54296875" style="47" customWidth="1"/>
    <col min="1528" max="1528" width="1.453125" style="47" customWidth="1"/>
    <col min="1529" max="1529" width="30.54296875" style="47" customWidth="1"/>
    <col min="1530" max="1534" width="10.54296875" style="47" customWidth="1"/>
    <col min="1535" max="1780" width="11.453125" style="47"/>
    <col min="1781" max="1781" width="8.984375E-2" style="47" customWidth="1"/>
    <col min="1782" max="1782" width="2.54296875" style="47" customWidth="1"/>
    <col min="1783" max="1783" width="18.54296875" style="47" customWidth="1"/>
    <col min="1784" max="1784" width="1.453125" style="47" customWidth="1"/>
    <col min="1785" max="1785" width="30.54296875" style="47" customWidth="1"/>
    <col min="1786" max="1790" width="10.54296875" style="47" customWidth="1"/>
    <col min="1791" max="2036" width="11.453125" style="47"/>
    <col min="2037" max="2037" width="8.984375E-2" style="47" customWidth="1"/>
    <col min="2038" max="2038" width="2.54296875" style="47" customWidth="1"/>
    <col min="2039" max="2039" width="18.54296875" style="47" customWidth="1"/>
    <col min="2040" max="2040" width="1.453125" style="47" customWidth="1"/>
    <col min="2041" max="2041" width="30.54296875" style="47" customWidth="1"/>
    <col min="2042" max="2046" width="10.54296875" style="47" customWidth="1"/>
    <col min="2047" max="2292" width="11.453125" style="47"/>
    <col min="2293" max="2293" width="8.984375E-2" style="47" customWidth="1"/>
    <col min="2294" max="2294" width="2.54296875" style="47" customWidth="1"/>
    <col min="2295" max="2295" width="18.54296875" style="47" customWidth="1"/>
    <col min="2296" max="2296" width="1.453125" style="47" customWidth="1"/>
    <col min="2297" max="2297" width="30.54296875" style="47" customWidth="1"/>
    <col min="2298" max="2302" width="10.54296875" style="47" customWidth="1"/>
    <col min="2303" max="2548" width="11.453125" style="47"/>
    <col min="2549" max="2549" width="8.984375E-2" style="47" customWidth="1"/>
    <col min="2550" max="2550" width="2.54296875" style="47" customWidth="1"/>
    <col min="2551" max="2551" width="18.54296875" style="47" customWidth="1"/>
    <col min="2552" max="2552" width="1.453125" style="47" customWidth="1"/>
    <col min="2553" max="2553" width="30.54296875" style="47" customWidth="1"/>
    <col min="2554" max="2558" width="10.54296875" style="47" customWidth="1"/>
    <col min="2559" max="2804" width="11.453125" style="47"/>
    <col min="2805" max="2805" width="8.984375E-2" style="47" customWidth="1"/>
    <col min="2806" max="2806" width="2.54296875" style="47" customWidth="1"/>
    <col min="2807" max="2807" width="18.54296875" style="47" customWidth="1"/>
    <col min="2808" max="2808" width="1.453125" style="47" customWidth="1"/>
    <col min="2809" max="2809" width="30.54296875" style="47" customWidth="1"/>
    <col min="2810" max="2814" width="10.54296875" style="47" customWidth="1"/>
    <col min="2815" max="3060" width="11.453125" style="47"/>
    <col min="3061" max="3061" width="8.984375E-2" style="47" customWidth="1"/>
    <col min="3062" max="3062" width="2.54296875" style="47" customWidth="1"/>
    <col min="3063" max="3063" width="18.54296875" style="47" customWidth="1"/>
    <col min="3064" max="3064" width="1.453125" style="47" customWidth="1"/>
    <col min="3065" max="3065" width="30.54296875" style="47" customWidth="1"/>
    <col min="3066" max="3070" width="10.54296875" style="47" customWidth="1"/>
    <col min="3071" max="3316" width="11.453125" style="47"/>
    <col min="3317" max="3317" width="8.984375E-2" style="47" customWidth="1"/>
    <col min="3318" max="3318" width="2.54296875" style="47" customWidth="1"/>
    <col min="3319" max="3319" width="18.54296875" style="47" customWidth="1"/>
    <col min="3320" max="3320" width="1.453125" style="47" customWidth="1"/>
    <col min="3321" max="3321" width="30.54296875" style="47" customWidth="1"/>
    <col min="3322" max="3326" width="10.54296875" style="47" customWidth="1"/>
    <col min="3327" max="3572" width="11.453125" style="47"/>
    <col min="3573" max="3573" width="8.984375E-2" style="47" customWidth="1"/>
    <col min="3574" max="3574" width="2.54296875" style="47" customWidth="1"/>
    <col min="3575" max="3575" width="18.54296875" style="47" customWidth="1"/>
    <col min="3576" max="3576" width="1.453125" style="47" customWidth="1"/>
    <col min="3577" max="3577" width="30.54296875" style="47" customWidth="1"/>
    <col min="3578" max="3582" width="10.54296875" style="47" customWidth="1"/>
    <col min="3583" max="3828" width="11.453125" style="47"/>
    <col min="3829" max="3829" width="8.984375E-2" style="47" customWidth="1"/>
    <col min="3830" max="3830" width="2.54296875" style="47" customWidth="1"/>
    <col min="3831" max="3831" width="18.54296875" style="47" customWidth="1"/>
    <col min="3832" max="3832" width="1.453125" style="47" customWidth="1"/>
    <col min="3833" max="3833" width="30.54296875" style="47" customWidth="1"/>
    <col min="3834" max="3838" width="10.54296875" style="47" customWidth="1"/>
    <col min="3839" max="4084" width="11.453125" style="47"/>
    <col min="4085" max="4085" width="8.984375E-2" style="47" customWidth="1"/>
    <col min="4086" max="4086" width="2.54296875" style="47" customWidth="1"/>
    <col min="4087" max="4087" width="18.54296875" style="47" customWidth="1"/>
    <col min="4088" max="4088" width="1.453125" style="47" customWidth="1"/>
    <col min="4089" max="4089" width="30.54296875" style="47" customWidth="1"/>
    <col min="4090" max="4094" width="10.54296875" style="47" customWidth="1"/>
    <col min="4095" max="4340" width="11.453125" style="47"/>
    <col min="4341" max="4341" width="8.984375E-2" style="47" customWidth="1"/>
    <col min="4342" max="4342" width="2.54296875" style="47" customWidth="1"/>
    <col min="4343" max="4343" width="18.54296875" style="47" customWidth="1"/>
    <col min="4344" max="4344" width="1.453125" style="47" customWidth="1"/>
    <col min="4345" max="4345" width="30.54296875" style="47" customWidth="1"/>
    <col min="4346" max="4350" width="10.54296875" style="47" customWidth="1"/>
    <col min="4351" max="4596" width="11.453125" style="47"/>
    <col min="4597" max="4597" width="8.984375E-2" style="47" customWidth="1"/>
    <col min="4598" max="4598" width="2.54296875" style="47" customWidth="1"/>
    <col min="4599" max="4599" width="18.54296875" style="47" customWidth="1"/>
    <col min="4600" max="4600" width="1.453125" style="47" customWidth="1"/>
    <col min="4601" max="4601" width="30.54296875" style="47" customWidth="1"/>
    <col min="4602" max="4606" width="10.54296875" style="47" customWidth="1"/>
    <col min="4607" max="4852" width="11.453125" style="47"/>
    <col min="4853" max="4853" width="8.984375E-2" style="47" customWidth="1"/>
    <col min="4854" max="4854" width="2.54296875" style="47" customWidth="1"/>
    <col min="4855" max="4855" width="18.54296875" style="47" customWidth="1"/>
    <col min="4856" max="4856" width="1.453125" style="47" customWidth="1"/>
    <col min="4857" max="4857" width="30.54296875" style="47" customWidth="1"/>
    <col min="4858" max="4862" width="10.54296875" style="47" customWidth="1"/>
    <col min="4863" max="5108" width="11.453125" style="47"/>
    <col min="5109" max="5109" width="8.984375E-2" style="47" customWidth="1"/>
    <col min="5110" max="5110" width="2.54296875" style="47" customWidth="1"/>
    <col min="5111" max="5111" width="18.54296875" style="47" customWidth="1"/>
    <col min="5112" max="5112" width="1.453125" style="47" customWidth="1"/>
    <col min="5113" max="5113" width="30.54296875" style="47" customWidth="1"/>
    <col min="5114" max="5118" width="10.54296875" style="47" customWidth="1"/>
    <col min="5119" max="5364" width="11.453125" style="47"/>
    <col min="5365" max="5365" width="8.984375E-2" style="47" customWidth="1"/>
    <col min="5366" max="5366" width="2.54296875" style="47" customWidth="1"/>
    <col min="5367" max="5367" width="18.54296875" style="47" customWidth="1"/>
    <col min="5368" max="5368" width="1.453125" style="47" customWidth="1"/>
    <col min="5369" max="5369" width="30.54296875" style="47" customWidth="1"/>
    <col min="5370" max="5374" width="10.54296875" style="47" customWidth="1"/>
    <col min="5375" max="5620" width="11.453125" style="47"/>
    <col min="5621" max="5621" width="8.984375E-2" style="47" customWidth="1"/>
    <col min="5622" max="5622" width="2.54296875" style="47" customWidth="1"/>
    <col min="5623" max="5623" width="18.54296875" style="47" customWidth="1"/>
    <col min="5624" max="5624" width="1.453125" style="47" customWidth="1"/>
    <col min="5625" max="5625" width="30.54296875" style="47" customWidth="1"/>
    <col min="5626" max="5630" width="10.54296875" style="47" customWidth="1"/>
    <col min="5631" max="5876" width="11.453125" style="47"/>
    <col min="5877" max="5877" width="8.984375E-2" style="47" customWidth="1"/>
    <col min="5878" max="5878" width="2.54296875" style="47" customWidth="1"/>
    <col min="5879" max="5879" width="18.54296875" style="47" customWidth="1"/>
    <col min="5880" max="5880" width="1.453125" style="47" customWidth="1"/>
    <col min="5881" max="5881" width="30.54296875" style="47" customWidth="1"/>
    <col min="5882" max="5886" width="10.54296875" style="47" customWidth="1"/>
    <col min="5887" max="6132" width="11.453125" style="47"/>
    <col min="6133" max="6133" width="8.984375E-2" style="47" customWidth="1"/>
    <col min="6134" max="6134" width="2.54296875" style="47" customWidth="1"/>
    <col min="6135" max="6135" width="18.54296875" style="47" customWidth="1"/>
    <col min="6136" max="6136" width="1.453125" style="47" customWidth="1"/>
    <col min="6137" max="6137" width="30.54296875" style="47" customWidth="1"/>
    <col min="6138" max="6142" width="10.54296875" style="47" customWidth="1"/>
    <col min="6143" max="6388" width="11.453125" style="47"/>
    <col min="6389" max="6389" width="8.984375E-2" style="47" customWidth="1"/>
    <col min="6390" max="6390" width="2.54296875" style="47" customWidth="1"/>
    <col min="6391" max="6391" width="18.54296875" style="47" customWidth="1"/>
    <col min="6392" max="6392" width="1.453125" style="47" customWidth="1"/>
    <col min="6393" max="6393" width="30.54296875" style="47" customWidth="1"/>
    <col min="6394" max="6398" width="10.54296875" style="47" customWidth="1"/>
    <col min="6399" max="6644" width="11.453125" style="47"/>
    <col min="6645" max="6645" width="8.984375E-2" style="47" customWidth="1"/>
    <col min="6646" max="6646" width="2.54296875" style="47" customWidth="1"/>
    <col min="6647" max="6647" width="18.54296875" style="47" customWidth="1"/>
    <col min="6648" max="6648" width="1.453125" style="47" customWidth="1"/>
    <col min="6649" max="6649" width="30.54296875" style="47" customWidth="1"/>
    <col min="6650" max="6654" width="10.54296875" style="47" customWidth="1"/>
    <col min="6655" max="6900" width="11.453125" style="47"/>
    <col min="6901" max="6901" width="8.984375E-2" style="47" customWidth="1"/>
    <col min="6902" max="6902" width="2.54296875" style="47" customWidth="1"/>
    <col min="6903" max="6903" width="18.54296875" style="47" customWidth="1"/>
    <col min="6904" max="6904" width="1.453125" style="47" customWidth="1"/>
    <col min="6905" max="6905" width="30.54296875" style="47" customWidth="1"/>
    <col min="6906" max="6910" width="10.54296875" style="47" customWidth="1"/>
    <col min="6911" max="7156" width="11.453125" style="47"/>
    <col min="7157" max="7157" width="8.984375E-2" style="47" customWidth="1"/>
    <col min="7158" max="7158" width="2.54296875" style="47" customWidth="1"/>
    <col min="7159" max="7159" width="18.54296875" style="47" customWidth="1"/>
    <col min="7160" max="7160" width="1.453125" style="47" customWidth="1"/>
    <col min="7161" max="7161" width="30.54296875" style="47" customWidth="1"/>
    <col min="7162" max="7166" width="10.54296875" style="47" customWidth="1"/>
    <col min="7167" max="7412" width="11.453125" style="47"/>
    <col min="7413" max="7413" width="8.984375E-2" style="47" customWidth="1"/>
    <col min="7414" max="7414" width="2.54296875" style="47" customWidth="1"/>
    <col min="7415" max="7415" width="18.54296875" style="47" customWidth="1"/>
    <col min="7416" max="7416" width="1.453125" style="47" customWidth="1"/>
    <col min="7417" max="7417" width="30.54296875" style="47" customWidth="1"/>
    <col min="7418" max="7422" width="10.54296875" style="47" customWidth="1"/>
    <col min="7423" max="7668" width="11.453125" style="47"/>
    <col min="7669" max="7669" width="8.984375E-2" style="47" customWidth="1"/>
    <col min="7670" max="7670" width="2.54296875" style="47" customWidth="1"/>
    <col min="7671" max="7671" width="18.54296875" style="47" customWidth="1"/>
    <col min="7672" max="7672" width="1.453125" style="47" customWidth="1"/>
    <col min="7673" max="7673" width="30.54296875" style="47" customWidth="1"/>
    <col min="7674" max="7678" width="10.54296875" style="47" customWidth="1"/>
    <col min="7679" max="7924" width="11.453125" style="47"/>
    <col min="7925" max="7925" width="8.984375E-2" style="47" customWidth="1"/>
    <col min="7926" max="7926" width="2.54296875" style="47" customWidth="1"/>
    <col min="7927" max="7927" width="18.54296875" style="47" customWidth="1"/>
    <col min="7928" max="7928" width="1.453125" style="47" customWidth="1"/>
    <col min="7929" max="7929" width="30.54296875" style="47" customWidth="1"/>
    <col min="7930" max="7934" width="10.54296875" style="47" customWidth="1"/>
    <col min="7935" max="8180" width="11.453125" style="47"/>
    <col min="8181" max="8181" width="8.984375E-2" style="47" customWidth="1"/>
    <col min="8182" max="8182" width="2.54296875" style="47" customWidth="1"/>
    <col min="8183" max="8183" width="18.54296875" style="47" customWidth="1"/>
    <col min="8184" max="8184" width="1.453125" style="47" customWidth="1"/>
    <col min="8185" max="8185" width="30.54296875" style="47" customWidth="1"/>
    <col min="8186" max="8190" width="10.54296875" style="47" customWidth="1"/>
    <col min="8191" max="8436" width="11.453125" style="47"/>
    <col min="8437" max="8437" width="8.984375E-2" style="47" customWidth="1"/>
    <col min="8438" max="8438" width="2.54296875" style="47" customWidth="1"/>
    <col min="8439" max="8439" width="18.54296875" style="47" customWidth="1"/>
    <col min="8440" max="8440" width="1.453125" style="47" customWidth="1"/>
    <col min="8441" max="8441" width="30.54296875" style="47" customWidth="1"/>
    <col min="8442" max="8446" width="10.54296875" style="47" customWidth="1"/>
    <col min="8447" max="8692" width="11.453125" style="47"/>
    <col min="8693" max="8693" width="8.984375E-2" style="47" customWidth="1"/>
    <col min="8694" max="8694" width="2.54296875" style="47" customWidth="1"/>
    <col min="8695" max="8695" width="18.54296875" style="47" customWidth="1"/>
    <col min="8696" max="8696" width="1.453125" style="47" customWidth="1"/>
    <col min="8697" max="8697" width="30.54296875" style="47" customWidth="1"/>
    <col min="8698" max="8702" width="10.54296875" style="47" customWidth="1"/>
    <col min="8703" max="8948" width="11.453125" style="47"/>
    <col min="8949" max="8949" width="8.984375E-2" style="47" customWidth="1"/>
    <col min="8950" max="8950" width="2.54296875" style="47" customWidth="1"/>
    <col min="8951" max="8951" width="18.54296875" style="47" customWidth="1"/>
    <col min="8952" max="8952" width="1.453125" style="47" customWidth="1"/>
    <col min="8953" max="8953" width="30.54296875" style="47" customWidth="1"/>
    <col min="8954" max="8958" width="10.54296875" style="47" customWidth="1"/>
    <col min="8959" max="9204" width="11.453125" style="47"/>
    <col min="9205" max="9205" width="8.984375E-2" style="47" customWidth="1"/>
    <col min="9206" max="9206" width="2.54296875" style="47" customWidth="1"/>
    <col min="9207" max="9207" width="18.54296875" style="47" customWidth="1"/>
    <col min="9208" max="9208" width="1.453125" style="47" customWidth="1"/>
    <col min="9209" max="9209" width="30.54296875" style="47" customWidth="1"/>
    <col min="9210" max="9214" width="10.54296875" style="47" customWidth="1"/>
    <col min="9215" max="9460" width="11.453125" style="47"/>
    <col min="9461" max="9461" width="8.984375E-2" style="47" customWidth="1"/>
    <col min="9462" max="9462" width="2.54296875" style="47" customWidth="1"/>
    <col min="9463" max="9463" width="18.54296875" style="47" customWidth="1"/>
    <col min="9464" max="9464" width="1.453125" style="47" customWidth="1"/>
    <col min="9465" max="9465" width="30.54296875" style="47" customWidth="1"/>
    <col min="9466" max="9470" width="10.54296875" style="47" customWidth="1"/>
    <col min="9471" max="9716" width="11.453125" style="47"/>
    <col min="9717" max="9717" width="8.984375E-2" style="47" customWidth="1"/>
    <col min="9718" max="9718" width="2.54296875" style="47" customWidth="1"/>
    <col min="9719" max="9719" width="18.54296875" style="47" customWidth="1"/>
    <col min="9720" max="9720" width="1.453125" style="47" customWidth="1"/>
    <col min="9721" max="9721" width="30.54296875" style="47" customWidth="1"/>
    <col min="9722" max="9726" width="10.54296875" style="47" customWidth="1"/>
    <col min="9727" max="9972" width="11.453125" style="47"/>
    <col min="9973" max="9973" width="8.984375E-2" style="47" customWidth="1"/>
    <col min="9974" max="9974" width="2.54296875" style="47" customWidth="1"/>
    <col min="9975" max="9975" width="18.54296875" style="47" customWidth="1"/>
    <col min="9976" max="9976" width="1.453125" style="47" customWidth="1"/>
    <col min="9977" max="9977" width="30.54296875" style="47" customWidth="1"/>
    <col min="9978" max="9982" width="10.54296875" style="47" customWidth="1"/>
    <col min="9983" max="10228" width="11.453125" style="47"/>
    <col min="10229" max="10229" width="8.984375E-2" style="47" customWidth="1"/>
    <col min="10230" max="10230" width="2.54296875" style="47" customWidth="1"/>
    <col min="10231" max="10231" width="18.54296875" style="47" customWidth="1"/>
    <col min="10232" max="10232" width="1.453125" style="47" customWidth="1"/>
    <col min="10233" max="10233" width="30.54296875" style="47" customWidth="1"/>
    <col min="10234" max="10238" width="10.54296875" style="47" customWidth="1"/>
    <col min="10239" max="10484" width="11.453125" style="47"/>
    <col min="10485" max="10485" width="8.984375E-2" style="47" customWidth="1"/>
    <col min="10486" max="10486" width="2.54296875" style="47" customWidth="1"/>
    <col min="10487" max="10487" width="18.54296875" style="47" customWidth="1"/>
    <col min="10488" max="10488" width="1.453125" style="47" customWidth="1"/>
    <col min="10489" max="10489" width="30.54296875" style="47" customWidth="1"/>
    <col min="10490" max="10494" width="10.54296875" style="47" customWidth="1"/>
    <col min="10495" max="10740" width="11.453125" style="47"/>
    <col min="10741" max="10741" width="8.984375E-2" style="47" customWidth="1"/>
    <col min="10742" max="10742" width="2.54296875" style="47" customWidth="1"/>
    <col min="10743" max="10743" width="18.54296875" style="47" customWidth="1"/>
    <col min="10744" max="10744" width="1.453125" style="47" customWidth="1"/>
    <col min="10745" max="10745" width="30.54296875" style="47" customWidth="1"/>
    <col min="10746" max="10750" width="10.54296875" style="47" customWidth="1"/>
    <col min="10751" max="10996" width="11.453125" style="47"/>
    <col min="10997" max="10997" width="8.984375E-2" style="47" customWidth="1"/>
    <col min="10998" max="10998" width="2.54296875" style="47" customWidth="1"/>
    <col min="10999" max="10999" width="18.54296875" style="47" customWidth="1"/>
    <col min="11000" max="11000" width="1.453125" style="47" customWidth="1"/>
    <col min="11001" max="11001" width="30.54296875" style="47" customWidth="1"/>
    <col min="11002" max="11006" width="10.54296875" style="47" customWidth="1"/>
    <col min="11007" max="11252" width="11.453125" style="47"/>
    <col min="11253" max="11253" width="8.984375E-2" style="47" customWidth="1"/>
    <col min="11254" max="11254" width="2.54296875" style="47" customWidth="1"/>
    <col min="11255" max="11255" width="18.54296875" style="47" customWidth="1"/>
    <col min="11256" max="11256" width="1.453125" style="47" customWidth="1"/>
    <col min="11257" max="11257" width="30.54296875" style="47" customWidth="1"/>
    <col min="11258" max="11262" width="10.54296875" style="47" customWidth="1"/>
    <col min="11263" max="11508" width="11.453125" style="47"/>
    <col min="11509" max="11509" width="8.984375E-2" style="47" customWidth="1"/>
    <col min="11510" max="11510" width="2.54296875" style="47" customWidth="1"/>
    <col min="11511" max="11511" width="18.54296875" style="47" customWidth="1"/>
    <col min="11512" max="11512" width="1.453125" style="47" customWidth="1"/>
    <col min="11513" max="11513" width="30.54296875" style="47" customWidth="1"/>
    <col min="11514" max="11518" width="10.54296875" style="47" customWidth="1"/>
    <col min="11519" max="11764" width="11.453125" style="47"/>
    <col min="11765" max="11765" width="8.984375E-2" style="47" customWidth="1"/>
    <col min="11766" max="11766" width="2.54296875" style="47" customWidth="1"/>
    <col min="11767" max="11767" width="18.54296875" style="47" customWidth="1"/>
    <col min="11768" max="11768" width="1.453125" style="47" customWidth="1"/>
    <col min="11769" max="11769" width="30.54296875" style="47" customWidth="1"/>
    <col min="11770" max="11774" width="10.54296875" style="47" customWidth="1"/>
    <col min="11775" max="12020" width="11.453125" style="47"/>
    <col min="12021" max="12021" width="8.984375E-2" style="47" customWidth="1"/>
    <col min="12022" max="12022" width="2.54296875" style="47" customWidth="1"/>
    <col min="12023" max="12023" width="18.54296875" style="47" customWidth="1"/>
    <col min="12024" max="12024" width="1.453125" style="47" customWidth="1"/>
    <col min="12025" max="12025" width="30.54296875" style="47" customWidth="1"/>
    <col min="12026" max="12030" width="10.54296875" style="47" customWidth="1"/>
    <col min="12031" max="12276" width="11.453125" style="47"/>
    <col min="12277" max="12277" width="8.984375E-2" style="47" customWidth="1"/>
    <col min="12278" max="12278" width="2.54296875" style="47" customWidth="1"/>
    <col min="12279" max="12279" width="18.54296875" style="47" customWidth="1"/>
    <col min="12280" max="12280" width="1.453125" style="47" customWidth="1"/>
    <col min="12281" max="12281" width="30.54296875" style="47" customWidth="1"/>
    <col min="12282" max="12286" width="10.54296875" style="47" customWidth="1"/>
    <col min="12287" max="12532" width="11.453125" style="47"/>
    <col min="12533" max="12533" width="8.984375E-2" style="47" customWidth="1"/>
    <col min="12534" max="12534" width="2.54296875" style="47" customWidth="1"/>
    <col min="12535" max="12535" width="18.54296875" style="47" customWidth="1"/>
    <col min="12536" max="12536" width="1.453125" style="47" customWidth="1"/>
    <col min="12537" max="12537" width="30.54296875" style="47" customWidth="1"/>
    <col min="12538" max="12542" width="10.54296875" style="47" customWidth="1"/>
    <col min="12543" max="12788" width="11.453125" style="47"/>
    <col min="12789" max="12789" width="8.984375E-2" style="47" customWidth="1"/>
    <col min="12790" max="12790" width="2.54296875" style="47" customWidth="1"/>
    <col min="12791" max="12791" width="18.54296875" style="47" customWidth="1"/>
    <col min="12792" max="12792" width="1.453125" style="47" customWidth="1"/>
    <col min="12793" max="12793" width="30.54296875" style="47" customWidth="1"/>
    <col min="12794" max="12798" width="10.54296875" style="47" customWidth="1"/>
    <col min="12799" max="13044" width="11.453125" style="47"/>
    <col min="13045" max="13045" width="8.984375E-2" style="47" customWidth="1"/>
    <col min="13046" max="13046" width="2.54296875" style="47" customWidth="1"/>
    <col min="13047" max="13047" width="18.54296875" style="47" customWidth="1"/>
    <col min="13048" max="13048" width="1.453125" style="47" customWidth="1"/>
    <col min="13049" max="13049" width="30.54296875" style="47" customWidth="1"/>
    <col min="13050" max="13054" width="10.54296875" style="47" customWidth="1"/>
    <col min="13055" max="13300" width="11.453125" style="47"/>
    <col min="13301" max="13301" width="8.984375E-2" style="47" customWidth="1"/>
    <col min="13302" max="13302" width="2.54296875" style="47" customWidth="1"/>
    <col min="13303" max="13303" width="18.54296875" style="47" customWidth="1"/>
    <col min="13304" max="13304" width="1.453125" style="47" customWidth="1"/>
    <col min="13305" max="13305" width="30.54296875" style="47" customWidth="1"/>
    <col min="13306" max="13310" width="10.54296875" style="47" customWidth="1"/>
    <col min="13311" max="13556" width="11.453125" style="47"/>
    <col min="13557" max="13557" width="8.984375E-2" style="47" customWidth="1"/>
    <col min="13558" max="13558" width="2.54296875" style="47" customWidth="1"/>
    <col min="13559" max="13559" width="18.54296875" style="47" customWidth="1"/>
    <col min="13560" max="13560" width="1.453125" style="47" customWidth="1"/>
    <col min="13561" max="13561" width="30.54296875" style="47" customWidth="1"/>
    <col min="13562" max="13566" width="10.54296875" style="47" customWidth="1"/>
    <col min="13567" max="13812" width="11.453125" style="47"/>
    <col min="13813" max="13813" width="8.984375E-2" style="47" customWidth="1"/>
    <col min="13814" max="13814" width="2.54296875" style="47" customWidth="1"/>
    <col min="13815" max="13815" width="18.54296875" style="47" customWidth="1"/>
    <col min="13816" max="13816" width="1.453125" style="47" customWidth="1"/>
    <col min="13817" max="13817" width="30.54296875" style="47" customWidth="1"/>
    <col min="13818" max="13822" width="10.54296875" style="47" customWidth="1"/>
    <col min="13823" max="14068" width="11.453125" style="47"/>
    <col min="14069" max="14069" width="8.984375E-2" style="47" customWidth="1"/>
    <col min="14070" max="14070" width="2.54296875" style="47" customWidth="1"/>
    <col min="14071" max="14071" width="18.54296875" style="47" customWidth="1"/>
    <col min="14072" max="14072" width="1.453125" style="47" customWidth="1"/>
    <col min="14073" max="14073" width="30.54296875" style="47" customWidth="1"/>
    <col min="14074" max="14078" width="10.54296875" style="47" customWidth="1"/>
    <col min="14079" max="14324" width="11.453125" style="47"/>
    <col min="14325" max="14325" width="8.984375E-2" style="47" customWidth="1"/>
    <col min="14326" max="14326" width="2.54296875" style="47" customWidth="1"/>
    <col min="14327" max="14327" width="18.54296875" style="47" customWidth="1"/>
    <col min="14328" max="14328" width="1.453125" style="47" customWidth="1"/>
    <col min="14329" max="14329" width="30.54296875" style="47" customWidth="1"/>
    <col min="14330" max="14334" width="10.54296875" style="47" customWidth="1"/>
    <col min="14335" max="14580" width="11.453125" style="47"/>
    <col min="14581" max="14581" width="8.984375E-2" style="47" customWidth="1"/>
    <col min="14582" max="14582" width="2.54296875" style="47" customWidth="1"/>
    <col min="14583" max="14583" width="18.54296875" style="47" customWidth="1"/>
    <col min="14584" max="14584" width="1.453125" style="47" customWidth="1"/>
    <col min="14585" max="14585" width="30.54296875" style="47" customWidth="1"/>
    <col min="14586" max="14590" width="10.54296875" style="47" customWidth="1"/>
    <col min="14591" max="14836" width="11.453125" style="47"/>
    <col min="14837" max="14837" width="8.984375E-2" style="47" customWidth="1"/>
    <col min="14838" max="14838" width="2.54296875" style="47" customWidth="1"/>
    <col min="14839" max="14839" width="18.54296875" style="47" customWidth="1"/>
    <col min="14840" max="14840" width="1.453125" style="47" customWidth="1"/>
    <col min="14841" max="14841" width="30.54296875" style="47" customWidth="1"/>
    <col min="14842" max="14846" width="10.54296875" style="47" customWidth="1"/>
    <col min="14847" max="15092" width="11.453125" style="47"/>
    <col min="15093" max="15093" width="8.984375E-2" style="47" customWidth="1"/>
    <col min="15094" max="15094" width="2.54296875" style="47" customWidth="1"/>
    <col min="15095" max="15095" width="18.54296875" style="47" customWidth="1"/>
    <col min="15096" max="15096" width="1.453125" style="47" customWidth="1"/>
    <col min="15097" max="15097" width="30.54296875" style="47" customWidth="1"/>
    <col min="15098" max="15102" width="10.54296875" style="47" customWidth="1"/>
    <col min="15103" max="15348" width="11.453125" style="47"/>
    <col min="15349" max="15349" width="8.984375E-2" style="47" customWidth="1"/>
    <col min="15350" max="15350" width="2.54296875" style="47" customWidth="1"/>
    <col min="15351" max="15351" width="18.54296875" style="47" customWidth="1"/>
    <col min="15352" max="15352" width="1.453125" style="47" customWidth="1"/>
    <col min="15353" max="15353" width="30.54296875" style="47" customWidth="1"/>
    <col min="15354" max="15358" width="10.54296875" style="47" customWidth="1"/>
    <col min="15359" max="15604" width="11.453125" style="47"/>
    <col min="15605" max="15605" width="8.984375E-2" style="47" customWidth="1"/>
    <col min="15606" max="15606" width="2.54296875" style="47" customWidth="1"/>
    <col min="15607" max="15607" width="18.54296875" style="47" customWidth="1"/>
    <col min="15608" max="15608" width="1.453125" style="47" customWidth="1"/>
    <col min="15609" max="15609" width="30.54296875" style="47" customWidth="1"/>
    <col min="15610" max="15614" width="10.54296875" style="47" customWidth="1"/>
    <col min="15615" max="15860" width="11.453125" style="47"/>
    <col min="15861" max="15861" width="8.984375E-2" style="47" customWidth="1"/>
    <col min="15862" max="15862" width="2.54296875" style="47" customWidth="1"/>
    <col min="15863" max="15863" width="18.54296875" style="47" customWidth="1"/>
    <col min="15864" max="15864" width="1.453125" style="47" customWidth="1"/>
    <col min="15865" max="15865" width="30.54296875" style="47" customWidth="1"/>
    <col min="15866" max="15870" width="10.54296875" style="47" customWidth="1"/>
    <col min="15871" max="16116" width="11.453125" style="47"/>
    <col min="16117" max="16117" width="8.984375E-2" style="47" customWidth="1"/>
    <col min="16118" max="16118" width="2.54296875" style="47" customWidth="1"/>
    <col min="16119" max="16119" width="18.54296875" style="47" customWidth="1"/>
    <col min="16120" max="16120" width="1.453125" style="47" customWidth="1"/>
    <col min="16121" max="16121" width="30.54296875" style="47" customWidth="1"/>
    <col min="16122" max="16126" width="10.54296875" style="47" customWidth="1"/>
    <col min="16127" max="16384" width="11.453125" style="47"/>
  </cols>
  <sheetData>
    <row r="1" spans="1:20" ht="0.75" customHeight="1"/>
    <row r="2" spans="1:20" ht="21" customHeight="1">
      <c r="E2" s="27" t="s">
        <v>19</v>
      </c>
      <c r="F2" s="63"/>
      <c r="G2" s="63"/>
    </row>
    <row r="3" spans="1:20" ht="15" customHeight="1">
      <c r="E3" s="43" t="str">
        <f>Indice!E3</f>
        <v>Julio 2025</v>
      </c>
      <c r="F3" s="62"/>
      <c r="G3" s="62"/>
    </row>
    <row r="4" spans="1:20" s="58" customFormat="1" ht="20.25" customHeight="1">
      <c r="B4" s="57"/>
      <c r="C4" s="25" t="s">
        <v>39</v>
      </c>
    </row>
    <row r="5" spans="1:20" s="58" customFormat="1" ht="12.75" customHeight="1">
      <c r="B5" s="57"/>
      <c r="C5" s="61"/>
    </row>
    <row r="6" spans="1:20" s="58" customFormat="1" ht="13.5" customHeight="1">
      <c r="B6" s="57"/>
      <c r="C6" s="56"/>
      <c r="D6" s="55"/>
      <c r="E6" s="55"/>
      <c r="G6" s="45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s="58" customFormat="1" ht="12.75" customHeight="1">
      <c r="B7" s="57"/>
      <c r="C7" s="244" t="s">
        <v>113</v>
      </c>
      <c r="D7" s="55"/>
      <c r="E7" s="59"/>
    </row>
    <row r="8" spans="1:20" ht="12.75" customHeight="1">
      <c r="A8" s="58"/>
      <c r="B8" s="57"/>
      <c r="C8" s="244"/>
      <c r="D8" s="55"/>
      <c r="E8" s="59"/>
      <c r="F8" s="54"/>
    </row>
    <row r="9" spans="1:20" ht="12.75" customHeight="1">
      <c r="A9" s="58"/>
      <c r="B9" s="57"/>
      <c r="C9" s="173"/>
      <c r="D9" s="55"/>
      <c r="E9" s="59"/>
      <c r="F9" s="54"/>
    </row>
    <row r="10" spans="1:20" ht="12.75" customHeight="1">
      <c r="A10" s="58"/>
      <c r="B10" s="57"/>
      <c r="C10" s="32"/>
      <c r="D10" s="55"/>
      <c r="E10" s="59"/>
      <c r="F10" s="54"/>
    </row>
    <row r="11" spans="1:20" ht="12.75" customHeight="1">
      <c r="A11" s="58"/>
      <c r="B11" s="57"/>
      <c r="D11" s="55"/>
      <c r="E11" s="55"/>
      <c r="F11" s="54"/>
    </row>
    <row r="12" spans="1:20" ht="12.75" customHeight="1">
      <c r="A12" s="58"/>
      <c r="B12" s="57"/>
      <c r="D12" s="55"/>
      <c r="E12" s="55"/>
      <c r="F12" s="54"/>
    </row>
    <row r="13" spans="1:20" ht="12.75" customHeight="1">
      <c r="A13" s="58"/>
      <c r="B13" s="57"/>
      <c r="C13" s="56"/>
      <c r="D13" s="55"/>
      <c r="E13" s="55"/>
      <c r="F13" s="54"/>
    </row>
    <row r="14" spans="1:20" ht="12.75" customHeight="1">
      <c r="A14" s="58"/>
      <c r="B14" s="57"/>
      <c r="C14" s="56"/>
      <c r="D14" s="55"/>
      <c r="E14" s="55"/>
      <c r="F14" s="54"/>
    </row>
    <row r="15" spans="1:20" ht="12.75" customHeight="1">
      <c r="A15" s="58"/>
      <c r="B15" s="57"/>
      <c r="C15" s="56"/>
      <c r="D15" s="55"/>
      <c r="E15" s="55"/>
      <c r="F15" s="54"/>
    </row>
    <row r="16" spans="1:20" ht="12.75" customHeight="1">
      <c r="A16" s="58"/>
      <c r="B16" s="57"/>
      <c r="C16" s="56"/>
      <c r="D16" s="55"/>
      <c r="E16" s="55"/>
      <c r="F16" s="54"/>
    </row>
    <row r="17" spans="1:7" ht="12.75" customHeight="1">
      <c r="A17" s="58"/>
      <c r="B17" s="57"/>
      <c r="C17" s="56"/>
      <c r="D17" s="55"/>
      <c r="E17" s="55"/>
      <c r="F17" s="54"/>
    </row>
    <row r="18" spans="1:7" ht="12.75" customHeight="1">
      <c r="A18" s="58"/>
      <c r="B18" s="57"/>
      <c r="C18" s="56"/>
      <c r="D18" s="55"/>
      <c r="E18" s="55"/>
      <c r="F18" s="141"/>
    </row>
    <row r="19" spans="1:7" ht="12.75" customHeight="1">
      <c r="A19" s="58"/>
      <c r="B19" s="57"/>
      <c r="C19" s="56"/>
      <c r="D19" s="55"/>
      <c r="E19" s="55"/>
      <c r="F19" s="54"/>
    </row>
    <row r="20" spans="1:7" ht="12.75" customHeight="1">
      <c r="A20" s="58"/>
      <c r="B20" s="57"/>
      <c r="C20" s="56"/>
      <c r="D20" s="55"/>
      <c r="E20" s="55"/>
      <c r="F20" s="54"/>
    </row>
    <row r="21" spans="1:7" ht="12.75" customHeight="1">
      <c r="A21" s="58"/>
      <c r="B21" s="57"/>
      <c r="C21" s="56"/>
      <c r="D21" s="55"/>
      <c r="E21" s="55"/>
      <c r="F21" s="54"/>
    </row>
    <row r="22" spans="1:7" ht="12.75" customHeight="1"/>
    <row r="23" spans="1:7" ht="12.75" customHeight="1"/>
    <row r="24" spans="1:7" ht="12.75" customHeight="1">
      <c r="E24" s="51"/>
      <c r="F24" s="51"/>
      <c r="G24" s="51"/>
    </row>
    <row r="25" spans="1:7" ht="12.75" customHeight="1">
      <c r="E25" s="48" t="s">
        <v>78</v>
      </c>
      <c r="F25" s="53"/>
      <c r="G25" s="53"/>
    </row>
    <row r="26" spans="1:7" ht="12.75" customHeight="1">
      <c r="E26" s="48" t="s">
        <v>44</v>
      </c>
      <c r="F26" s="53"/>
      <c r="G26" s="53"/>
    </row>
    <row r="27" spans="1:7" ht="12.75" customHeight="1">
      <c r="E27" s="52"/>
      <c r="F27" s="51"/>
      <c r="G27" s="51"/>
    </row>
    <row r="28" spans="1:7" ht="12.75" customHeight="1">
      <c r="F28" s="51"/>
      <c r="G28" s="51"/>
    </row>
    <row r="29" spans="1:7" ht="12.75" customHeight="1">
      <c r="F29" s="51"/>
      <c r="G29" s="51"/>
    </row>
    <row r="30" spans="1:7" ht="12.75" customHeight="1">
      <c r="E30" s="50"/>
    </row>
    <row r="31" spans="1:7" ht="12.75" customHeight="1"/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6" spans="5:5">
      <c r="E46" s="48"/>
    </row>
    <row r="47" spans="5:5">
      <c r="E47" s="49"/>
    </row>
    <row r="48" spans="5:5">
      <c r="E48" s="48"/>
    </row>
  </sheetData>
  <mergeCells count="1"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topLeftCell="A4" zoomScaleNormal="100" workbookViewId="0">
      <selection activeCell="G30" sqref="G30"/>
    </sheetView>
  </sheetViews>
  <sheetFormatPr baseColWidth="10" defaultRowHeight="12.5"/>
  <cols>
    <col min="1" max="1" width="8.984375E-2" style="29" customWidth="1"/>
    <col min="2" max="2" width="2.54296875" style="29" customWidth="1"/>
    <col min="3" max="3" width="23.54296875" style="29" customWidth="1"/>
    <col min="4" max="4" width="1.453125" style="29" customWidth="1"/>
    <col min="5" max="5" width="58.90625" style="29" customWidth="1"/>
    <col min="6" max="6" width="11.453125" style="28"/>
    <col min="7" max="7" width="19.90625" style="28" customWidth="1"/>
    <col min="8" max="9" width="11.453125" style="28"/>
    <col min="10" max="10" width="11" style="28" bestFit="1" customWidth="1"/>
    <col min="11" max="253" width="11.453125" style="28"/>
    <col min="254" max="254" width="8.984375E-2" style="28" customWidth="1"/>
    <col min="255" max="255" width="2.54296875" style="28" customWidth="1"/>
    <col min="256" max="256" width="18.54296875" style="28" customWidth="1"/>
    <col min="257" max="257" width="1.453125" style="28" customWidth="1"/>
    <col min="258" max="258" width="58.90625" style="28" customWidth="1"/>
    <col min="259" max="260" width="11.453125" style="28"/>
    <col min="261" max="261" width="2.08984375" style="28" customWidth="1"/>
    <col min="262" max="262" width="11.453125" style="28"/>
    <col min="263" max="263" width="9.54296875" style="28" customWidth="1"/>
    <col min="264" max="509" width="11.453125" style="28"/>
    <col min="510" max="510" width="8.984375E-2" style="28" customWidth="1"/>
    <col min="511" max="511" width="2.54296875" style="28" customWidth="1"/>
    <col min="512" max="512" width="18.54296875" style="28" customWidth="1"/>
    <col min="513" max="513" width="1.453125" style="28" customWidth="1"/>
    <col min="514" max="514" width="58.90625" style="28" customWidth="1"/>
    <col min="515" max="516" width="11.453125" style="28"/>
    <col min="517" max="517" width="2.08984375" style="28" customWidth="1"/>
    <col min="518" max="518" width="11.453125" style="28"/>
    <col min="519" max="519" width="9.54296875" style="28" customWidth="1"/>
    <col min="520" max="765" width="11.453125" style="28"/>
    <col min="766" max="766" width="8.984375E-2" style="28" customWidth="1"/>
    <col min="767" max="767" width="2.54296875" style="28" customWidth="1"/>
    <col min="768" max="768" width="18.54296875" style="28" customWidth="1"/>
    <col min="769" max="769" width="1.453125" style="28" customWidth="1"/>
    <col min="770" max="770" width="58.90625" style="28" customWidth="1"/>
    <col min="771" max="772" width="11.453125" style="28"/>
    <col min="773" max="773" width="2.08984375" style="28" customWidth="1"/>
    <col min="774" max="774" width="11.453125" style="28"/>
    <col min="775" max="775" width="9.54296875" style="28" customWidth="1"/>
    <col min="776" max="1021" width="11.453125" style="28"/>
    <col min="1022" max="1022" width="8.984375E-2" style="28" customWidth="1"/>
    <col min="1023" max="1023" width="2.54296875" style="28" customWidth="1"/>
    <col min="1024" max="1024" width="18.54296875" style="28" customWidth="1"/>
    <col min="1025" max="1025" width="1.453125" style="28" customWidth="1"/>
    <col min="1026" max="1026" width="58.90625" style="28" customWidth="1"/>
    <col min="1027" max="1028" width="11.453125" style="28"/>
    <col min="1029" max="1029" width="2.08984375" style="28" customWidth="1"/>
    <col min="1030" max="1030" width="11.453125" style="28"/>
    <col min="1031" max="1031" width="9.54296875" style="28" customWidth="1"/>
    <col min="1032" max="1277" width="11.453125" style="28"/>
    <col min="1278" max="1278" width="8.984375E-2" style="28" customWidth="1"/>
    <col min="1279" max="1279" width="2.54296875" style="28" customWidth="1"/>
    <col min="1280" max="1280" width="18.54296875" style="28" customWidth="1"/>
    <col min="1281" max="1281" width="1.453125" style="28" customWidth="1"/>
    <col min="1282" max="1282" width="58.90625" style="28" customWidth="1"/>
    <col min="1283" max="1284" width="11.453125" style="28"/>
    <col min="1285" max="1285" width="2.08984375" style="28" customWidth="1"/>
    <col min="1286" max="1286" width="11.453125" style="28"/>
    <col min="1287" max="1287" width="9.54296875" style="28" customWidth="1"/>
    <col min="1288" max="1533" width="11.453125" style="28"/>
    <col min="1534" max="1534" width="8.984375E-2" style="28" customWidth="1"/>
    <col min="1535" max="1535" width="2.54296875" style="28" customWidth="1"/>
    <col min="1536" max="1536" width="18.54296875" style="28" customWidth="1"/>
    <col min="1537" max="1537" width="1.453125" style="28" customWidth="1"/>
    <col min="1538" max="1538" width="58.90625" style="28" customWidth="1"/>
    <col min="1539" max="1540" width="11.453125" style="28"/>
    <col min="1541" max="1541" width="2.08984375" style="28" customWidth="1"/>
    <col min="1542" max="1542" width="11.453125" style="28"/>
    <col min="1543" max="1543" width="9.54296875" style="28" customWidth="1"/>
    <col min="1544" max="1789" width="11.453125" style="28"/>
    <col min="1790" max="1790" width="8.984375E-2" style="28" customWidth="1"/>
    <col min="1791" max="1791" width="2.54296875" style="28" customWidth="1"/>
    <col min="1792" max="1792" width="18.54296875" style="28" customWidth="1"/>
    <col min="1793" max="1793" width="1.453125" style="28" customWidth="1"/>
    <col min="1794" max="1794" width="58.90625" style="28" customWidth="1"/>
    <col min="1795" max="1796" width="11.453125" style="28"/>
    <col min="1797" max="1797" width="2.08984375" style="28" customWidth="1"/>
    <col min="1798" max="1798" width="11.453125" style="28"/>
    <col min="1799" max="1799" width="9.54296875" style="28" customWidth="1"/>
    <col min="1800" max="2045" width="11.453125" style="28"/>
    <col min="2046" max="2046" width="8.984375E-2" style="28" customWidth="1"/>
    <col min="2047" max="2047" width="2.54296875" style="28" customWidth="1"/>
    <col min="2048" max="2048" width="18.54296875" style="28" customWidth="1"/>
    <col min="2049" max="2049" width="1.453125" style="28" customWidth="1"/>
    <col min="2050" max="2050" width="58.90625" style="28" customWidth="1"/>
    <col min="2051" max="2052" width="11.453125" style="28"/>
    <col min="2053" max="2053" width="2.08984375" style="28" customWidth="1"/>
    <col min="2054" max="2054" width="11.453125" style="28"/>
    <col min="2055" max="2055" width="9.54296875" style="28" customWidth="1"/>
    <col min="2056" max="2301" width="11.453125" style="28"/>
    <col min="2302" max="2302" width="8.984375E-2" style="28" customWidth="1"/>
    <col min="2303" max="2303" width="2.54296875" style="28" customWidth="1"/>
    <col min="2304" max="2304" width="18.54296875" style="28" customWidth="1"/>
    <col min="2305" max="2305" width="1.453125" style="28" customWidth="1"/>
    <col min="2306" max="2306" width="58.90625" style="28" customWidth="1"/>
    <col min="2307" max="2308" width="11.453125" style="28"/>
    <col min="2309" max="2309" width="2.08984375" style="28" customWidth="1"/>
    <col min="2310" max="2310" width="11.453125" style="28"/>
    <col min="2311" max="2311" width="9.54296875" style="28" customWidth="1"/>
    <col min="2312" max="2557" width="11.453125" style="28"/>
    <col min="2558" max="2558" width="8.984375E-2" style="28" customWidth="1"/>
    <col min="2559" max="2559" width="2.54296875" style="28" customWidth="1"/>
    <col min="2560" max="2560" width="18.54296875" style="28" customWidth="1"/>
    <col min="2561" max="2561" width="1.453125" style="28" customWidth="1"/>
    <col min="2562" max="2562" width="58.90625" style="28" customWidth="1"/>
    <col min="2563" max="2564" width="11.453125" style="28"/>
    <col min="2565" max="2565" width="2.08984375" style="28" customWidth="1"/>
    <col min="2566" max="2566" width="11.453125" style="28"/>
    <col min="2567" max="2567" width="9.54296875" style="28" customWidth="1"/>
    <col min="2568" max="2813" width="11.453125" style="28"/>
    <col min="2814" max="2814" width="8.984375E-2" style="28" customWidth="1"/>
    <col min="2815" max="2815" width="2.54296875" style="28" customWidth="1"/>
    <col min="2816" max="2816" width="18.54296875" style="28" customWidth="1"/>
    <col min="2817" max="2817" width="1.453125" style="28" customWidth="1"/>
    <col min="2818" max="2818" width="58.90625" style="28" customWidth="1"/>
    <col min="2819" max="2820" width="11.453125" style="28"/>
    <col min="2821" max="2821" width="2.08984375" style="28" customWidth="1"/>
    <col min="2822" max="2822" width="11.453125" style="28"/>
    <col min="2823" max="2823" width="9.54296875" style="28" customWidth="1"/>
    <col min="2824" max="3069" width="11.453125" style="28"/>
    <col min="3070" max="3070" width="8.984375E-2" style="28" customWidth="1"/>
    <col min="3071" max="3071" width="2.54296875" style="28" customWidth="1"/>
    <col min="3072" max="3072" width="18.54296875" style="28" customWidth="1"/>
    <col min="3073" max="3073" width="1.453125" style="28" customWidth="1"/>
    <col min="3074" max="3074" width="58.90625" style="28" customWidth="1"/>
    <col min="3075" max="3076" width="11.453125" style="28"/>
    <col min="3077" max="3077" width="2.08984375" style="28" customWidth="1"/>
    <col min="3078" max="3078" width="11.453125" style="28"/>
    <col min="3079" max="3079" width="9.54296875" style="28" customWidth="1"/>
    <col min="3080" max="3325" width="11.453125" style="28"/>
    <col min="3326" max="3326" width="8.984375E-2" style="28" customWidth="1"/>
    <col min="3327" max="3327" width="2.54296875" style="28" customWidth="1"/>
    <col min="3328" max="3328" width="18.54296875" style="28" customWidth="1"/>
    <col min="3329" max="3329" width="1.453125" style="28" customWidth="1"/>
    <col min="3330" max="3330" width="58.90625" style="28" customWidth="1"/>
    <col min="3331" max="3332" width="11.453125" style="28"/>
    <col min="3333" max="3333" width="2.08984375" style="28" customWidth="1"/>
    <col min="3334" max="3334" width="11.453125" style="28"/>
    <col min="3335" max="3335" width="9.54296875" style="28" customWidth="1"/>
    <col min="3336" max="3581" width="11.453125" style="28"/>
    <col min="3582" max="3582" width="8.984375E-2" style="28" customWidth="1"/>
    <col min="3583" max="3583" width="2.54296875" style="28" customWidth="1"/>
    <col min="3584" max="3584" width="18.54296875" style="28" customWidth="1"/>
    <col min="3585" max="3585" width="1.453125" style="28" customWidth="1"/>
    <col min="3586" max="3586" width="58.90625" style="28" customWidth="1"/>
    <col min="3587" max="3588" width="11.453125" style="28"/>
    <col min="3589" max="3589" width="2.08984375" style="28" customWidth="1"/>
    <col min="3590" max="3590" width="11.453125" style="28"/>
    <col min="3591" max="3591" width="9.54296875" style="28" customWidth="1"/>
    <col min="3592" max="3837" width="11.453125" style="28"/>
    <col min="3838" max="3838" width="8.984375E-2" style="28" customWidth="1"/>
    <col min="3839" max="3839" width="2.54296875" style="28" customWidth="1"/>
    <col min="3840" max="3840" width="18.54296875" style="28" customWidth="1"/>
    <col min="3841" max="3841" width="1.453125" style="28" customWidth="1"/>
    <col min="3842" max="3842" width="58.90625" style="28" customWidth="1"/>
    <col min="3843" max="3844" width="11.453125" style="28"/>
    <col min="3845" max="3845" width="2.08984375" style="28" customWidth="1"/>
    <col min="3846" max="3846" width="11.453125" style="28"/>
    <col min="3847" max="3847" width="9.54296875" style="28" customWidth="1"/>
    <col min="3848" max="4093" width="11.453125" style="28"/>
    <col min="4094" max="4094" width="8.984375E-2" style="28" customWidth="1"/>
    <col min="4095" max="4095" width="2.54296875" style="28" customWidth="1"/>
    <col min="4096" max="4096" width="18.54296875" style="28" customWidth="1"/>
    <col min="4097" max="4097" width="1.453125" style="28" customWidth="1"/>
    <col min="4098" max="4098" width="58.90625" style="28" customWidth="1"/>
    <col min="4099" max="4100" width="11.453125" style="28"/>
    <col min="4101" max="4101" width="2.08984375" style="28" customWidth="1"/>
    <col min="4102" max="4102" width="11.453125" style="28"/>
    <col min="4103" max="4103" width="9.54296875" style="28" customWidth="1"/>
    <col min="4104" max="4349" width="11.453125" style="28"/>
    <col min="4350" max="4350" width="8.984375E-2" style="28" customWidth="1"/>
    <col min="4351" max="4351" width="2.54296875" style="28" customWidth="1"/>
    <col min="4352" max="4352" width="18.54296875" style="28" customWidth="1"/>
    <col min="4353" max="4353" width="1.453125" style="28" customWidth="1"/>
    <col min="4354" max="4354" width="58.90625" style="28" customWidth="1"/>
    <col min="4355" max="4356" width="11.453125" style="28"/>
    <col min="4357" max="4357" width="2.08984375" style="28" customWidth="1"/>
    <col min="4358" max="4358" width="11.453125" style="28"/>
    <col min="4359" max="4359" width="9.54296875" style="28" customWidth="1"/>
    <col min="4360" max="4605" width="11.453125" style="28"/>
    <col min="4606" max="4606" width="8.984375E-2" style="28" customWidth="1"/>
    <col min="4607" max="4607" width="2.54296875" style="28" customWidth="1"/>
    <col min="4608" max="4608" width="18.54296875" style="28" customWidth="1"/>
    <col min="4609" max="4609" width="1.453125" style="28" customWidth="1"/>
    <col min="4610" max="4610" width="58.90625" style="28" customWidth="1"/>
    <col min="4611" max="4612" width="11.453125" style="28"/>
    <col min="4613" max="4613" width="2.08984375" style="28" customWidth="1"/>
    <col min="4614" max="4614" width="11.453125" style="28"/>
    <col min="4615" max="4615" width="9.54296875" style="28" customWidth="1"/>
    <col min="4616" max="4861" width="11.453125" style="28"/>
    <col min="4862" max="4862" width="8.984375E-2" style="28" customWidth="1"/>
    <col min="4863" max="4863" width="2.54296875" style="28" customWidth="1"/>
    <col min="4864" max="4864" width="18.54296875" style="28" customWidth="1"/>
    <col min="4865" max="4865" width="1.453125" style="28" customWidth="1"/>
    <col min="4866" max="4866" width="58.90625" style="28" customWidth="1"/>
    <col min="4867" max="4868" width="11.453125" style="28"/>
    <col min="4869" max="4869" width="2.08984375" style="28" customWidth="1"/>
    <col min="4870" max="4870" width="11.453125" style="28"/>
    <col min="4871" max="4871" width="9.54296875" style="28" customWidth="1"/>
    <col min="4872" max="5117" width="11.453125" style="28"/>
    <col min="5118" max="5118" width="8.984375E-2" style="28" customWidth="1"/>
    <col min="5119" max="5119" width="2.54296875" style="28" customWidth="1"/>
    <col min="5120" max="5120" width="18.54296875" style="28" customWidth="1"/>
    <col min="5121" max="5121" width="1.453125" style="28" customWidth="1"/>
    <col min="5122" max="5122" width="58.90625" style="28" customWidth="1"/>
    <col min="5123" max="5124" width="11.453125" style="28"/>
    <col min="5125" max="5125" width="2.08984375" style="28" customWidth="1"/>
    <col min="5126" max="5126" width="11.453125" style="28"/>
    <col min="5127" max="5127" width="9.54296875" style="28" customWidth="1"/>
    <col min="5128" max="5373" width="11.453125" style="28"/>
    <col min="5374" max="5374" width="8.984375E-2" style="28" customWidth="1"/>
    <col min="5375" max="5375" width="2.54296875" style="28" customWidth="1"/>
    <col min="5376" max="5376" width="18.54296875" style="28" customWidth="1"/>
    <col min="5377" max="5377" width="1.453125" style="28" customWidth="1"/>
    <col min="5378" max="5378" width="58.90625" style="28" customWidth="1"/>
    <col min="5379" max="5380" width="11.453125" style="28"/>
    <col min="5381" max="5381" width="2.08984375" style="28" customWidth="1"/>
    <col min="5382" max="5382" width="11.453125" style="28"/>
    <col min="5383" max="5383" width="9.54296875" style="28" customWidth="1"/>
    <col min="5384" max="5629" width="11.453125" style="28"/>
    <col min="5630" max="5630" width="8.984375E-2" style="28" customWidth="1"/>
    <col min="5631" max="5631" width="2.54296875" style="28" customWidth="1"/>
    <col min="5632" max="5632" width="18.54296875" style="28" customWidth="1"/>
    <col min="5633" max="5633" width="1.453125" style="28" customWidth="1"/>
    <col min="5634" max="5634" width="58.90625" style="28" customWidth="1"/>
    <col min="5635" max="5636" width="11.453125" style="28"/>
    <col min="5637" max="5637" width="2.08984375" style="28" customWidth="1"/>
    <col min="5638" max="5638" width="11.453125" style="28"/>
    <col min="5639" max="5639" width="9.54296875" style="28" customWidth="1"/>
    <col min="5640" max="5885" width="11.453125" style="28"/>
    <col min="5886" max="5886" width="8.984375E-2" style="28" customWidth="1"/>
    <col min="5887" max="5887" width="2.54296875" style="28" customWidth="1"/>
    <col min="5888" max="5888" width="18.54296875" style="28" customWidth="1"/>
    <col min="5889" max="5889" width="1.453125" style="28" customWidth="1"/>
    <col min="5890" max="5890" width="58.90625" style="28" customWidth="1"/>
    <col min="5891" max="5892" width="11.453125" style="28"/>
    <col min="5893" max="5893" width="2.08984375" style="28" customWidth="1"/>
    <col min="5894" max="5894" width="11.453125" style="28"/>
    <col min="5895" max="5895" width="9.54296875" style="28" customWidth="1"/>
    <col min="5896" max="6141" width="11.453125" style="28"/>
    <col min="6142" max="6142" width="8.984375E-2" style="28" customWidth="1"/>
    <col min="6143" max="6143" width="2.54296875" style="28" customWidth="1"/>
    <col min="6144" max="6144" width="18.54296875" style="28" customWidth="1"/>
    <col min="6145" max="6145" width="1.453125" style="28" customWidth="1"/>
    <col min="6146" max="6146" width="58.90625" style="28" customWidth="1"/>
    <col min="6147" max="6148" width="11.453125" style="28"/>
    <col min="6149" max="6149" width="2.08984375" style="28" customWidth="1"/>
    <col min="6150" max="6150" width="11.453125" style="28"/>
    <col min="6151" max="6151" width="9.54296875" style="28" customWidth="1"/>
    <col min="6152" max="6397" width="11.453125" style="28"/>
    <col min="6398" max="6398" width="8.984375E-2" style="28" customWidth="1"/>
    <col min="6399" max="6399" width="2.54296875" style="28" customWidth="1"/>
    <col min="6400" max="6400" width="18.54296875" style="28" customWidth="1"/>
    <col min="6401" max="6401" width="1.453125" style="28" customWidth="1"/>
    <col min="6402" max="6402" width="58.90625" style="28" customWidth="1"/>
    <col min="6403" max="6404" width="11.453125" style="28"/>
    <col min="6405" max="6405" width="2.08984375" style="28" customWidth="1"/>
    <col min="6406" max="6406" width="11.453125" style="28"/>
    <col min="6407" max="6407" width="9.54296875" style="28" customWidth="1"/>
    <col min="6408" max="6653" width="11.453125" style="28"/>
    <col min="6654" max="6654" width="8.984375E-2" style="28" customWidth="1"/>
    <col min="6655" max="6655" width="2.54296875" style="28" customWidth="1"/>
    <col min="6656" max="6656" width="18.54296875" style="28" customWidth="1"/>
    <col min="6657" max="6657" width="1.453125" style="28" customWidth="1"/>
    <col min="6658" max="6658" width="58.90625" style="28" customWidth="1"/>
    <col min="6659" max="6660" width="11.453125" style="28"/>
    <col min="6661" max="6661" width="2.08984375" style="28" customWidth="1"/>
    <col min="6662" max="6662" width="11.453125" style="28"/>
    <col min="6663" max="6663" width="9.54296875" style="28" customWidth="1"/>
    <col min="6664" max="6909" width="11.453125" style="28"/>
    <col min="6910" max="6910" width="8.984375E-2" style="28" customWidth="1"/>
    <col min="6911" max="6911" width="2.54296875" style="28" customWidth="1"/>
    <col min="6912" max="6912" width="18.54296875" style="28" customWidth="1"/>
    <col min="6913" max="6913" width="1.453125" style="28" customWidth="1"/>
    <col min="6914" max="6914" width="58.90625" style="28" customWidth="1"/>
    <col min="6915" max="6916" width="11.453125" style="28"/>
    <col min="6917" max="6917" width="2.08984375" style="28" customWidth="1"/>
    <col min="6918" max="6918" width="11.453125" style="28"/>
    <col min="6919" max="6919" width="9.54296875" style="28" customWidth="1"/>
    <col min="6920" max="7165" width="11.453125" style="28"/>
    <col min="7166" max="7166" width="8.984375E-2" style="28" customWidth="1"/>
    <col min="7167" max="7167" width="2.54296875" style="28" customWidth="1"/>
    <col min="7168" max="7168" width="18.54296875" style="28" customWidth="1"/>
    <col min="7169" max="7169" width="1.453125" style="28" customWidth="1"/>
    <col min="7170" max="7170" width="58.90625" style="28" customWidth="1"/>
    <col min="7171" max="7172" width="11.453125" style="28"/>
    <col min="7173" max="7173" width="2.08984375" style="28" customWidth="1"/>
    <col min="7174" max="7174" width="11.453125" style="28"/>
    <col min="7175" max="7175" width="9.54296875" style="28" customWidth="1"/>
    <col min="7176" max="7421" width="11.453125" style="28"/>
    <col min="7422" max="7422" width="8.984375E-2" style="28" customWidth="1"/>
    <col min="7423" max="7423" width="2.54296875" style="28" customWidth="1"/>
    <col min="7424" max="7424" width="18.54296875" style="28" customWidth="1"/>
    <col min="7425" max="7425" width="1.453125" style="28" customWidth="1"/>
    <col min="7426" max="7426" width="58.90625" style="28" customWidth="1"/>
    <col min="7427" max="7428" width="11.453125" style="28"/>
    <col min="7429" max="7429" width="2.08984375" style="28" customWidth="1"/>
    <col min="7430" max="7430" width="11.453125" style="28"/>
    <col min="7431" max="7431" width="9.54296875" style="28" customWidth="1"/>
    <col min="7432" max="7677" width="11.453125" style="28"/>
    <col min="7678" max="7678" width="8.984375E-2" style="28" customWidth="1"/>
    <col min="7679" max="7679" width="2.54296875" style="28" customWidth="1"/>
    <col min="7680" max="7680" width="18.54296875" style="28" customWidth="1"/>
    <col min="7681" max="7681" width="1.453125" style="28" customWidth="1"/>
    <col min="7682" max="7682" width="58.90625" style="28" customWidth="1"/>
    <col min="7683" max="7684" width="11.453125" style="28"/>
    <col min="7685" max="7685" width="2.08984375" style="28" customWidth="1"/>
    <col min="7686" max="7686" width="11.453125" style="28"/>
    <col min="7687" max="7687" width="9.54296875" style="28" customWidth="1"/>
    <col min="7688" max="7933" width="11.453125" style="28"/>
    <col min="7934" max="7934" width="8.984375E-2" style="28" customWidth="1"/>
    <col min="7935" max="7935" width="2.54296875" style="28" customWidth="1"/>
    <col min="7936" max="7936" width="18.54296875" style="28" customWidth="1"/>
    <col min="7937" max="7937" width="1.453125" style="28" customWidth="1"/>
    <col min="7938" max="7938" width="58.90625" style="28" customWidth="1"/>
    <col min="7939" max="7940" width="11.453125" style="28"/>
    <col min="7941" max="7941" width="2.08984375" style="28" customWidth="1"/>
    <col min="7942" max="7942" width="11.453125" style="28"/>
    <col min="7943" max="7943" width="9.54296875" style="28" customWidth="1"/>
    <col min="7944" max="8189" width="11.453125" style="28"/>
    <col min="8190" max="8190" width="8.984375E-2" style="28" customWidth="1"/>
    <col min="8191" max="8191" width="2.54296875" style="28" customWidth="1"/>
    <col min="8192" max="8192" width="18.54296875" style="28" customWidth="1"/>
    <col min="8193" max="8193" width="1.453125" style="28" customWidth="1"/>
    <col min="8194" max="8194" width="58.90625" style="28" customWidth="1"/>
    <col min="8195" max="8196" width="11.453125" style="28"/>
    <col min="8197" max="8197" width="2.08984375" style="28" customWidth="1"/>
    <col min="8198" max="8198" width="11.453125" style="28"/>
    <col min="8199" max="8199" width="9.54296875" style="28" customWidth="1"/>
    <col min="8200" max="8445" width="11.453125" style="28"/>
    <col min="8446" max="8446" width="8.984375E-2" style="28" customWidth="1"/>
    <col min="8447" max="8447" width="2.54296875" style="28" customWidth="1"/>
    <col min="8448" max="8448" width="18.54296875" style="28" customWidth="1"/>
    <col min="8449" max="8449" width="1.453125" style="28" customWidth="1"/>
    <col min="8450" max="8450" width="58.90625" style="28" customWidth="1"/>
    <col min="8451" max="8452" width="11.453125" style="28"/>
    <col min="8453" max="8453" width="2.08984375" style="28" customWidth="1"/>
    <col min="8454" max="8454" width="11.453125" style="28"/>
    <col min="8455" max="8455" width="9.54296875" style="28" customWidth="1"/>
    <col min="8456" max="8701" width="11.453125" style="28"/>
    <col min="8702" max="8702" width="8.984375E-2" style="28" customWidth="1"/>
    <col min="8703" max="8703" width="2.54296875" style="28" customWidth="1"/>
    <col min="8704" max="8704" width="18.54296875" style="28" customWidth="1"/>
    <col min="8705" max="8705" width="1.453125" style="28" customWidth="1"/>
    <col min="8706" max="8706" width="58.90625" style="28" customWidth="1"/>
    <col min="8707" max="8708" width="11.453125" style="28"/>
    <col min="8709" max="8709" width="2.08984375" style="28" customWidth="1"/>
    <col min="8710" max="8710" width="11.453125" style="28"/>
    <col min="8711" max="8711" width="9.54296875" style="28" customWidth="1"/>
    <col min="8712" max="8957" width="11.453125" style="28"/>
    <col min="8958" max="8958" width="8.984375E-2" style="28" customWidth="1"/>
    <col min="8959" max="8959" width="2.54296875" style="28" customWidth="1"/>
    <col min="8960" max="8960" width="18.54296875" style="28" customWidth="1"/>
    <col min="8961" max="8961" width="1.453125" style="28" customWidth="1"/>
    <col min="8962" max="8962" width="58.90625" style="28" customWidth="1"/>
    <col min="8963" max="8964" width="11.453125" style="28"/>
    <col min="8965" max="8965" width="2.08984375" style="28" customWidth="1"/>
    <col min="8966" max="8966" width="11.453125" style="28"/>
    <col min="8967" max="8967" width="9.54296875" style="28" customWidth="1"/>
    <col min="8968" max="9213" width="11.453125" style="28"/>
    <col min="9214" max="9214" width="8.984375E-2" style="28" customWidth="1"/>
    <col min="9215" max="9215" width="2.54296875" style="28" customWidth="1"/>
    <col min="9216" max="9216" width="18.54296875" style="28" customWidth="1"/>
    <col min="9217" max="9217" width="1.453125" style="28" customWidth="1"/>
    <col min="9218" max="9218" width="58.90625" style="28" customWidth="1"/>
    <col min="9219" max="9220" width="11.453125" style="28"/>
    <col min="9221" max="9221" width="2.08984375" style="28" customWidth="1"/>
    <col min="9222" max="9222" width="11.453125" style="28"/>
    <col min="9223" max="9223" width="9.54296875" style="28" customWidth="1"/>
    <col min="9224" max="9469" width="11.453125" style="28"/>
    <col min="9470" max="9470" width="8.984375E-2" style="28" customWidth="1"/>
    <col min="9471" max="9471" width="2.54296875" style="28" customWidth="1"/>
    <col min="9472" max="9472" width="18.54296875" style="28" customWidth="1"/>
    <col min="9473" max="9473" width="1.453125" style="28" customWidth="1"/>
    <col min="9474" max="9474" width="58.90625" style="28" customWidth="1"/>
    <col min="9475" max="9476" width="11.453125" style="28"/>
    <col min="9477" max="9477" width="2.08984375" style="28" customWidth="1"/>
    <col min="9478" max="9478" width="11.453125" style="28"/>
    <col min="9479" max="9479" width="9.54296875" style="28" customWidth="1"/>
    <col min="9480" max="9725" width="11.453125" style="28"/>
    <col min="9726" max="9726" width="8.984375E-2" style="28" customWidth="1"/>
    <col min="9727" max="9727" width="2.54296875" style="28" customWidth="1"/>
    <col min="9728" max="9728" width="18.54296875" style="28" customWidth="1"/>
    <col min="9729" max="9729" width="1.453125" style="28" customWidth="1"/>
    <col min="9730" max="9730" width="58.90625" style="28" customWidth="1"/>
    <col min="9731" max="9732" width="11.453125" style="28"/>
    <col min="9733" max="9733" width="2.08984375" style="28" customWidth="1"/>
    <col min="9734" max="9734" width="11.453125" style="28"/>
    <col min="9735" max="9735" width="9.54296875" style="28" customWidth="1"/>
    <col min="9736" max="9981" width="11.453125" style="28"/>
    <col min="9982" max="9982" width="8.984375E-2" style="28" customWidth="1"/>
    <col min="9983" max="9983" width="2.54296875" style="28" customWidth="1"/>
    <col min="9984" max="9984" width="18.54296875" style="28" customWidth="1"/>
    <col min="9985" max="9985" width="1.453125" style="28" customWidth="1"/>
    <col min="9986" max="9986" width="58.90625" style="28" customWidth="1"/>
    <col min="9987" max="9988" width="11.453125" style="28"/>
    <col min="9989" max="9989" width="2.08984375" style="28" customWidth="1"/>
    <col min="9990" max="9990" width="11.453125" style="28"/>
    <col min="9991" max="9991" width="9.54296875" style="28" customWidth="1"/>
    <col min="9992" max="10237" width="11.453125" style="28"/>
    <col min="10238" max="10238" width="8.984375E-2" style="28" customWidth="1"/>
    <col min="10239" max="10239" width="2.54296875" style="28" customWidth="1"/>
    <col min="10240" max="10240" width="18.54296875" style="28" customWidth="1"/>
    <col min="10241" max="10241" width="1.453125" style="28" customWidth="1"/>
    <col min="10242" max="10242" width="58.90625" style="28" customWidth="1"/>
    <col min="10243" max="10244" width="11.453125" style="28"/>
    <col min="10245" max="10245" width="2.08984375" style="28" customWidth="1"/>
    <col min="10246" max="10246" width="11.453125" style="28"/>
    <col min="10247" max="10247" width="9.54296875" style="28" customWidth="1"/>
    <col min="10248" max="10493" width="11.453125" style="28"/>
    <col min="10494" max="10494" width="8.984375E-2" style="28" customWidth="1"/>
    <col min="10495" max="10495" width="2.54296875" style="28" customWidth="1"/>
    <col min="10496" max="10496" width="18.54296875" style="28" customWidth="1"/>
    <col min="10497" max="10497" width="1.453125" style="28" customWidth="1"/>
    <col min="10498" max="10498" width="58.90625" style="28" customWidth="1"/>
    <col min="10499" max="10500" width="11.453125" style="28"/>
    <col min="10501" max="10501" width="2.08984375" style="28" customWidth="1"/>
    <col min="10502" max="10502" width="11.453125" style="28"/>
    <col min="10503" max="10503" width="9.54296875" style="28" customWidth="1"/>
    <col min="10504" max="10749" width="11.453125" style="28"/>
    <col min="10750" max="10750" width="8.984375E-2" style="28" customWidth="1"/>
    <col min="10751" max="10751" width="2.54296875" style="28" customWidth="1"/>
    <col min="10752" max="10752" width="18.54296875" style="28" customWidth="1"/>
    <col min="10753" max="10753" width="1.453125" style="28" customWidth="1"/>
    <col min="10754" max="10754" width="58.90625" style="28" customWidth="1"/>
    <col min="10755" max="10756" width="11.453125" style="28"/>
    <col min="10757" max="10757" width="2.08984375" style="28" customWidth="1"/>
    <col min="10758" max="10758" width="11.453125" style="28"/>
    <col min="10759" max="10759" width="9.54296875" style="28" customWidth="1"/>
    <col min="10760" max="11005" width="11.453125" style="28"/>
    <col min="11006" max="11006" width="8.984375E-2" style="28" customWidth="1"/>
    <col min="11007" max="11007" width="2.54296875" style="28" customWidth="1"/>
    <col min="11008" max="11008" width="18.54296875" style="28" customWidth="1"/>
    <col min="11009" max="11009" width="1.453125" style="28" customWidth="1"/>
    <col min="11010" max="11010" width="58.90625" style="28" customWidth="1"/>
    <col min="11011" max="11012" width="11.453125" style="28"/>
    <col min="11013" max="11013" width="2.08984375" style="28" customWidth="1"/>
    <col min="11014" max="11014" width="11.453125" style="28"/>
    <col min="11015" max="11015" width="9.54296875" style="28" customWidth="1"/>
    <col min="11016" max="11261" width="11.453125" style="28"/>
    <col min="11262" max="11262" width="8.984375E-2" style="28" customWidth="1"/>
    <col min="11263" max="11263" width="2.54296875" style="28" customWidth="1"/>
    <col min="11264" max="11264" width="18.54296875" style="28" customWidth="1"/>
    <col min="11265" max="11265" width="1.453125" style="28" customWidth="1"/>
    <col min="11266" max="11266" width="58.90625" style="28" customWidth="1"/>
    <col min="11267" max="11268" width="11.453125" style="28"/>
    <col min="11269" max="11269" width="2.08984375" style="28" customWidth="1"/>
    <col min="11270" max="11270" width="11.453125" style="28"/>
    <col min="11271" max="11271" width="9.54296875" style="28" customWidth="1"/>
    <col min="11272" max="11517" width="11.453125" style="28"/>
    <col min="11518" max="11518" width="8.984375E-2" style="28" customWidth="1"/>
    <col min="11519" max="11519" width="2.54296875" style="28" customWidth="1"/>
    <col min="11520" max="11520" width="18.54296875" style="28" customWidth="1"/>
    <col min="11521" max="11521" width="1.453125" style="28" customWidth="1"/>
    <col min="11522" max="11522" width="58.90625" style="28" customWidth="1"/>
    <col min="11523" max="11524" width="11.453125" style="28"/>
    <col min="11525" max="11525" width="2.08984375" style="28" customWidth="1"/>
    <col min="11526" max="11526" width="11.453125" style="28"/>
    <col min="11527" max="11527" width="9.54296875" style="28" customWidth="1"/>
    <col min="11528" max="11773" width="11.453125" style="28"/>
    <col min="11774" max="11774" width="8.984375E-2" style="28" customWidth="1"/>
    <col min="11775" max="11775" width="2.54296875" style="28" customWidth="1"/>
    <col min="11776" max="11776" width="18.54296875" style="28" customWidth="1"/>
    <col min="11777" max="11777" width="1.453125" style="28" customWidth="1"/>
    <col min="11778" max="11778" width="58.90625" style="28" customWidth="1"/>
    <col min="11779" max="11780" width="11.453125" style="28"/>
    <col min="11781" max="11781" width="2.08984375" style="28" customWidth="1"/>
    <col min="11782" max="11782" width="11.453125" style="28"/>
    <col min="11783" max="11783" width="9.54296875" style="28" customWidth="1"/>
    <col min="11784" max="12029" width="11.453125" style="28"/>
    <col min="12030" max="12030" width="8.984375E-2" style="28" customWidth="1"/>
    <col min="12031" max="12031" width="2.54296875" style="28" customWidth="1"/>
    <col min="12032" max="12032" width="18.54296875" style="28" customWidth="1"/>
    <col min="12033" max="12033" width="1.453125" style="28" customWidth="1"/>
    <col min="12034" max="12034" width="58.90625" style="28" customWidth="1"/>
    <col min="12035" max="12036" width="11.453125" style="28"/>
    <col min="12037" max="12037" width="2.08984375" style="28" customWidth="1"/>
    <col min="12038" max="12038" width="11.453125" style="28"/>
    <col min="12039" max="12039" width="9.54296875" style="28" customWidth="1"/>
    <col min="12040" max="12285" width="11.453125" style="28"/>
    <col min="12286" max="12286" width="8.984375E-2" style="28" customWidth="1"/>
    <col min="12287" max="12287" width="2.54296875" style="28" customWidth="1"/>
    <col min="12288" max="12288" width="18.54296875" style="28" customWidth="1"/>
    <col min="12289" max="12289" width="1.453125" style="28" customWidth="1"/>
    <col min="12290" max="12290" width="58.90625" style="28" customWidth="1"/>
    <col min="12291" max="12292" width="11.453125" style="28"/>
    <col min="12293" max="12293" width="2.08984375" style="28" customWidth="1"/>
    <col min="12294" max="12294" width="11.453125" style="28"/>
    <col min="12295" max="12295" width="9.54296875" style="28" customWidth="1"/>
    <col min="12296" max="12541" width="11.453125" style="28"/>
    <col min="12542" max="12542" width="8.984375E-2" style="28" customWidth="1"/>
    <col min="12543" max="12543" width="2.54296875" style="28" customWidth="1"/>
    <col min="12544" max="12544" width="18.54296875" style="28" customWidth="1"/>
    <col min="12545" max="12545" width="1.453125" style="28" customWidth="1"/>
    <col min="12546" max="12546" width="58.90625" style="28" customWidth="1"/>
    <col min="12547" max="12548" width="11.453125" style="28"/>
    <col min="12549" max="12549" width="2.08984375" style="28" customWidth="1"/>
    <col min="12550" max="12550" width="11.453125" style="28"/>
    <col min="12551" max="12551" width="9.54296875" style="28" customWidth="1"/>
    <col min="12552" max="12797" width="11.453125" style="28"/>
    <col min="12798" max="12798" width="8.984375E-2" style="28" customWidth="1"/>
    <col min="12799" max="12799" width="2.54296875" style="28" customWidth="1"/>
    <col min="12800" max="12800" width="18.54296875" style="28" customWidth="1"/>
    <col min="12801" max="12801" width="1.453125" style="28" customWidth="1"/>
    <col min="12802" max="12802" width="58.90625" style="28" customWidth="1"/>
    <col min="12803" max="12804" width="11.453125" style="28"/>
    <col min="12805" max="12805" width="2.08984375" style="28" customWidth="1"/>
    <col min="12806" max="12806" width="11.453125" style="28"/>
    <col min="12807" max="12807" width="9.54296875" style="28" customWidth="1"/>
    <col min="12808" max="13053" width="11.453125" style="28"/>
    <col min="13054" max="13054" width="8.984375E-2" style="28" customWidth="1"/>
    <col min="13055" max="13055" width="2.54296875" style="28" customWidth="1"/>
    <col min="13056" max="13056" width="18.54296875" style="28" customWidth="1"/>
    <col min="13057" max="13057" width="1.453125" style="28" customWidth="1"/>
    <col min="13058" max="13058" width="58.90625" style="28" customWidth="1"/>
    <col min="13059" max="13060" width="11.453125" style="28"/>
    <col min="13061" max="13061" width="2.08984375" style="28" customWidth="1"/>
    <col min="13062" max="13062" width="11.453125" style="28"/>
    <col min="13063" max="13063" width="9.54296875" style="28" customWidth="1"/>
    <col min="13064" max="13309" width="11.453125" style="28"/>
    <col min="13310" max="13310" width="8.984375E-2" style="28" customWidth="1"/>
    <col min="13311" max="13311" width="2.54296875" style="28" customWidth="1"/>
    <col min="13312" max="13312" width="18.54296875" style="28" customWidth="1"/>
    <col min="13313" max="13313" width="1.453125" style="28" customWidth="1"/>
    <col min="13314" max="13314" width="58.90625" style="28" customWidth="1"/>
    <col min="13315" max="13316" width="11.453125" style="28"/>
    <col min="13317" max="13317" width="2.08984375" style="28" customWidth="1"/>
    <col min="13318" max="13318" width="11.453125" style="28"/>
    <col min="13319" max="13319" width="9.54296875" style="28" customWidth="1"/>
    <col min="13320" max="13565" width="11.453125" style="28"/>
    <col min="13566" max="13566" width="8.984375E-2" style="28" customWidth="1"/>
    <col min="13567" max="13567" width="2.54296875" style="28" customWidth="1"/>
    <col min="13568" max="13568" width="18.54296875" style="28" customWidth="1"/>
    <col min="13569" max="13569" width="1.453125" style="28" customWidth="1"/>
    <col min="13570" max="13570" width="58.90625" style="28" customWidth="1"/>
    <col min="13571" max="13572" width="11.453125" style="28"/>
    <col min="13573" max="13573" width="2.08984375" style="28" customWidth="1"/>
    <col min="13574" max="13574" width="11.453125" style="28"/>
    <col min="13575" max="13575" width="9.54296875" style="28" customWidth="1"/>
    <col min="13576" max="13821" width="11.453125" style="28"/>
    <col min="13822" max="13822" width="8.984375E-2" style="28" customWidth="1"/>
    <col min="13823" max="13823" width="2.54296875" style="28" customWidth="1"/>
    <col min="13824" max="13824" width="18.54296875" style="28" customWidth="1"/>
    <col min="13825" max="13825" width="1.453125" style="28" customWidth="1"/>
    <col min="13826" max="13826" width="58.90625" style="28" customWidth="1"/>
    <col min="13827" max="13828" width="11.453125" style="28"/>
    <col min="13829" max="13829" width="2.08984375" style="28" customWidth="1"/>
    <col min="13830" max="13830" width="11.453125" style="28"/>
    <col min="13831" max="13831" width="9.54296875" style="28" customWidth="1"/>
    <col min="13832" max="14077" width="11.453125" style="28"/>
    <col min="14078" max="14078" width="8.984375E-2" style="28" customWidth="1"/>
    <col min="14079" max="14079" width="2.54296875" style="28" customWidth="1"/>
    <col min="14080" max="14080" width="18.54296875" style="28" customWidth="1"/>
    <col min="14081" max="14081" width="1.453125" style="28" customWidth="1"/>
    <col min="14082" max="14082" width="58.90625" style="28" customWidth="1"/>
    <col min="14083" max="14084" width="11.453125" style="28"/>
    <col min="14085" max="14085" width="2.08984375" style="28" customWidth="1"/>
    <col min="14086" max="14086" width="11.453125" style="28"/>
    <col min="14087" max="14087" width="9.54296875" style="28" customWidth="1"/>
    <col min="14088" max="14333" width="11.453125" style="28"/>
    <col min="14334" max="14334" width="8.984375E-2" style="28" customWidth="1"/>
    <col min="14335" max="14335" width="2.54296875" style="28" customWidth="1"/>
    <col min="14336" max="14336" width="18.54296875" style="28" customWidth="1"/>
    <col min="14337" max="14337" width="1.453125" style="28" customWidth="1"/>
    <col min="14338" max="14338" width="58.90625" style="28" customWidth="1"/>
    <col min="14339" max="14340" width="11.453125" style="28"/>
    <col min="14341" max="14341" width="2.08984375" style="28" customWidth="1"/>
    <col min="14342" max="14342" width="11.453125" style="28"/>
    <col min="14343" max="14343" width="9.54296875" style="28" customWidth="1"/>
    <col min="14344" max="14589" width="11.453125" style="28"/>
    <col min="14590" max="14590" width="8.984375E-2" style="28" customWidth="1"/>
    <col min="14591" max="14591" width="2.54296875" style="28" customWidth="1"/>
    <col min="14592" max="14592" width="18.54296875" style="28" customWidth="1"/>
    <col min="14593" max="14593" width="1.453125" style="28" customWidth="1"/>
    <col min="14594" max="14594" width="58.90625" style="28" customWidth="1"/>
    <col min="14595" max="14596" width="11.453125" style="28"/>
    <col min="14597" max="14597" width="2.08984375" style="28" customWidth="1"/>
    <col min="14598" max="14598" width="11.453125" style="28"/>
    <col min="14599" max="14599" width="9.54296875" style="28" customWidth="1"/>
    <col min="14600" max="14845" width="11.453125" style="28"/>
    <col min="14846" max="14846" width="8.984375E-2" style="28" customWidth="1"/>
    <col min="14847" max="14847" width="2.54296875" style="28" customWidth="1"/>
    <col min="14848" max="14848" width="18.54296875" style="28" customWidth="1"/>
    <col min="14849" max="14849" width="1.453125" style="28" customWidth="1"/>
    <col min="14850" max="14850" width="58.90625" style="28" customWidth="1"/>
    <col min="14851" max="14852" width="11.453125" style="28"/>
    <col min="14853" max="14853" width="2.08984375" style="28" customWidth="1"/>
    <col min="14854" max="14854" width="11.453125" style="28"/>
    <col min="14855" max="14855" width="9.54296875" style="28" customWidth="1"/>
    <col min="14856" max="15101" width="11.453125" style="28"/>
    <col min="15102" max="15102" width="8.984375E-2" style="28" customWidth="1"/>
    <col min="15103" max="15103" width="2.54296875" style="28" customWidth="1"/>
    <col min="15104" max="15104" width="18.54296875" style="28" customWidth="1"/>
    <col min="15105" max="15105" width="1.453125" style="28" customWidth="1"/>
    <col min="15106" max="15106" width="58.90625" style="28" customWidth="1"/>
    <col min="15107" max="15108" width="11.453125" style="28"/>
    <col min="15109" max="15109" width="2.08984375" style="28" customWidth="1"/>
    <col min="15110" max="15110" width="11.453125" style="28"/>
    <col min="15111" max="15111" width="9.54296875" style="28" customWidth="1"/>
    <col min="15112" max="15357" width="11.453125" style="28"/>
    <col min="15358" max="15358" width="8.984375E-2" style="28" customWidth="1"/>
    <col min="15359" max="15359" width="2.54296875" style="28" customWidth="1"/>
    <col min="15360" max="15360" width="18.54296875" style="28" customWidth="1"/>
    <col min="15361" max="15361" width="1.453125" style="28" customWidth="1"/>
    <col min="15362" max="15362" width="58.90625" style="28" customWidth="1"/>
    <col min="15363" max="15364" width="11.453125" style="28"/>
    <col min="15365" max="15365" width="2.08984375" style="28" customWidth="1"/>
    <col min="15366" max="15366" width="11.453125" style="28"/>
    <col min="15367" max="15367" width="9.54296875" style="28" customWidth="1"/>
    <col min="15368" max="15613" width="11.453125" style="28"/>
    <col min="15614" max="15614" width="8.984375E-2" style="28" customWidth="1"/>
    <col min="15615" max="15615" width="2.54296875" style="28" customWidth="1"/>
    <col min="15616" max="15616" width="18.54296875" style="28" customWidth="1"/>
    <col min="15617" max="15617" width="1.453125" style="28" customWidth="1"/>
    <col min="15618" max="15618" width="58.90625" style="28" customWidth="1"/>
    <col min="15619" max="15620" width="11.453125" style="28"/>
    <col min="15621" max="15621" width="2.08984375" style="28" customWidth="1"/>
    <col min="15622" max="15622" width="11.453125" style="28"/>
    <col min="15623" max="15623" width="9.54296875" style="28" customWidth="1"/>
    <col min="15624" max="15869" width="11.453125" style="28"/>
    <col min="15870" max="15870" width="8.984375E-2" style="28" customWidth="1"/>
    <col min="15871" max="15871" width="2.54296875" style="28" customWidth="1"/>
    <col min="15872" max="15872" width="18.54296875" style="28" customWidth="1"/>
    <col min="15873" max="15873" width="1.453125" style="28" customWidth="1"/>
    <col min="15874" max="15874" width="58.90625" style="28" customWidth="1"/>
    <col min="15875" max="15876" width="11.453125" style="28"/>
    <col min="15877" max="15877" width="2.08984375" style="28" customWidth="1"/>
    <col min="15878" max="15878" width="11.453125" style="28"/>
    <col min="15879" max="15879" width="9.54296875" style="28" customWidth="1"/>
    <col min="15880" max="16125" width="11.453125" style="28"/>
    <col min="16126" max="16126" width="8.984375E-2" style="28" customWidth="1"/>
    <col min="16127" max="16127" width="2.54296875" style="28" customWidth="1"/>
    <col min="16128" max="16128" width="18.54296875" style="28" customWidth="1"/>
    <col min="16129" max="16129" width="1.453125" style="28" customWidth="1"/>
    <col min="16130" max="16130" width="58.90625" style="28" customWidth="1"/>
    <col min="16131" max="16132" width="11.453125" style="28"/>
    <col min="16133" max="16133" width="2.08984375" style="28" customWidth="1"/>
    <col min="16134" max="16134" width="11.453125" style="28"/>
    <col min="16135" max="16135" width="9.54296875" style="28" customWidth="1"/>
    <col min="16136" max="16384" width="11.453125" style="28"/>
  </cols>
  <sheetData>
    <row r="1" spans="2:12" s="29" customFormat="1" ht="0.75" customHeight="1"/>
    <row r="2" spans="2:12" s="29" customFormat="1" ht="21" customHeight="1">
      <c r="E2" s="27" t="s">
        <v>19</v>
      </c>
    </row>
    <row r="3" spans="2:12" s="29" customFormat="1" ht="15" customHeight="1">
      <c r="E3" s="43" t="str">
        <f>Indice!E3</f>
        <v>Julio 2025</v>
      </c>
    </row>
    <row r="4" spans="2:12" s="31" customFormat="1" ht="20.25" customHeight="1">
      <c r="B4" s="39"/>
      <c r="C4" s="25" t="s">
        <v>39</v>
      </c>
    </row>
    <row r="5" spans="2:12" s="31" customFormat="1" ht="12.75" customHeight="1">
      <c r="B5" s="39"/>
      <c r="C5" s="42"/>
    </row>
    <row r="6" spans="2:12" s="31" customFormat="1" ht="13.5" customHeight="1">
      <c r="B6" s="39"/>
      <c r="C6" s="38"/>
      <c r="D6" s="37"/>
      <c r="E6" s="37"/>
    </row>
    <row r="7" spans="2:12" s="31" customFormat="1" ht="12.75" customHeight="1">
      <c r="B7" s="39"/>
      <c r="C7" s="243" t="s">
        <v>112</v>
      </c>
      <c r="D7" s="37"/>
      <c r="E7" s="41"/>
    </row>
    <row r="8" spans="2:12" s="31" customFormat="1" ht="12.75" customHeight="1">
      <c r="B8" s="39"/>
      <c r="C8" s="243"/>
      <c r="D8" s="37"/>
      <c r="E8" s="41"/>
      <c r="F8" s="44"/>
      <c r="J8" s="30"/>
      <c r="K8" s="30"/>
      <c r="L8" s="30"/>
    </row>
    <row r="9" spans="2:12" s="31" customFormat="1" ht="12.75" customHeight="1">
      <c r="B9" s="39"/>
      <c r="C9" s="243"/>
      <c r="D9" s="37"/>
      <c r="E9" s="41"/>
      <c r="F9" s="44"/>
      <c r="J9" s="30"/>
      <c r="K9" s="78"/>
      <c r="L9" s="79"/>
    </row>
    <row r="10" spans="2:12" s="31" customFormat="1" ht="12.75" customHeight="1">
      <c r="B10" s="39"/>
      <c r="C10" s="32"/>
      <c r="D10" s="37"/>
      <c r="E10" s="41"/>
      <c r="F10" s="44"/>
      <c r="J10" s="30"/>
      <c r="K10" s="80"/>
      <c r="L10" s="77"/>
    </row>
    <row r="11" spans="2:12" s="31" customFormat="1" ht="12.75" customHeight="1">
      <c r="B11" s="39"/>
      <c r="D11" s="37"/>
      <c r="E11" s="37"/>
      <c r="F11" s="44"/>
      <c r="J11" s="30"/>
      <c r="K11" s="80"/>
      <c r="L11" s="77"/>
    </row>
    <row r="12" spans="2:12" s="31" customFormat="1" ht="12.75" customHeight="1">
      <c r="B12" s="39"/>
      <c r="C12" s="40"/>
      <c r="D12" s="37"/>
      <c r="E12" s="37"/>
      <c r="F12" s="44"/>
      <c r="J12" s="30"/>
    </row>
    <row r="13" spans="2:12" s="31" customFormat="1" ht="12.75" customHeight="1">
      <c r="B13" s="39"/>
      <c r="C13" s="40"/>
      <c r="D13" s="37"/>
      <c r="E13" s="37"/>
      <c r="F13" s="44"/>
      <c r="J13" s="30"/>
      <c r="K13" s="30"/>
      <c r="L13" s="30"/>
    </row>
    <row r="14" spans="2:12" s="31" customFormat="1" ht="12.75" customHeight="1">
      <c r="B14" s="39"/>
      <c r="C14" s="40"/>
      <c r="D14" s="37"/>
      <c r="E14" s="37"/>
      <c r="F14" s="44"/>
    </row>
    <row r="15" spans="2:12" s="31" customFormat="1" ht="12.75" customHeight="1">
      <c r="B15" s="39"/>
      <c r="C15" s="40"/>
      <c r="D15" s="37"/>
      <c r="E15" s="37"/>
      <c r="F15" s="44"/>
    </row>
    <row r="16" spans="2:12" s="31" customFormat="1" ht="12.75" customHeight="1">
      <c r="B16" s="39"/>
      <c r="D16" s="37"/>
      <c r="E16" s="37"/>
      <c r="F16" s="44"/>
      <c r="J16" s="30"/>
      <c r="K16" s="30"/>
      <c r="L16" s="30"/>
    </row>
    <row r="17" spans="2:12" s="31" customFormat="1" ht="12.75" customHeight="1">
      <c r="B17" s="39"/>
      <c r="D17" s="37"/>
      <c r="E17" s="37"/>
      <c r="F17" s="44"/>
      <c r="J17" s="30"/>
      <c r="K17" s="30"/>
      <c r="L17" s="30"/>
    </row>
    <row r="18" spans="2:12" s="31" customFormat="1" ht="12.75" customHeight="1">
      <c r="B18" s="39"/>
      <c r="D18" s="37"/>
      <c r="E18" s="37"/>
      <c r="F18" s="142"/>
      <c r="J18" s="30"/>
      <c r="K18" s="30"/>
      <c r="L18" s="30"/>
    </row>
    <row r="19" spans="2:12" s="31" customFormat="1" ht="12.75" customHeight="1">
      <c r="B19" s="39"/>
      <c r="C19" s="40"/>
      <c r="D19" s="37"/>
      <c r="E19" s="37"/>
      <c r="F19" s="44"/>
      <c r="J19" s="30"/>
      <c r="K19" s="30"/>
      <c r="L19" s="30"/>
    </row>
    <row r="20" spans="2:12" s="31" customFormat="1" ht="12.75" customHeight="1">
      <c r="B20" s="39"/>
      <c r="C20" s="38"/>
      <c r="D20" s="37"/>
      <c r="E20" s="37"/>
      <c r="F20" s="44"/>
      <c r="J20" s="30"/>
      <c r="K20" s="30"/>
    </row>
    <row r="21" spans="2:12" s="31" customFormat="1" ht="12.75" customHeight="1">
      <c r="B21" s="39"/>
      <c r="C21" s="38"/>
      <c r="D21" s="37"/>
      <c r="E21" s="37"/>
      <c r="F21" s="44"/>
      <c r="J21" s="30"/>
      <c r="K21" s="30"/>
    </row>
    <row r="22" spans="2:12" s="31" customFormat="1" ht="12.75" customHeight="1">
      <c r="B22" s="39"/>
      <c r="C22" s="38"/>
      <c r="D22" s="37"/>
      <c r="E22" s="37"/>
      <c r="J22" s="30"/>
      <c r="K22" s="30"/>
    </row>
    <row r="23" spans="2:12">
      <c r="E23" s="36"/>
      <c r="J23" s="31"/>
      <c r="K23" s="31"/>
    </row>
    <row r="24" spans="2:12" ht="12.75" customHeight="1">
      <c r="C24" s="243" t="s">
        <v>120</v>
      </c>
      <c r="E24" s="35"/>
      <c r="J24" s="31"/>
      <c r="K24" s="31"/>
    </row>
    <row r="25" spans="2:12">
      <c r="C25" s="243"/>
      <c r="E25" s="34"/>
      <c r="J25" s="30"/>
      <c r="K25" s="30"/>
    </row>
    <row r="26" spans="2:12" ht="12.75" customHeight="1">
      <c r="C26" s="33"/>
      <c r="J26" s="78"/>
      <c r="K26" s="79"/>
    </row>
    <row r="27" spans="2:12">
      <c r="C27" s="64"/>
      <c r="J27" s="80"/>
      <c r="K27" s="77"/>
    </row>
    <row r="28" spans="2:12">
      <c r="C28" s="64"/>
      <c r="F28" s="44"/>
      <c r="J28" s="80"/>
      <c r="K28" s="77"/>
    </row>
    <row r="29" spans="2:12">
      <c r="C29" s="32"/>
      <c r="F29" s="44"/>
      <c r="J29" s="31"/>
      <c r="K29" s="31"/>
    </row>
    <row r="30" spans="2:12">
      <c r="F30" s="44"/>
      <c r="J30" s="30"/>
      <c r="K30" s="30"/>
    </row>
    <row r="31" spans="2:12">
      <c r="F31" s="44"/>
      <c r="J31" s="31"/>
      <c r="K31" s="31"/>
    </row>
    <row r="32" spans="2:12">
      <c r="F32" s="44"/>
      <c r="J32" s="31"/>
      <c r="K32" s="31"/>
    </row>
    <row r="33" spans="6:11">
      <c r="F33" s="44"/>
      <c r="J33" s="30"/>
      <c r="K33" s="30"/>
    </row>
    <row r="34" spans="6:11">
      <c r="F34" s="44"/>
      <c r="J34" s="30"/>
      <c r="K34" s="30"/>
    </row>
    <row r="35" spans="6:11">
      <c r="F35" s="44"/>
      <c r="J35" s="30"/>
      <c r="K35" s="30"/>
    </row>
    <row r="36" spans="6:11">
      <c r="F36" s="44"/>
      <c r="J36" s="30"/>
      <c r="K36" s="30"/>
    </row>
    <row r="37" spans="6:11">
      <c r="F37" s="44"/>
    </row>
    <row r="38" spans="6:11">
      <c r="F38" s="44"/>
    </row>
    <row r="39" spans="6:11">
      <c r="F39" s="44"/>
    </row>
  </sheetData>
  <mergeCells count="2">
    <mergeCell ref="C24:C25"/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5"/>
  <sheetViews>
    <sheetView showGridLines="0" showRowColHeaders="0" zoomScaleNormal="100" workbookViewId="0">
      <selection activeCell="C9" sqref="C9"/>
    </sheetView>
  </sheetViews>
  <sheetFormatPr baseColWidth="10" defaultRowHeight="14.5"/>
  <cols>
    <col min="1" max="1" width="8.984375E-2" style="47" customWidth="1"/>
    <col min="2" max="2" width="2.54296875" style="47" customWidth="1"/>
    <col min="3" max="3" width="23.54296875" style="47" customWidth="1"/>
    <col min="4" max="4" width="1.453125" style="47" customWidth="1"/>
    <col min="5" max="5" width="105.54296875" style="47" customWidth="1"/>
    <col min="6" max="6" width="10.54296875" style="47" customWidth="1"/>
    <col min="7" max="7" width="21" style="47" bestFit="1" customWidth="1"/>
    <col min="8" max="244" width="11.453125" style="47"/>
    <col min="245" max="245" width="8.984375E-2" style="47" customWidth="1"/>
    <col min="246" max="246" width="2.54296875" style="47" customWidth="1"/>
    <col min="247" max="247" width="18.54296875" style="47" customWidth="1"/>
    <col min="248" max="248" width="1.453125" style="47" customWidth="1"/>
    <col min="249" max="249" width="30.54296875" style="47" customWidth="1"/>
    <col min="250" max="254" width="10.54296875" style="47" customWidth="1"/>
    <col min="255" max="500" width="11.453125" style="47"/>
    <col min="501" max="501" width="8.984375E-2" style="47" customWidth="1"/>
    <col min="502" max="502" width="2.54296875" style="47" customWidth="1"/>
    <col min="503" max="503" width="18.54296875" style="47" customWidth="1"/>
    <col min="504" max="504" width="1.453125" style="47" customWidth="1"/>
    <col min="505" max="505" width="30.54296875" style="47" customWidth="1"/>
    <col min="506" max="510" width="10.54296875" style="47" customWidth="1"/>
    <col min="511" max="756" width="11.453125" style="47"/>
    <col min="757" max="757" width="8.984375E-2" style="47" customWidth="1"/>
    <col min="758" max="758" width="2.54296875" style="47" customWidth="1"/>
    <col min="759" max="759" width="18.54296875" style="47" customWidth="1"/>
    <col min="760" max="760" width="1.453125" style="47" customWidth="1"/>
    <col min="761" max="761" width="30.54296875" style="47" customWidth="1"/>
    <col min="762" max="766" width="10.54296875" style="47" customWidth="1"/>
    <col min="767" max="1012" width="11.453125" style="47"/>
    <col min="1013" max="1013" width="8.984375E-2" style="47" customWidth="1"/>
    <col min="1014" max="1014" width="2.54296875" style="47" customWidth="1"/>
    <col min="1015" max="1015" width="18.54296875" style="47" customWidth="1"/>
    <col min="1016" max="1016" width="1.453125" style="47" customWidth="1"/>
    <col min="1017" max="1017" width="30.54296875" style="47" customWidth="1"/>
    <col min="1018" max="1022" width="10.54296875" style="47" customWidth="1"/>
    <col min="1023" max="1268" width="11.453125" style="47"/>
    <col min="1269" max="1269" width="8.984375E-2" style="47" customWidth="1"/>
    <col min="1270" max="1270" width="2.54296875" style="47" customWidth="1"/>
    <col min="1271" max="1271" width="18.54296875" style="47" customWidth="1"/>
    <col min="1272" max="1272" width="1.453125" style="47" customWidth="1"/>
    <col min="1273" max="1273" width="30.54296875" style="47" customWidth="1"/>
    <col min="1274" max="1278" width="10.54296875" style="47" customWidth="1"/>
    <col min="1279" max="1524" width="11.453125" style="47"/>
    <col min="1525" max="1525" width="8.984375E-2" style="47" customWidth="1"/>
    <col min="1526" max="1526" width="2.54296875" style="47" customWidth="1"/>
    <col min="1527" max="1527" width="18.54296875" style="47" customWidth="1"/>
    <col min="1528" max="1528" width="1.453125" style="47" customWidth="1"/>
    <col min="1529" max="1529" width="30.54296875" style="47" customWidth="1"/>
    <col min="1530" max="1534" width="10.54296875" style="47" customWidth="1"/>
    <col min="1535" max="1780" width="11.453125" style="47"/>
    <col min="1781" max="1781" width="8.984375E-2" style="47" customWidth="1"/>
    <col min="1782" max="1782" width="2.54296875" style="47" customWidth="1"/>
    <col min="1783" max="1783" width="18.54296875" style="47" customWidth="1"/>
    <col min="1784" max="1784" width="1.453125" style="47" customWidth="1"/>
    <col min="1785" max="1785" width="30.54296875" style="47" customWidth="1"/>
    <col min="1786" max="1790" width="10.54296875" style="47" customWidth="1"/>
    <col min="1791" max="2036" width="11.453125" style="47"/>
    <col min="2037" max="2037" width="8.984375E-2" style="47" customWidth="1"/>
    <col min="2038" max="2038" width="2.54296875" style="47" customWidth="1"/>
    <col min="2039" max="2039" width="18.54296875" style="47" customWidth="1"/>
    <col min="2040" max="2040" width="1.453125" style="47" customWidth="1"/>
    <col min="2041" max="2041" width="30.54296875" style="47" customWidth="1"/>
    <col min="2042" max="2046" width="10.54296875" style="47" customWidth="1"/>
    <col min="2047" max="2292" width="11.453125" style="47"/>
    <col min="2293" max="2293" width="8.984375E-2" style="47" customWidth="1"/>
    <col min="2294" max="2294" width="2.54296875" style="47" customWidth="1"/>
    <col min="2295" max="2295" width="18.54296875" style="47" customWidth="1"/>
    <col min="2296" max="2296" width="1.453125" style="47" customWidth="1"/>
    <col min="2297" max="2297" width="30.54296875" style="47" customWidth="1"/>
    <col min="2298" max="2302" width="10.54296875" style="47" customWidth="1"/>
    <col min="2303" max="2548" width="11.453125" style="47"/>
    <col min="2549" max="2549" width="8.984375E-2" style="47" customWidth="1"/>
    <col min="2550" max="2550" width="2.54296875" style="47" customWidth="1"/>
    <col min="2551" max="2551" width="18.54296875" style="47" customWidth="1"/>
    <col min="2552" max="2552" width="1.453125" style="47" customWidth="1"/>
    <col min="2553" max="2553" width="30.54296875" style="47" customWidth="1"/>
    <col min="2554" max="2558" width="10.54296875" style="47" customWidth="1"/>
    <col min="2559" max="2804" width="11.453125" style="47"/>
    <col min="2805" max="2805" width="8.984375E-2" style="47" customWidth="1"/>
    <col min="2806" max="2806" width="2.54296875" style="47" customWidth="1"/>
    <col min="2807" max="2807" width="18.54296875" style="47" customWidth="1"/>
    <col min="2808" max="2808" width="1.453125" style="47" customWidth="1"/>
    <col min="2809" max="2809" width="30.54296875" style="47" customWidth="1"/>
    <col min="2810" max="2814" width="10.54296875" style="47" customWidth="1"/>
    <col min="2815" max="3060" width="11.453125" style="47"/>
    <col min="3061" max="3061" width="8.984375E-2" style="47" customWidth="1"/>
    <col min="3062" max="3062" width="2.54296875" style="47" customWidth="1"/>
    <col min="3063" max="3063" width="18.54296875" style="47" customWidth="1"/>
    <col min="3064" max="3064" width="1.453125" style="47" customWidth="1"/>
    <col min="3065" max="3065" width="30.54296875" style="47" customWidth="1"/>
    <col min="3066" max="3070" width="10.54296875" style="47" customWidth="1"/>
    <col min="3071" max="3316" width="11.453125" style="47"/>
    <col min="3317" max="3317" width="8.984375E-2" style="47" customWidth="1"/>
    <col min="3318" max="3318" width="2.54296875" style="47" customWidth="1"/>
    <col min="3319" max="3319" width="18.54296875" style="47" customWidth="1"/>
    <col min="3320" max="3320" width="1.453125" style="47" customWidth="1"/>
    <col min="3321" max="3321" width="30.54296875" style="47" customWidth="1"/>
    <col min="3322" max="3326" width="10.54296875" style="47" customWidth="1"/>
    <col min="3327" max="3572" width="11.453125" style="47"/>
    <col min="3573" max="3573" width="8.984375E-2" style="47" customWidth="1"/>
    <col min="3574" max="3574" width="2.54296875" style="47" customWidth="1"/>
    <col min="3575" max="3575" width="18.54296875" style="47" customWidth="1"/>
    <col min="3576" max="3576" width="1.453125" style="47" customWidth="1"/>
    <col min="3577" max="3577" width="30.54296875" style="47" customWidth="1"/>
    <col min="3578" max="3582" width="10.54296875" style="47" customWidth="1"/>
    <col min="3583" max="3828" width="11.453125" style="47"/>
    <col min="3829" max="3829" width="8.984375E-2" style="47" customWidth="1"/>
    <col min="3830" max="3830" width="2.54296875" style="47" customWidth="1"/>
    <col min="3831" max="3831" width="18.54296875" style="47" customWidth="1"/>
    <col min="3832" max="3832" width="1.453125" style="47" customWidth="1"/>
    <col min="3833" max="3833" width="30.54296875" style="47" customWidth="1"/>
    <col min="3834" max="3838" width="10.54296875" style="47" customWidth="1"/>
    <col min="3839" max="4084" width="11.453125" style="47"/>
    <col min="4085" max="4085" width="8.984375E-2" style="47" customWidth="1"/>
    <col min="4086" max="4086" width="2.54296875" style="47" customWidth="1"/>
    <col min="4087" max="4087" width="18.54296875" style="47" customWidth="1"/>
    <col min="4088" max="4088" width="1.453125" style="47" customWidth="1"/>
    <col min="4089" max="4089" width="30.54296875" style="47" customWidth="1"/>
    <col min="4090" max="4094" width="10.54296875" style="47" customWidth="1"/>
    <col min="4095" max="4340" width="11.453125" style="47"/>
    <col min="4341" max="4341" width="8.984375E-2" style="47" customWidth="1"/>
    <col min="4342" max="4342" width="2.54296875" style="47" customWidth="1"/>
    <col min="4343" max="4343" width="18.54296875" style="47" customWidth="1"/>
    <col min="4344" max="4344" width="1.453125" style="47" customWidth="1"/>
    <col min="4345" max="4345" width="30.54296875" style="47" customWidth="1"/>
    <col min="4346" max="4350" width="10.54296875" style="47" customWidth="1"/>
    <col min="4351" max="4596" width="11.453125" style="47"/>
    <col min="4597" max="4597" width="8.984375E-2" style="47" customWidth="1"/>
    <col min="4598" max="4598" width="2.54296875" style="47" customWidth="1"/>
    <col min="4599" max="4599" width="18.54296875" style="47" customWidth="1"/>
    <col min="4600" max="4600" width="1.453125" style="47" customWidth="1"/>
    <col min="4601" max="4601" width="30.54296875" style="47" customWidth="1"/>
    <col min="4602" max="4606" width="10.54296875" style="47" customWidth="1"/>
    <col min="4607" max="4852" width="11.453125" style="47"/>
    <col min="4853" max="4853" width="8.984375E-2" style="47" customWidth="1"/>
    <col min="4854" max="4854" width="2.54296875" style="47" customWidth="1"/>
    <col min="4855" max="4855" width="18.54296875" style="47" customWidth="1"/>
    <col min="4856" max="4856" width="1.453125" style="47" customWidth="1"/>
    <col min="4857" max="4857" width="30.54296875" style="47" customWidth="1"/>
    <col min="4858" max="4862" width="10.54296875" style="47" customWidth="1"/>
    <col min="4863" max="5108" width="11.453125" style="47"/>
    <col min="5109" max="5109" width="8.984375E-2" style="47" customWidth="1"/>
    <col min="5110" max="5110" width="2.54296875" style="47" customWidth="1"/>
    <col min="5111" max="5111" width="18.54296875" style="47" customWidth="1"/>
    <col min="5112" max="5112" width="1.453125" style="47" customWidth="1"/>
    <col min="5113" max="5113" width="30.54296875" style="47" customWidth="1"/>
    <col min="5114" max="5118" width="10.54296875" style="47" customWidth="1"/>
    <col min="5119" max="5364" width="11.453125" style="47"/>
    <col min="5365" max="5365" width="8.984375E-2" style="47" customWidth="1"/>
    <col min="5366" max="5366" width="2.54296875" style="47" customWidth="1"/>
    <col min="5367" max="5367" width="18.54296875" style="47" customWidth="1"/>
    <col min="5368" max="5368" width="1.453125" style="47" customWidth="1"/>
    <col min="5369" max="5369" width="30.54296875" style="47" customWidth="1"/>
    <col min="5370" max="5374" width="10.54296875" style="47" customWidth="1"/>
    <col min="5375" max="5620" width="11.453125" style="47"/>
    <col min="5621" max="5621" width="8.984375E-2" style="47" customWidth="1"/>
    <col min="5622" max="5622" width="2.54296875" style="47" customWidth="1"/>
    <col min="5623" max="5623" width="18.54296875" style="47" customWidth="1"/>
    <col min="5624" max="5624" width="1.453125" style="47" customWidth="1"/>
    <col min="5625" max="5625" width="30.54296875" style="47" customWidth="1"/>
    <col min="5626" max="5630" width="10.54296875" style="47" customWidth="1"/>
    <col min="5631" max="5876" width="11.453125" style="47"/>
    <col min="5877" max="5877" width="8.984375E-2" style="47" customWidth="1"/>
    <col min="5878" max="5878" width="2.54296875" style="47" customWidth="1"/>
    <col min="5879" max="5879" width="18.54296875" style="47" customWidth="1"/>
    <col min="5880" max="5880" width="1.453125" style="47" customWidth="1"/>
    <col min="5881" max="5881" width="30.54296875" style="47" customWidth="1"/>
    <col min="5882" max="5886" width="10.54296875" style="47" customWidth="1"/>
    <col min="5887" max="6132" width="11.453125" style="47"/>
    <col min="6133" max="6133" width="8.984375E-2" style="47" customWidth="1"/>
    <col min="6134" max="6134" width="2.54296875" style="47" customWidth="1"/>
    <col min="6135" max="6135" width="18.54296875" style="47" customWidth="1"/>
    <col min="6136" max="6136" width="1.453125" style="47" customWidth="1"/>
    <col min="6137" max="6137" width="30.54296875" style="47" customWidth="1"/>
    <col min="6138" max="6142" width="10.54296875" style="47" customWidth="1"/>
    <col min="6143" max="6388" width="11.453125" style="47"/>
    <col min="6389" max="6389" width="8.984375E-2" style="47" customWidth="1"/>
    <col min="6390" max="6390" width="2.54296875" style="47" customWidth="1"/>
    <col min="6391" max="6391" width="18.54296875" style="47" customWidth="1"/>
    <col min="6392" max="6392" width="1.453125" style="47" customWidth="1"/>
    <col min="6393" max="6393" width="30.54296875" style="47" customWidth="1"/>
    <col min="6394" max="6398" width="10.54296875" style="47" customWidth="1"/>
    <col min="6399" max="6644" width="11.453125" style="47"/>
    <col min="6645" max="6645" width="8.984375E-2" style="47" customWidth="1"/>
    <col min="6646" max="6646" width="2.54296875" style="47" customWidth="1"/>
    <col min="6647" max="6647" width="18.54296875" style="47" customWidth="1"/>
    <col min="6648" max="6648" width="1.453125" style="47" customWidth="1"/>
    <col min="6649" max="6649" width="30.54296875" style="47" customWidth="1"/>
    <col min="6650" max="6654" width="10.54296875" style="47" customWidth="1"/>
    <col min="6655" max="6900" width="11.453125" style="47"/>
    <col min="6901" max="6901" width="8.984375E-2" style="47" customWidth="1"/>
    <col min="6902" max="6902" width="2.54296875" style="47" customWidth="1"/>
    <col min="6903" max="6903" width="18.54296875" style="47" customWidth="1"/>
    <col min="6904" max="6904" width="1.453125" style="47" customWidth="1"/>
    <col min="6905" max="6905" width="30.54296875" style="47" customWidth="1"/>
    <col min="6906" max="6910" width="10.54296875" style="47" customWidth="1"/>
    <col min="6911" max="7156" width="11.453125" style="47"/>
    <col min="7157" max="7157" width="8.984375E-2" style="47" customWidth="1"/>
    <col min="7158" max="7158" width="2.54296875" style="47" customWidth="1"/>
    <col min="7159" max="7159" width="18.54296875" style="47" customWidth="1"/>
    <col min="7160" max="7160" width="1.453125" style="47" customWidth="1"/>
    <col min="7161" max="7161" width="30.54296875" style="47" customWidth="1"/>
    <col min="7162" max="7166" width="10.54296875" style="47" customWidth="1"/>
    <col min="7167" max="7412" width="11.453125" style="47"/>
    <col min="7413" max="7413" width="8.984375E-2" style="47" customWidth="1"/>
    <col min="7414" max="7414" width="2.54296875" style="47" customWidth="1"/>
    <col min="7415" max="7415" width="18.54296875" style="47" customWidth="1"/>
    <col min="7416" max="7416" width="1.453125" style="47" customWidth="1"/>
    <col min="7417" max="7417" width="30.54296875" style="47" customWidth="1"/>
    <col min="7418" max="7422" width="10.54296875" style="47" customWidth="1"/>
    <col min="7423" max="7668" width="11.453125" style="47"/>
    <col min="7669" max="7669" width="8.984375E-2" style="47" customWidth="1"/>
    <col min="7670" max="7670" width="2.54296875" style="47" customWidth="1"/>
    <col min="7671" max="7671" width="18.54296875" style="47" customWidth="1"/>
    <col min="7672" max="7672" width="1.453125" style="47" customWidth="1"/>
    <col min="7673" max="7673" width="30.54296875" style="47" customWidth="1"/>
    <col min="7674" max="7678" width="10.54296875" style="47" customWidth="1"/>
    <col min="7679" max="7924" width="11.453125" style="47"/>
    <col min="7925" max="7925" width="8.984375E-2" style="47" customWidth="1"/>
    <col min="7926" max="7926" width="2.54296875" style="47" customWidth="1"/>
    <col min="7927" max="7927" width="18.54296875" style="47" customWidth="1"/>
    <col min="7928" max="7928" width="1.453125" style="47" customWidth="1"/>
    <col min="7929" max="7929" width="30.54296875" style="47" customWidth="1"/>
    <col min="7930" max="7934" width="10.54296875" style="47" customWidth="1"/>
    <col min="7935" max="8180" width="11.453125" style="47"/>
    <col min="8181" max="8181" width="8.984375E-2" style="47" customWidth="1"/>
    <col min="8182" max="8182" width="2.54296875" style="47" customWidth="1"/>
    <col min="8183" max="8183" width="18.54296875" style="47" customWidth="1"/>
    <col min="8184" max="8184" width="1.453125" style="47" customWidth="1"/>
    <col min="8185" max="8185" width="30.54296875" style="47" customWidth="1"/>
    <col min="8186" max="8190" width="10.54296875" style="47" customWidth="1"/>
    <col min="8191" max="8436" width="11.453125" style="47"/>
    <col min="8437" max="8437" width="8.984375E-2" style="47" customWidth="1"/>
    <col min="8438" max="8438" width="2.54296875" style="47" customWidth="1"/>
    <col min="8439" max="8439" width="18.54296875" style="47" customWidth="1"/>
    <col min="8440" max="8440" width="1.453125" style="47" customWidth="1"/>
    <col min="8441" max="8441" width="30.54296875" style="47" customWidth="1"/>
    <col min="8442" max="8446" width="10.54296875" style="47" customWidth="1"/>
    <col min="8447" max="8692" width="11.453125" style="47"/>
    <col min="8693" max="8693" width="8.984375E-2" style="47" customWidth="1"/>
    <col min="8694" max="8694" width="2.54296875" style="47" customWidth="1"/>
    <col min="8695" max="8695" width="18.54296875" style="47" customWidth="1"/>
    <col min="8696" max="8696" width="1.453125" style="47" customWidth="1"/>
    <col min="8697" max="8697" width="30.54296875" style="47" customWidth="1"/>
    <col min="8698" max="8702" width="10.54296875" style="47" customWidth="1"/>
    <col min="8703" max="8948" width="11.453125" style="47"/>
    <col min="8949" max="8949" width="8.984375E-2" style="47" customWidth="1"/>
    <col min="8950" max="8950" width="2.54296875" style="47" customWidth="1"/>
    <col min="8951" max="8951" width="18.54296875" style="47" customWidth="1"/>
    <col min="8952" max="8952" width="1.453125" style="47" customWidth="1"/>
    <col min="8953" max="8953" width="30.54296875" style="47" customWidth="1"/>
    <col min="8954" max="8958" width="10.54296875" style="47" customWidth="1"/>
    <col min="8959" max="9204" width="11.453125" style="47"/>
    <col min="9205" max="9205" width="8.984375E-2" style="47" customWidth="1"/>
    <col min="9206" max="9206" width="2.54296875" style="47" customWidth="1"/>
    <col min="9207" max="9207" width="18.54296875" style="47" customWidth="1"/>
    <col min="9208" max="9208" width="1.453125" style="47" customWidth="1"/>
    <col min="9209" max="9209" width="30.54296875" style="47" customWidth="1"/>
    <col min="9210" max="9214" width="10.54296875" style="47" customWidth="1"/>
    <col min="9215" max="9460" width="11.453125" style="47"/>
    <col min="9461" max="9461" width="8.984375E-2" style="47" customWidth="1"/>
    <col min="9462" max="9462" width="2.54296875" style="47" customWidth="1"/>
    <col min="9463" max="9463" width="18.54296875" style="47" customWidth="1"/>
    <col min="9464" max="9464" width="1.453125" style="47" customWidth="1"/>
    <col min="9465" max="9465" width="30.54296875" style="47" customWidth="1"/>
    <col min="9466" max="9470" width="10.54296875" style="47" customWidth="1"/>
    <col min="9471" max="9716" width="11.453125" style="47"/>
    <col min="9717" max="9717" width="8.984375E-2" style="47" customWidth="1"/>
    <col min="9718" max="9718" width="2.54296875" style="47" customWidth="1"/>
    <col min="9719" max="9719" width="18.54296875" style="47" customWidth="1"/>
    <col min="9720" max="9720" width="1.453125" style="47" customWidth="1"/>
    <col min="9721" max="9721" width="30.54296875" style="47" customWidth="1"/>
    <col min="9722" max="9726" width="10.54296875" style="47" customWidth="1"/>
    <col min="9727" max="9972" width="11.453125" style="47"/>
    <col min="9973" max="9973" width="8.984375E-2" style="47" customWidth="1"/>
    <col min="9974" max="9974" width="2.54296875" style="47" customWidth="1"/>
    <col min="9975" max="9975" width="18.54296875" style="47" customWidth="1"/>
    <col min="9976" max="9976" width="1.453125" style="47" customWidth="1"/>
    <col min="9977" max="9977" width="30.54296875" style="47" customWidth="1"/>
    <col min="9978" max="9982" width="10.54296875" style="47" customWidth="1"/>
    <col min="9983" max="10228" width="11.453125" style="47"/>
    <col min="10229" max="10229" width="8.984375E-2" style="47" customWidth="1"/>
    <col min="10230" max="10230" width="2.54296875" style="47" customWidth="1"/>
    <col min="10231" max="10231" width="18.54296875" style="47" customWidth="1"/>
    <col min="10232" max="10232" width="1.453125" style="47" customWidth="1"/>
    <col min="10233" max="10233" width="30.54296875" style="47" customWidth="1"/>
    <col min="10234" max="10238" width="10.54296875" style="47" customWidth="1"/>
    <col min="10239" max="10484" width="11.453125" style="47"/>
    <col min="10485" max="10485" width="8.984375E-2" style="47" customWidth="1"/>
    <col min="10486" max="10486" width="2.54296875" style="47" customWidth="1"/>
    <col min="10487" max="10487" width="18.54296875" style="47" customWidth="1"/>
    <col min="10488" max="10488" width="1.453125" style="47" customWidth="1"/>
    <col min="10489" max="10489" width="30.54296875" style="47" customWidth="1"/>
    <col min="10490" max="10494" width="10.54296875" style="47" customWidth="1"/>
    <col min="10495" max="10740" width="11.453125" style="47"/>
    <col min="10741" max="10741" width="8.984375E-2" style="47" customWidth="1"/>
    <col min="10742" max="10742" width="2.54296875" style="47" customWidth="1"/>
    <col min="10743" max="10743" width="18.54296875" style="47" customWidth="1"/>
    <col min="10744" max="10744" width="1.453125" style="47" customWidth="1"/>
    <col min="10745" max="10745" width="30.54296875" style="47" customWidth="1"/>
    <col min="10746" max="10750" width="10.54296875" style="47" customWidth="1"/>
    <col min="10751" max="10996" width="11.453125" style="47"/>
    <col min="10997" max="10997" width="8.984375E-2" style="47" customWidth="1"/>
    <col min="10998" max="10998" width="2.54296875" style="47" customWidth="1"/>
    <col min="10999" max="10999" width="18.54296875" style="47" customWidth="1"/>
    <col min="11000" max="11000" width="1.453125" style="47" customWidth="1"/>
    <col min="11001" max="11001" width="30.54296875" style="47" customWidth="1"/>
    <col min="11002" max="11006" width="10.54296875" style="47" customWidth="1"/>
    <col min="11007" max="11252" width="11.453125" style="47"/>
    <col min="11253" max="11253" width="8.984375E-2" style="47" customWidth="1"/>
    <col min="11254" max="11254" width="2.54296875" style="47" customWidth="1"/>
    <col min="11255" max="11255" width="18.54296875" style="47" customWidth="1"/>
    <col min="11256" max="11256" width="1.453125" style="47" customWidth="1"/>
    <col min="11257" max="11257" width="30.54296875" style="47" customWidth="1"/>
    <col min="11258" max="11262" width="10.54296875" style="47" customWidth="1"/>
    <col min="11263" max="11508" width="11.453125" style="47"/>
    <col min="11509" max="11509" width="8.984375E-2" style="47" customWidth="1"/>
    <col min="11510" max="11510" width="2.54296875" style="47" customWidth="1"/>
    <col min="11511" max="11511" width="18.54296875" style="47" customWidth="1"/>
    <col min="11512" max="11512" width="1.453125" style="47" customWidth="1"/>
    <col min="11513" max="11513" width="30.54296875" style="47" customWidth="1"/>
    <col min="11514" max="11518" width="10.54296875" style="47" customWidth="1"/>
    <col min="11519" max="11764" width="11.453125" style="47"/>
    <col min="11765" max="11765" width="8.984375E-2" style="47" customWidth="1"/>
    <col min="11766" max="11766" width="2.54296875" style="47" customWidth="1"/>
    <col min="11767" max="11767" width="18.54296875" style="47" customWidth="1"/>
    <col min="11768" max="11768" width="1.453125" style="47" customWidth="1"/>
    <col min="11769" max="11769" width="30.54296875" style="47" customWidth="1"/>
    <col min="11770" max="11774" width="10.54296875" style="47" customWidth="1"/>
    <col min="11775" max="12020" width="11.453125" style="47"/>
    <col min="12021" max="12021" width="8.984375E-2" style="47" customWidth="1"/>
    <col min="12022" max="12022" width="2.54296875" style="47" customWidth="1"/>
    <col min="12023" max="12023" width="18.54296875" style="47" customWidth="1"/>
    <col min="12024" max="12024" width="1.453125" style="47" customWidth="1"/>
    <col min="12025" max="12025" width="30.54296875" style="47" customWidth="1"/>
    <col min="12026" max="12030" width="10.54296875" style="47" customWidth="1"/>
    <col min="12031" max="12276" width="11.453125" style="47"/>
    <col min="12277" max="12277" width="8.984375E-2" style="47" customWidth="1"/>
    <col min="12278" max="12278" width="2.54296875" style="47" customWidth="1"/>
    <col min="12279" max="12279" width="18.54296875" style="47" customWidth="1"/>
    <col min="12280" max="12280" width="1.453125" style="47" customWidth="1"/>
    <col min="12281" max="12281" width="30.54296875" style="47" customWidth="1"/>
    <col min="12282" max="12286" width="10.54296875" style="47" customWidth="1"/>
    <col min="12287" max="12532" width="11.453125" style="47"/>
    <col min="12533" max="12533" width="8.984375E-2" style="47" customWidth="1"/>
    <col min="12534" max="12534" width="2.54296875" style="47" customWidth="1"/>
    <col min="12535" max="12535" width="18.54296875" style="47" customWidth="1"/>
    <col min="12536" max="12536" width="1.453125" style="47" customWidth="1"/>
    <col min="12537" max="12537" width="30.54296875" style="47" customWidth="1"/>
    <col min="12538" max="12542" width="10.54296875" style="47" customWidth="1"/>
    <col min="12543" max="12788" width="11.453125" style="47"/>
    <col min="12789" max="12789" width="8.984375E-2" style="47" customWidth="1"/>
    <col min="12790" max="12790" width="2.54296875" style="47" customWidth="1"/>
    <col min="12791" max="12791" width="18.54296875" style="47" customWidth="1"/>
    <col min="12792" max="12792" width="1.453125" style="47" customWidth="1"/>
    <col min="12793" max="12793" width="30.54296875" style="47" customWidth="1"/>
    <col min="12794" max="12798" width="10.54296875" style="47" customWidth="1"/>
    <col min="12799" max="13044" width="11.453125" style="47"/>
    <col min="13045" max="13045" width="8.984375E-2" style="47" customWidth="1"/>
    <col min="13046" max="13046" width="2.54296875" style="47" customWidth="1"/>
    <col min="13047" max="13047" width="18.54296875" style="47" customWidth="1"/>
    <col min="13048" max="13048" width="1.453125" style="47" customWidth="1"/>
    <col min="13049" max="13049" width="30.54296875" style="47" customWidth="1"/>
    <col min="13050" max="13054" width="10.54296875" style="47" customWidth="1"/>
    <col min="13055" max="13300" width="11.453125" style="47"/>
    <col min="13301" max="13301" width="8.984375E-2" style="47" customWidth="1"/>
    <col min="13302" max="13302" width="2.54296875" style="47" customWidth="1"/>
    <col min="13303" max="13303" width="18.54296875" style="47" customWidth="1"/>
    <col min="13304" max="13304" width="1.453125" style="47" customWidth="1"/>
    <col min="13305" max="13305" width="30.54296875" style="47" customWidth="1"/>
    <col min="13306" max="13310" width="10.54296875" style="47" customWidth="1"/>
    <col min="13311" max="13556" width="11.453125" style="47"/>
    <col min="13557" max="13557" width="8.984375E-2" style="47" customWidth="1"/>
    <col min="13558" max="13558" width="2.54296875" style="47" customWidth="1"/>
    <col min="13559" max="13559" width="18.54296875" style="47" customWidth="1"/>
    <col min="13560" max="13560" width="1.453125" style="47" customWidth="1"/>
    <col min="13561" max="13561" width="30.54296875" style="47" customWidth="1"/>
    <col min="13562" max="13566" width="10.54296875" style="47" customWidth="1"/>
    <col min="13567" max="13812" width="11.453125" style="47"/>
    <col min="13813" max="13813" width="8.984375E-2" style="47" customWidth="1"/>
    <col min="13814" max="13814" width="2.54296875" style="47" customWidth="1"/>
    <col min="13815" max="13815" width="18.54296875" style="47" customWidth="1"/>
    <col min="13816" max="13816" width="1.453125" style="47" customWidth="1"/>
    <col min="13817" max="13817" width="30.54296875" style="47" customWidth="1"/>
    <col min="13818" max="13822" width="10.54296875" style="47" customWidth="1"/>
    <col min="13823" max="14068" width="11.453125" style="47"/>
    <col min="14069" max="14069" width="8.984375E-2" style="47" customWidth="1"/>
    <col min="14070" max="14070" width="2.54296875" style="47" customWidth="1"/>
    <col min="14071" max="14071" width="18.54296875" style="47" customWidth="1"/>
    <col min="14072" max="14072" width="1.453125" style="47" customWidth="1"/>
    <col min="14073" max="14073" width="30.54296875" style="47" customWidth="1"/>
    <col min="14074" max="14078" width="10.54296875" style="47" customWidth="1"/>
    <col min="14079" max="14324" width="11.453125" style="47"/>
    <col min="14325" max="14325" width="8.984375E-2" style="47" customWidth="1"/>
    <col min="14326" max="14326" width="2.54296875" style="47" customWidth="1"/>
    <col min="14327" max="14327" width="18.54296875" style="47" customWidth="1"/>
    <col min="14328" max="14328" width="1.453125" style="47" customWidth="1"/>
    <col min="14329" max="14329" width="30.54296875" style="47" customWidth="1"/>
    <col min="14330" max="14334" width="10.54296875" style="47" customWidth="1"/>
    <col min="14335" max="14580" width="11.453125" style="47"/>
    <col min="14581" max="14581" width="8.984375E-2" style="47" customWidth="1"/>
    <col min="14582" max="14582" width="2.54296875" style="47" customWidth="1"/>
    <col min="14583" max="14583" width="18.54296875" style="47" customWidth="1"/>
    <col min="14584" max="14584" width="1.453125" style="47" customWidth="1"/>
    <col min="14585" max="14585" width="30.54296875" style="47" customWidth="1"/>
    <col min="14586" max="14590" width="10.54296875" style="47" customWidth="1"/>
    <col min="14591" max="14836" width="11.453125" style="47"/>
    <col min="14837" max="14837" width="8.984375E-2" style="47" customWidth="1"/>
    <col min="14838" max="14838" width="2.54296875" style="47" customWidth="1"/>
    <col min="14839" max="14839" width="18.54296875" style="47" customWidth="1"/>
    <col min="14840" max="14840" width="1.453125" style="47" customWidth="1"/>
    <col min="14841" max="14841" width="30.54296875" style="47" customWidth="1"/>
    <col min="14842" max="14846" width="10.54296875" style="47" customWidth="1"/>
    <col min="14847" max="15092" width="11.453125" style="47"/>
    <col min="15093" max="15093" width="8.984375E-2" style="47" customWidth="1"/>
    <col min="15094" max="15094" width="2.54296875" style="47" customWidth="1"/>
    <col min="15095" max="15095" width="18.54296875" style="47" customWidth="1"/>
    <col min="15096" max="15096" width="1.453125" style="47" customWidth="1"/>
    <col min="15097" max="15097" width="30.54296875" style="47" customWidth="1"/>
    <col min="15098" max="15102" width="10.54296875" style="47" customWidth="1"/>
    <col min="15103" max="15348" width="11.453125" style="47"/>
    <col min="15349" max="15349" width="8.984375E-2" style="47" customWidth="1"/>
    <col min="15350" max="15350" width="2.54296875" style="47" customWidth="1"/>
    <col min="15351" max="15351" width="18.54296875" style="47" customWidth="1"/>
    <col min="15352" max="15352" width="1.453125" style="47" customWidth="1"/>
    <col min="15353" max="15353" width="30.54296875" style="47" customWidth="1"/>
    <col min="15354" max="15358" width="10.54296875" style="47" customWidth="1"/>
    <col min="15359" max="15604" width="11.453125" style="47"/>
    <col min="15605" max="15605" width="8.984375E-2" style="47" customWidth="1"/>
    <col min="15606" max="15606" width="2.54296875" style="47" customWidth="1"/>
    <col min="15607" max="15607" width="18.54296875" style="47" customWidth="1"/>
    <col min="15608" max="15608" width="1.453125" style="47" customWidth="1"/>
    <col min="15609" max="15609" width="30.54296875" style="47" customWidth="1"/>
    <col min="15610" max="15614" width="10.54296875" style="47" customWidth="1"/>
    <col min="15615" max="15860" width="11.453125" style="47"/>
    <col min="15861" max="15861" width="8.984375E-2" style="47" customWidth="1"/>
    <col min="15862" max="15862" width="2.54296875" style="47" customWidth="1"/>
    <col min="15863" max="15863" width="18.54296875" style="47" customWidth="1"/>
    <col min="15864" max="15864" width="1.453125" style="47" customWidth="1"/>
    <col min="15865" max="15865" width="30.54296875" style="47" customWidth="1"/>
    <col min="15866" max="15870" width="10.54296875" style="47" customWidth="1"/>
    <col min="15871" max="16116" width="11.453125" style="47"/>
    <col min="16117" max="16117" width="8.984375E-2" style="47" customWidth="1"/>
    <col min="16118" max="16118" width="2.54296875" style="47" customWidth="1"/>
    <col min="16119" max="16119" width="18.54296875" style="47" customWidth="1"/>
    <col min="16120" max="16120" width="1.453125" style="47" customWidth="1"/>
    <col min="16121" max="16121" width="30.54296875" style="47" customWidth="1"/>
    <col min="16122" max="16126" width="10.54296875" style="47" customWidth="1"/>
    <col min="16127" max="16384" width="11.453125" style="47"/>
  </cols>
  <sheetData>
    <row r="1" spans="1:20" ht="0.75" customHeight="1"/>
    <row r="2" spans="1:20" ht="21" customHeight="1">
      <c r="E2" s="27" t="s">
        <v>19</v>
      </c>
      <c r="F2" s="63"/>
      <c r="G2" s="63"/>
    </row>
    <row r="3" spans="1:20" ht="15" customHeight="1">
      <c r="E3" s="43" t="str">
        <f>Indice!E3</f>
        <v>Julio 2025</v>
      </c>
      <c r="F3" s="62"/>
      <c r="G3" s="62"/>
    </row>
    <row r="4" spans="1:20" s="58" customFormat="1" ht="20.25" customHeight="1">
      <c r="B4" s="57"/>
      <c r="C4" s="25" t="s">
        <v>39</v>
      </c>
    </row>
    <row r="5" spans="1:20" s="58" customFormat="1" ht="12.75" customHeight="1">
      <c r="B5" s="57"/>
      <c r="C5" s="61"/>
    </row>
    <row r="6" spans="1:20" s="58" customFormat="1" ht="13.5" customHeight="1">
      <c r="B6" s="57"/>
      <c r="C6" s="56"/>
      <c r="D6" s="55"/>
      <c r="E6" s="55"/>
      <c r="G6" s="45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s="58" customFormat="1" ht="12.75" customHeight="1">
      <c r="B7" s="57"/>
      <c r="C7" s="244" t="s">
        <v>114</v>
      </c>
      <c r="D7" s="55"/>
      <c r="E7" s="59"/>
    </row>
    <row r="8" spans="1:20" ht="12.75" customHeight="1">
      <c r="A8" s="58"/>
      <c r="B8" s="57"/>
      <c r="C8" s="244"/>
      <c r="D8" s="55"/>
      <c r="E8" s="59"/>
      <c r="F8" s="54"/>
    </row>
    <row r="9" spans="1:20" ht="12.75" customHeight="1">
      <c r="A9" s="58"/>
      <c r="B9" s="57"/>
      <c r="C9" s="173" t="s">
        <v>13</v>
      </c>
      <c r="D9" s="55"/>
      <c r="E9" s="59"/>
      <c r="F9" s="54"/>
    </row>
    <row r="10" spans="1:20" ht="12.75" customHeight="1">
      <c r="A10" s="58"/>
      <c r="B10" s="57"/>
      <c r="C10" s="32"/>
      <c r="D10" s="55"/>
      <c r="E10" s="59"/>
      <c r="F10" s="54"/>
    </row>
    <row r="11" spans="1:20" ht="12.75" customHeight="1">
      <c r="A11" s="58"/>
      <c r="B11" s="57"/>
      <c r="D11" s="55"/>
      <c r="E11" s="55"/>
      <c r="F11" s="54"/>
    </row>
    <row r="12" spans="1:20" ht="12.75" customHeight="1">
      <c r="A12" s="58"/>
      <c r="B12" s="57"/>
      <c r="D12" s="55"/>
      <c r="E12" s="55"/>
      <c r="F12" s="54"/>
    </row>
    <row r="13" spans="1:20" ht="12.75" customHeight="1">
      <c r="A13" s="58"/>
      <c r="B13" s="57"/>
      <c r="C13" s="56"/>
      <c r="D13" s="55"/>
      <c r="E13" s="55"/>
      <c r="F13" s="54"/>
    </row>
    <row r="14" spans="1:20" ht="12.75" customHeight="1">
      <c r="A14" s="58"/>
      <c r="B14" s="57"/>
      <c r="C14" s="56"/>
      <c r="D14" s="55"/>
      <c r="E14" s="55"/>
      <c r="F14" s="54"/>
    </row>
    <row r="15" spans="1:20" ht="12.75" customHeight="1">
      <c r="A15" s="58"/>
      <c r="B15" s="57"/>
      <c r="C15" s="56"/>
      <c r="D15" s="55"/>
      <c r="E15" s="55"/>
      <c r="F15" s="54"/>
    </row>
    <row r="16" spans="1:20" ht="12.75" customHeight="1">
      <c r="A16" s="58"/>
      <c r="B16" s="57"/>
      <c r="C16" s="56"/>
      <c r="D16" s="55"/>
      <c r="E16" s="55"/>
      <c r="F16" s="54"/>
    </row>
    <row r="17" spans="1:7" ht="12.75" customHeight="1">
      <c r="A17" s="58"/>
      <c r="B17" s="57"/>
      <c r="C17" s="56"/>
      <c r="D17" s="55"/>
      <c r="E17" s="55"/>
      <c r="F17" s="54"/>
    </row>
    <row r="18" spans="1:7" ht="12.75" customHeight="1">
      <c r="A18" s="58"/>
      <c r="B18" s="57"/>
      <c r="C18" s="56"/>
      <c r="D18" s="55"/>
      <c r="E18" s="55"/>
      <c r="F18" s="141"/>
    </row>
    <row r="19" spans="1:7" ht="12.75" customHeight="1">
      <c r="A19" s="58"/>
      <c r="B19" s="57"/>
      <c r="C19" s="56"/>
      <c r="D19" s="55"/>
      <c r="E19" s="55"/>
      <c r="F19" s="54"/>
    </row>
    <row r="20" spans="1:7" ht="12.75" customHeight="1">
      <c r="A20" s="58"/>
      <c r="B20" s="57"/>
      <c r="C20" s="56"/>
      <c r="D20" s="55"/>
      <c r="E20" s="55"/>
      <c r="F20" s="54"/>
    </row>
    <row r="21" spans="1:7" ht="12.75" customHeight="1"/>
    <row r="22" spans="1:7" ht="12.75" customHeight="1"/>
    <row r="23" spans="1:7" ht="12.75" customHeight="1"/>
    <row r="24" spans="1:7" ht="12.75" customHeight="1">
      <c r="E24" s="51"/>
      <c r="F24" s="51"/>
      <c r="G24" s="51"/>
    </row>
    <row r="25" spans="1:7" ht="12.75" customHeight="1">
      <c r="E25" s="48" t="s">
        <v>127</v>
      </c>
      <c r="F25" s="53"/>
      <c r="G25" s="53"/>
    </row>
    <row r="26" spans="1:7" ht="12.75" customHeight="1">
      <c r="F26" s="53"/>
      <c r="G26" s="53"/>
    </row>
    <row r="27" spans="1:7" ht="12.75" customHeight="1">
      <c r="E27" s="52"/>
      <c r="F27" s="51"/>
      <c r="G27" s="51"/>
    </row>
    <row r="28" spans="1:7" ht="12.75" customHeight="1">
      <c r="F28" s="51"/>
      <c r="G28" s="51"/>
    </row>
    <row r="29" spans="1:7" ht="12.75" customHeight="1">
      <c r="F29" s="51"/>
      <c r="G29" s="51"/>
    </row>
    <row r="30" spans="1:7" ht="12.75" customHeight="1">
      <c r="E30" s="50"/>
    </row>
    <row r="31" spans="1:7" ht="12.75" customHeight="1"/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>
      <c r="E44" s="48"/>
    </row>
    <row r="45" spans="5:5">
      <c r="E45" s="48"/>
    </row>
  </sheetData>
  <mergeCells count="1"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8B9B1-B8B6-4809-BDB4-4BCAA12D470B}">
  <sheetPr codeName="Hoja13"/>
  <dimension ref="A1:T45"/>
  <sheetViews>
    <sheetView showGridLines="0" showRowColHeaders="0" zoomScaleNormal="100" workbookViewId="0">
      <selection activeCell="E34" sqref="E34"/>
    </sheetView>
  </sheetViews>
  <sheetFormatPr baseColWidth="10" defaultRowHeight="14.5"/>
  <cols>
    <col min="1" max="1" width="8.984375E-2" style="47" customWidth="1"/>
    <col min="2" max="2" width="2.54296875" style="47" customWidth="1"/>
    <col min="3" max="3" width="23.54296875" style="47" customWidth="1"/>
    <col min="4" max="4" width="1.453125" style="47" customWidth="1"/>
    <col min="5" max="5" width="105.54296875" style="47" customWidth="1"/>
    <col min="6" max="6" width="10.54296875" style="47" customWidth="1"/>
    <col min="7" max="7" width="21" style="47" bestFit="1" customWidth="1"/>
    <col min="8" max="244" width="11.453125" style="47"/>
    <col min="245" max="245" width="8.984375E-2" style="47" customWidth="1"/>
    <col min="246" max="246" width="2.54296875" style="47" customWidth="1"/>
    <col min="247" max="247" width="18.54296875" style="47" customWidth="1"/>
    <col min="248" max="248" width="1.453125" style="47" customWidth="1"/>
    <col min="249" max="249" width="30.54296875" style="47" customWidth="1"/>
    <col min="250" max="254" width="10.54296875" style="47" customWidth="1"/>
    <col min="255" max="500" width="11.453125" style="47"/>
    <col min="501" max="501" width="8.984375E-2" style="47" customWidth="1"/>
    <col min="502" max="502" width="2.54296875" style="47" customWidth="1"/>
    <col min="503" max="503" width="18.54296875" style="47" customWidth="1"/>
    <col min="504" max="504" width="1.453125" style="47" customWidth="1"/>
    <col min="505" max="505" width="30.54296875" style="47" customWidth="1"/>
    <col min="506" max="510" width="10.54296875" style="47" customWidth="1"/>
    <col min="511" max="756" width="11.453125" style="47"/>
    <col min="757" max="757" width="8.984375E-2" style="47" customWidth="1"/>
    <col min="758" max="758" width="2.54296875" style="47" customWidth="1"/>
    <col min="759" max="759" width="18.54296875" style="47" customWidth="1"/>
    <col min="760" max="760" width="1.453125" style="47" customWidth="1"/>
    <col min="761" max="761" width="30.54296875" style="47" customWidth="1"/>
    <col min="762" max="766" width="10.54296875" style="47" customWidth="1"/>
    <col min="767" max="1012" width="11.453125" style="47"/>
    <col min="1013" max="1013" width="8.984375E-2" style="47" customWidth="1"/>
    <col min="1014" max="1014" width="2.54296875" style="47" customWidth="1"/>
    <col min="1015" max="1015" width="18.54296875" style="47" customWidth="1"/>
    <col min="1016" max="1016" width="1.453125" style="47" customWidth="1"/>
    <col min="1017" max="1017" width="30.54296875" style="47" customWidth="1"/>
    <col min="1018" max="1022" width="10.54296875" style="47" customWidth="1"/>
    <col min="1023" max="1268" width="11.453125" style="47"/>
    <col min="1269" max="1269" width="8.984375E-2" style="47" customWidth="1"/>
    <col min="1270" max="1270" width="2.54296875" style="47" customWidth="1"/>
    <col min="1271" max="1271" width="18.54296875" style="47" customWidth="1"/>
    <col min="1272" max="1272" width="1.453125" style="47" customWidth="1"/>
    <col min="1273" max="1273" width="30.54296875" style="47" customWidth="1"/>
    <col min="1274" max="1278" width="10.54296875" style="47" customWidth="1"/>
    <col min="1279" max="1524" width="11.453125" style="47"/>
    <col min="1525" max="1525" width="8.984375E-2" style="47" customWidth="1"/>
    <col min="1526" max="1526" width="2.54296875" style="47" customWidth="1"/>
    <col min="1527" max="1527" width="18.54296875" style="47" customWidth="1"/>
    <col min="1528" max="1528" width="1.453125" style="47" customWidth="1"/>
    <col min="1529" max="1529" width="30.54296875" style="47" customWidth="1"/>
    <col min="1530" max="1534" width="10.54296875" style="47" customWidth="1"/>
    <col min="1535" max="1780" width="11.453125" style="47"/>
    <col min="1781" max="1781" width="8.984375E-2" style="47" customWidth="1"/>
    <col min="1782" max="1782" width="2.54296875" style="47" customWidth="1"/>
    <col min="1783" max="1783" width="18.54296875" style="47" customWidth="1"/>
    <col min="1784" max="1784" width="1.453125" style="47" customWidth="1"/>
    <col min="1785" max="1785" width="30.54296875" style="47" customWidth="1"/>
    <col min="1786" max="1790" width="10.54296875" style="47" customWidth="1"/>
    <col min="1791" max="2036" width="11.453125" style="47"/>
    <col min="2037" max="2037" width="8.984375E-2" style="47" customWidth="1"/>
    <col min="2038" max="2038" width="2.54296875" style="47" customWidth="1"/>
    <col min="2039" max="2039" width="18.54296875" style="47" customWidth="1"/>
    <col min="2040" max="2040" width="1.453125" style="47" customWidth="1"/>
    <col min="2041" max="2041" width="30.54296875" style="47" customWidth="1"/>
    <col min="2042" max="2046" width="10.54296875" style="47" customWidth="1"/>
    <col min="2047" max="2292" width="11.453125" style="47"/>
    <col min="2293" max="2293" width="8.984375E-2" style="47" customWidth="1"/>
    <col min="2294" max="2294" width="2.54296875" style="47" customWidth="1"/>
    <col min="2295" max="2295" width="18.54296875" style="47" customWidth="1"/>
    <col min="2296" max="2296" width="1.453125" style="47" customWidth="1"/>
    <col min="2297" max="2297" width="30.54296875" style="47" customWidth="1"/>
    <col min="2298" max="2302" width="10.54296875" style="47" customWidth="1"/>
    <col min="2303" max="2548" width="11.453125" style="47"/>
    <col min="2549" max="2549" width="8.984375E-2" style="47" customWidth="1"/>
    <col min="2550" max="2550" width="2.54296875" style="47" customWidth="1"/>
    <col min="2551" max="2551" width="18.54296875" style="47" customWidth="1"/>
    <col min="2552" max="2552" width="1.453125" style="47" customWidth="1"/>
    <col min="2553" max="2553" width="30.54296875" style="47" customWidth="1"/>
    <col min="2554" max="2558" width="10.54296875" style="47" customWidth="1"/>
    <col min="2559" max="2804" width="11.453125" style="47"/>
    <col min="2805" max="2805" width="8.984375E-2" style="47" customWidth="1"/>
    <col min="2806" max="2806" width="2.54296875" style="47" customWidth="1"/>
    <col min="2807" max="2807" width="18.54296875" style="47" customWidth="1"/>
    <col min="2808" max="2808" width="1.453125" style="47" customWidth="1"/>
    <col min="2809" max="2809" width="30.54296875" style="47" customWidth="1"/>
    <col min="2810" max="2814" width="10.54296875" style="47" customWidth="1"/>
    <col min="2815" max="3060" width="11.453125" style="47"/>
    <col min="3061" max="3061" width="8.984375E-2" style="47" customWidth="1"/>
    <col min="3062" max="3062" width="2.54296875" style="47" customWidth="1"/>
    <col min="3063" max="3063" width="18.54296875" style="47" customWidth="1"/>
    <col min="3064" max="3064" width="1.453125" style="47" customWidth="1"/>
    <col min="3065" max="3065" width="30.54296875" style="47" customWidth="1"/>
    <col min="3066" max="3070" width="10.54296875" style="47" customWidth="1"/>
    <col min="3071" max="3316" width="11.453125" style="47"/>
    <col min="3317" max="3317" width="8.984375E-2" style="47" customWidth="1"/>
    <col min="3318" max="3318" width="2.54296875" style="47" customWidth="1"/>
    <col min="3319" max="3319" width="18.54296875" style="47" customWidth="1"/>
    <col min="3320" max="3320" width="1.453125" style="47" customWidth="1"/>
    <col min="3321" max="3321" width="30.54296875" style="47" customWidth="1"/>
    <col min="3322" max="3326" width="10.54296875" style="47" customWidth="1"/>
    <col min="3327" max="3572" width="11.453125" style="47"/>
    <col min="3573" max="3573" width="8.984375E-2" style="47" customWidth="1"/>
    <col min="3574" max="3574" width="2.54296875" style="47" customWidth="1"/>
    <col min="3575" max="3575" width="18.54296875" style="47" customWidth="1"/>
    <col min="3576" max="3576" width="1.453125" style="47" customWidth="1"/>
    <col min="3577" max="3577" width="30.54296875" style="47" customWidth="1"/>
    <col min="3578" max="3582" width="10.54296875" style="47" customWidth="1"/>
    <col min="3583" max="3828" width="11.453125" style="47"/>
    <col min="3829" max="3829" width="8.984375E-2" style="47" customWidth="1"/>
    <col min="3830" max="3830" width="2.54296875" style="47" customWidth="1"/>
    <col min="3831" max="3831" width="18.54296875" style="47" customWidth="1"/>
    <col min="3832" max="3832" width="1.453125" style="47" customWidth="1"/>
    <col min="3833" max="3833" width="30.54296875" style="47" customWidth="1"/>
    <col min="3834" max="3838" width="10.54296875" style="47" customWidth="1"/>
    <col min="3839" max="4084" width="11.453125" style="47"/>
    <col min="4085" max="4085" width="8.984375E-2" style="47" customWidth="1"/>
    <col min="4086" max="4086" width="2.54296875" style="47" customWidth="1"/>
    <col min="4087" max="4087" width="18.54296875" style="47" customWidth="1"/>
    <col min="4088" max="4088" width="1.453125" style="47" customWidth="1"/>
    <col min="4089" max="4089" width="30.54296875" style="47" customWidth="1"/>
    <col min="4090" max="4094" width="10.54296875" style="47" customWidth="1"/>
    <col min="4095" max="4340" width="11.453125" style="47"/>
    <col min="4341" max="4341" width="8.984375E-2" style="47" customWidth="1"/>
    <col min="4342" max="4342" width="2.54296875" style="47" customWidth="1"/>
    <col min="4343" max="4343" width="18.54296875" style="47" customWidth="1"/>
    <col min="4344" max="4344" width="1.453125" style="47" customWidth="1"/>
    <col min="4345" max="4345" width="30.54296875" style="47" customWidth="1"/>
    <col min="4346" max="4350" width="10.54296875" style="47" customWidth="1"/>
    <col min="4351" max="4596" width="11.453125" style="47"/>
    <col min="4597" max="4597" width="8.984375E-2" style="47" customWidth="1"/>
    <col min="4598" max="4598" width="2.54296875" style="47" customWidth="1"/>
    <col min="4599" max="4599" width="18.54296875" style="47" customWidth="1"/>
    <col min="4600" max="4600" width="1.453125" style="47" customWidth="1"/>
    <col min="4601" max="4601" width="30.54296875" style="47" customWidth="1"/>
    <col min="4602" max="4606" width="10.54296875" style="47" customWidth="1"/>
    <col min="4607" max="4852" width="11.453125" style="47"/>
    <col min="4853" max="4853" width="8.984375E-2" style="47" customWidth="1"/>
    <col min="4854" max="4854" width="2.54296875" style="47" customWidth="1"/>
    <col min="4855" max="4855" width="18.54296875" style="47" customWidth="1"/>
    <col min="4856" max="4856" width="1.453125" style="47" customWidth="1"/>
    <col min="4857" max="4857" width="30.54296875" style="47" customWidth="1"/>
    <col min="4858" max="4862" width="10.54296875" style="47" customWidth="1"/>
    <col min="4863" max="5108" width="11.453125" style="47"/>
    <col min="5109" max="5109" width="8.984375E-2" style="47" customWidth="1"/>
    <col min="5110" max="5110" width="2.54296875" style="47" customWidth="1"/>
    <col min="5111" max="5111" width="18.54296875" style="47" customWidth="1"/>
    <col min="5112" max="5112" width="1.453125" style="47" customWidth="1"/>
    <col min="5113" max="5113" width="30.54296875" style="47" customWidth="1"/>
    <col min="5114" max="5118" width="10.54296875" style="47" customWidth="1"/>
    <col min="5119" max="5364" width="11.453125" style="47"/>
    <col min="5365" max="5365" width="8.984375E-2" style="47" customWidth="1"/>
    <col min="5366" max="5366" width="2.54296875" style="47" customWidth="1"/>
    <col min="5367" max="5367" width="18.54296875" style="47" customWidth="1"/>
    <col min="5368" max="5368" width="1.453125" style="47" customWidth="1"/>
    <col min="5369" max="5369" width="30.54296875" style="47" customWidth="1"/>
    <col min="5370" max="5374" width="10.54296875" style="47" customWidth="1"/>
    <col min="5375" max="5620" width="11.453125" style="47"/>
    <col min="5621" max="5621" width="8.984375E-2" style="47" customWidth="1"/>
    <col min="5622" max="5622" width="2.54296875" style="47" customWidth="1"/>
    <col min="5623" max="5623" width="18.54296875" style="47" customWidth="1"/>
    <col min="5624" max="5624" width="1.453125" style="47" customWidth="1"/>
    <col min="5625" max="5625" width="30.54296875" style="47" customWidth="1"/>
    <col min="5626" max="5630" width="10.54296875" style="47" customWidth="1"/>
    <col min="5631" max="5876" width="11.453125" style="47"/>
    <col min="5877" max="5877" width="8.984375E-2" style="47" customWidth="1"/>
    <col min="5878" max="5878" width="2.54296875" style="47" customWidth="1"/>
    <col min="5879" max="5879" width="18.54296875" style="47" customWidth="1"/>
    <col min="5880" max="5880" width="1.453125" style="47" customWidth="1"/>
    <col min="5881" max="5881" width="30.54296875" style="47" customWidth="1"/>
    <col min="5882" max="5886" width="10.54296875" style="47" customWidth="1"/>
    <col min="5887" max="6132" width="11.453125" style="47"/>
    <col min="6133" max="6133" width="8.984375E-2" style="47" customWidth="1"/>
    <col min="6134" max="6134" width="2.54296875" style="47" customWidth="1"/>
    <col min="6135" max="6135" width="18.54296875" style="47" customWidth="1"/>
    <col min="6136" max="6136" width="1.453125" style="47" customWidth="1"/>
    <col min="6137" max="6137" width="30.54296875" style="47" customWidth="1"/>
    <col min="6138" max="6142" width="10.54296875" style="47" customWidth="1"/>
    <col min="6143" max="6388" width="11.453125" style="47"/>
    <col min="6389" max="6389" width="8.984375E-2" style="47" customWidth="1"/>
    <col min="6390" max="6390" width="2.54296875" style="47" customWidth="1"/>
    <col min="6391" max="6391" width="18.54296875" style="47" customWidth="1"/>
    <col min="6392" max="6392" width="1.453125" style="47" customWidth="1"/>
    <col min="6393" max="6393" width="30.54296875" style="47" customWidth="1"/>
    <col min="6394" max="6398" width="10.54296875" style="47" customWidth="1"/>
    <col min="6399" max="6644" width="11.453125" style="47"/>
    <col min="6645" max="6645" width="8.984375E-2" style="47" customWidth="1"/>
    <col min="6646" max="6646" width="2.54296875" style="47" customWidth="1"/>
    <col min="6647" max="6647" width="18.54296875" style="47" customWidth="1"/>
    <col min="6648" max="6648" width="1.453125" style="47" customWidth="1"/>
    <col min="6649" max="6649" width="30.54296875" style="47" customWidth="1"/>
    <col min="6650" max="6654" width="10.54296875" style="47" customWidth="1"/>
    <col min="6655" max="6900" width="11.453125" style="47"/>
    <col min="6901" max="6901" width="8.984375E-2" style="47" customWidth="1"/>
    <col min="6902" max="6902" width="2.54296875" style="47" customWidth="1"/>
    <col min="6903" max="6903" width="18.54296875" style="47" customWidth="1"/>
    <col min="6904" max="6904" width="1.453125" style="47" customWidth="1"/>
    <col min="6905" max="6905" width="30.54296875" style="47" customWidth="1"/>
    <col min="6906" max="6910" width="10.54296875" style="47" customWidth="1"/>
    <col min="6911" max="7156" width="11.453125" style="47"/>
    <col min="7157" max="7157" width="8.984375E-2" style="47" customWidth="1"/>
    <col min="7158" max="7158" width="2.54296875" style="47" customWidth="1"/>
    <col min="7159" max="7159" width="18.54296875" style="47" customWidth="1"/>
    <col min="7160" max="7160" width="1.453125" style="47" customWidth="1"/>
    <col min="7161" max="7161" width="30.54296875" style="47" customWidth="1"/>
    <col min="7162" max="7166" width="10.54296875" style="47" customWidth="1"/>
    <col min="7167" max="7412" width="11.453125" style="47"/>
    <col min="7413" max="7413" width="8.984375E-2" style="47" customWidth="1"/>
    <col min="7414" max="7414" width="2.54296875" style="47" customWidth="1"/>
    <col min="7415" max="7415" width="18.54296875" style="47" customWidth="1"/>
    <col min="7416" max="7416" width="1.453125" style="47" customWidth="1"/>
    <col min="7417" max="7417" width="30.54296875" style="47" customWidth="1"/>
    <col min="7418" max="7422" width="10.54296875" style="47" customWidth="1"/>
    <col min="7423" max="7668" width="11.453125" style="47"/>
    <col min="7669" max="7669" width="8.984375E-2" style="47" customWidth="1"/>
    <col min="7670" max="7670" width="2.54296875" style="47" customWidth="1"/>
    <col min="7671" max="7671" width="18.54296875" style="47" customWidth="1"/>
    <col min="7672" max="7672" width="1.453125" style="47" customWidth="1"/>
    <col min="7673" max="7673" width="30.54296875" style="47" customWidth="1"/>
    <col min="7674" max="7678" width="10.54296875" style="47" customWidth="1"/>
    <col min="7679" max="7924" width="11.453125" style="47"/>
    <col min="7925" max="7925" width="8.984375E-2" style="47" customWidth="1"/>
    <col min="7926" max="7926" width="2.54296875" style="47" customWidth="1"/>
    <col min="7927" max="7927" width="18.54296875" style="47" customWidth="1"/>
    <col min="7928" max="7928" width="1.453125" style="47" customWidth="1"/>
    <col min="7929" max="7929" width="30.54296875" style="47" customWidth="1"/>
    <col min="7930" max="7934" width="10.54296875" style="47" customWidth="1"/>
    <col min="7935" max="8180" width="11.453125" style="47"/>
    <col min="8181" max="8181" width="8.984375E-2" style="47" customWidth="1"/>
    <col min="8182" max="8182" width="2.54296875" style="47" customWidth="1"/>
    <col min="8183" max="8183" width="18.54296875" style="47" customWidth="1"/>
    <col min="8184" max="8184" width="1.453125" style="47" customWidth="1"/>
    <col min="8185" max="8185" width="30.54296875" style="47" customWidth="1"/>
    <col min="8186" max="8190" width="10.54296875" style="47" customWidth="1"/>
    <col min="8191" max="8436" width="11.453125" style="47"/>
    <col min="8437" max="8437" width="8.984375E-2" style="47" customWidth="1"/>
    <col min="8438" max="8438" width="2.54296875" style="47" customWidth="1"/>
    <col min="8439" max="8439" width="18.54296875" style="47" customWidth="1"/>
    <col min="8440" max="8440" width="1.453125" style="47" customWidth="1"/>
    <col min="8441" max="8441" width="30.54296875" style="47" customWidth="1"/>
    <col min="8442" max="8446" width="10.54296875" style="47" customWidth="1"/>
    <col min="8447" max="8692" width="11.453125" style="47"/>
    <col min="8693" max="8693" width="8.984375E-2" style="47" customWidth="1"/>
    <col min="8694" max="8694" width="2.54296875" style="47" customWidth="1"/>
    <col min="8695" max="8695" width="18.54296875" style="47" customWidth="1"/>
    <col min="8696" max="8696" width="1.453125" style="47" customWidth="1"/>
    <col min="8697" max="8697" width="30.54296875" style="47" customWidth="1"/>
    <col min="8698" max="8702" width="10.54296875" style="47" customWidth="1"/>
    <col min="8703" max="8948" width="11.453125" style="47"/>
    <col min="8949" max="8949" width="8.984375E-2" style="47" customWidth="1"/>
    <col min="8950" max="8950" width="2.54296875" style="47" customWidth="1"/>
    <col min="8951" max="8951" width="18.54296875" style="47" customWidth="1"/>
    <col min="8952" max="8952" width="1.453125" style="47" customWidth="1"/>
    <col min="8953" max="8953" width="30.54296875" style="47" customWidth="1"/>
    <col min="8954" max="8958" width="10.54296875" style="47" customWidth="1"/>
    <col min="8959" max="9204" width="11.453125" style="47"/>
    <col min="9205" max="9205" width="8.984375E-2" style="47" customWidth="1"/>
    <col min="9206" max="9206" width="2.54296875" style="47" customWidth="1"/>
    <col min="9207" max="9207" width="18.54296875" style="47" customWidth="1"/>
    <col min="9208" max="9208" width="1.453125" style="47" customWidth="1"/>
    <col min="9209" max="9209" width="30.54296875" style="47" customWidth="1"/>
    <col min="9210" max="9214" width="10.54296875" style="47" customWidth="1"/>
    <col min="9215" max="9460" width="11.453125" style="47"/>
    <col min="9461" max="9461" width="8.984375E-2" style="47" customWidth="1"/>
    <col min="9462" max="9462" width="2.54296875" style="47" customWidth="1"/>
    <col min="9463" max="9463" width="18.54296875" style="47" customWidth="1"/>
    <col min="9464" max="9464" width="1.453125" style="47" customWidth="1"/>
    <col min="9465" max="9465" width="30.54296875" style="47" customWidth="1"/>
    <col min="9466" max="9470" width="10.54296875" style="47" customWidth="1"/>
    <col min="9471" max="9716" width="11.453125" style="47"/>
    <col min="9717" max="9717" width="8.984375E-2" style="47" customWidth="1"/>
    <col min="9718" max="9718" width="2.54296875" style="47" customWidth="1"/>
    <col min="9719" max="9719" width="18.54296875" style="47" customWidth="1"/>
    <col min="9720" max="9720" width="1.453125" style="47" customWidth="1"/>
    <col min="9721" max="9721" width="30.54296875" style="47" customWidth="1"/>
    <col min="9722" max="9726" width="10.54296875" style="47" customWidth="1"/>
    <col min="9727" max="9972" width="11.453125" style="47"/>
    <col min="9973" max="9973" width="8.984375E-2" style="47" customWidth="1"/>
    <col min="9974" max="9974" width="2.54296875" style="47" customWidth="1"/>
    <col min="9975" max="9975" width="18.54296875" style="47" customWidth="1"/>
    <col min="9976" max="9976" width="1.453125" style="47" customWidth="1"/>
    <col min="9977" max="9977" width="30.54296875" style="47" customWidth="1"/>
    <col min="9978" max="9982" width="10.54296875" style="47" customWidth="1"/>
    <col min="9983" max="10228" width="11.453125" style="47"/>
    <col min="10229" max="10229" width="8.984375E-2" style="47" customWidth="1"/>
    <col min="10230" max="10230" width="2.54296875" style="47" customWidth="1"/>
    <col min="10231" max="10231" width="18.54296875" style="47" customWidth="1"/>
    <col min="10232" max="10232" width="1.453125" style="47" customWidth="1"/>
    <col min="10233" max="10233" width="30.54296875" style="47" customWidth="1"/>
    <col min="10234" max="10238" width="10.54296875" style="47" customWidth="1"/>
    <col min="10239" max="10484" width="11.453125" style="47"/>
    <col min="10485" max="10485" width="8.984375E-2" style="47" customWidth="1"/>
    <col min="10486" max="10486" width="2.54296875" style="47" customWidth="1"/>
    <col min="10487" max="10487" width="18.54296875" style="47" customWidth="1"/>
    <col min="10488" max="10488" width="1.453125" style="47" customWidth="1"/>
    <col min="10489" max="10489" width="30.54296875" style="47" customWidth="1"/>
    <col min="10490" max="10494" width="10.54296875" style="47" customWidth="1"/>
    <col min="10495" max="10740" width="11.453125" style="47"/>
    <col min="10741" max="10741" width="8.984375E-2" style="47" customWidth="1"/>
    <col min="10742" max="10742" width="2.54296875" style="47" customWidth="1"/>
    <col min="10743" max="10743" width="18.54296875" style="47" customWidth="1"/>
    <col min="10744" max="10744" width="1.453125" style="47" customWidth="1"/>
    <col min="10745" max="10745" width="30.54296875" style="47" customWidth="1"/>
    <col min="10746" max="10750" width="10.54296875" style="47" customWidth="1"/>
    <col min="10751" max="10996" width="11.453125" style="47"/>
    <col min="10997" max="10997" width="8.984375E-2" style="47" customWidth="1"/>
    <col min="10998" max="10998" width="2.54296875" style="47" customWidth="1"/>
    <col min="10999" max="10999" width="18.54296875" style="47" customWidth="1"/>
    <col min="11000" max="11000" width="1.453125" style="47" customWidth="1"/>
    <col min="11001" max="11001" width="30.54296875" style="47" customWidth="1"/>
    <col min="11002" max="11006" width="10.54296875" style="47" customWidth="1"/>
    <col min="11007" max="11252" width="11.453125" style="47"/>
    <col min="11253" max="11253" width="8.984375E-2" style="47" customWidth="1"/>
    <col min="11254" max="11254" width="2.54296875" style="47" customWidth="1"/>
    <col min="11255" max="11255" width="18.54296875" style="47" customWidth="1"/>
    <col min="11256" max="11256" width="1.453125" style="47" customWidth="1"/>
    <col min="11257" max="11257" width="30.54296875" style="47" customWidth="1"/>
    <col min="11258" max="11262" width="10.54296875" style="47" customWidth="1"/>
    <col min="11263" max="11508" width="11.453125" style="47"/>
    <col min="11509" max="11509" width="8.984375E-2" style="47" customWidth="1"/>
    <col min="11510" max="11510" width="2.54296875" style="47" customWidth="1"/>
    <col min="11511" max="11511" width="18.54296875" style="47" customWidth="1"/>
    <col min="11512" max="11512" width="1.453125" style="47" customWidth="1"/>
    <col min="11513" max="11513" width="30.54296875" style="47" customWidth="1"/>
    <col min="11514" max="11518" width="10.54296875" style="47" customWidth="1"/>
    <col min="11519" max="11764" width="11.453125" style="47"/>
    <col min="11765" max="11765" width="8.984375E-2" style="47" customWidth="1"/>
    <col min="11766" max="11766" width="2.54296875" style="47" customWidth="1"/>
    <col min="11767" max="11767" width="18.54296875" style="47" customWidth="1"/>
    <col min="11768" max="11768" width="1.453125" style="47" customWidth="1"/>
    <col min="11769" max="11769" width="30.54296875" style="47" customWidth="1"/>
    <col min="11770" max="11774" width="10.54296875" style="47" customWidth="1"/>
    <col min="11775" max="12020" width="11.453125" style="47"/>
    <col min="12021" max="12021" width="8.984375E-2" style="47" customWidth="1"/>
    <col min="12022" max="12022" width="2.54296875" style="47" customWidth="1"/>
    <col min="12023" max="12023" width="18.54296875" style="47" customWidth="1"/>
    <col min="12024" max="12024" width="1.453125" style="47" customWidth="1"/>
    <col min="12025" max="12025" width="30.54296875" style="47" customWidth="1"/>
    <col min="12026" max="12030" width="10.54296875" style="47" customWidth="1"/>
    <col min="12031" max="12276" width="11.453125" style="47"/>
    <col min="12277" max="12277" width="8.984375E-2" style="47" customWidth="1"/>
    <col min="12278" max="12278" width="2.54296875" style="47" customWidth="1"/>
    <col min="12279" max="12279" width="18.54296875" style="47" customWidth="1"/>
    <col min="12280" max="12280" width="1.453125" style="47" customWidth="1"/>
    <col min="12281" max="12281" width="30.54296875" style="47" customWidth="1"/>
    <col min="12282" max="12286" width="10.54296875" style="47" customWidth="1"/>
    <col min="12287" max="12532" width="11.453125" style="47"/>
    <col min="12533" max="12533" width="8.984375E-2" style="47" customWidth="1"/>
    <col min="12534" max="12534" width="2.54296875" style="47" customWidth="1"/>
    <col min="12535" max="12535" width="18.54296875" style="47" customWidth="1"/>
    <col min="12536" max="12536" width="1.453125" style="47" customWidth="1"/>
    <col min="12537" max="12537" width="30.54296875" style="47" customWidth="1"/>
    <col min="12538" max="12542" width="10.54296875" style="47" customWidth="1"/>
    <col min="12543" max="12788" width="11.453125" style="47"/>
    <col min="12789" max="12789" width="8.984375E-2" style="47" customWidth="1"/>
    <col min="12790" max="12790" width="2.54296875" style="47" customWidth="1"/>
    <col min="12791" max="12791" width="18.54296875" style="47" customWidth="1"/>
    <col min="12792" max="12792" width="1.453125" style="47" customWidth="1"/>
    <col min="12793" max="12793" width="30.54296875" style="47" customWidth="1"/>
    <col min="12794" max="12798" width="10.54296875" style="47" customWidth="1"/>
    <col min="12799" max="13044" width="11.453125" style="47"/>
    <col min="13045" max="13045" width="8.984375E-2" style="47" customWidth="1"/>
    <col min="13046" max="13046" width="2.54296875" style="47" customWidth="1"/>
    <col min="13047" max="13047" width="18.54296875" style="47" customWidth="1"/>
    <col min="13048" max="13048" width="1.453125" style="47" customWidth="1"/>
    <col min="13049" max="13049" width="30.54296875" style="47" customWidth="1"/>
    <col min="13050" max="13054" width="10.54296875" style="47" customWidth="1"/>
    <col min="13055" max="13300" width="11.453125" style="47"/>
    <col min="13301" max="13301" width="8.984375E-2" style="47" customWidth="1"/>
    <col min="13302" max="13302" width="2.54296875" style="47" customWidth="1"/>
    <col min="13303" max="13303" width="18.54296875" style="47" customWidth="1"/>
    <col min="13304" max="13304" width="1.453125" style="47" customWidth="1"/>
    <col min="13305" max="13305" width="30.54296875" style="47" customWidth="1"/>
    <col min="13306" max="13310" width="10.54296875" style="47" customWidth="1"/>
    <col min="13311" max="13556" width="11.453125" style="47"/>
    <col min="13557" max="13557" width="8.984375E-2" style="47" customWidth="1"/>
    <col min="13558" max="13558" width="2.54296875" style="47" customWidth="1"/>
    <col min="13559" max="13559" width="18.54296875" style="47" customWidth="1"/>
    <col min="13560" max="13560" width="1.453125" style="47" customWidth="1"/>
    <col min="13561" max="13561" width="30.54296875" style="47" customWidth="1"/>
    <col min="13562" max="13566" width="10.54296875" style="47" customWidth="1"/>
    <col min="13567" max="13812" width="11.453125" style="47"/>
    <col min="13813" max="13813" width="8.984375E-2" style="47" customWidth="1"/>
    <col min="13814" max="13814" width="2.54296875" style="47" customWidth="1"/>
    <col min="13815" max="13815" width="18.54296875" style="47" customWidth="1"/>
    <col min="13816" max="13816" width="1.453125" style="47" customWidth="1"/>
    <col min="13817" max="13817" width="30.54296875" style="47" customWidth="1"/>
    <col min="13818" max="13822" width="10.54296875" style="47" customWidth="1"/>
    <col min="13823" max="14068" width="11.453125" style="47"/>
    <col min="14069" max="14069" width="8.984375E-2" style="47" customWidth="1"/>
    <col min="14070" max="14070" width="2.54296875" style="47" customWidth="1"/>
    <col min="14071" max="14071" width="18.54296875" style="47" customWidth="1"/>
    <col min="14072" max="14072" width="1.453125" style="47" customWidth="1"/>
    <col min="14073" max="14073" width="30.54296875" style="47" customWidth="1"/>
    <col min="14074" max="14078" width="10.54296875" style="47" customWidth="1"/>
    <col min="14079" max="14324" width="11.453125" style="47"/>
    <col min="14325" max="14325" width="8.984375E-2" style="47" customWidth="1"/>
    <col min="14326" max="14326" width="2.54296875" style="47" customWidth="1"/>
    <col min="14327" max="14327" width="18.54296875" style="47" customWidth="1"/>
    <col min="14328" max="14328" width="1.453125" style="47" customWidth="1"/>
    <col min="14329" max="14329" width="30.54296875" style="47" customWidth="1"/>
    <col min="14330" max="14334" width="10.54296875" style="47" customWidth="1"/>
    <col min="14335" max="14580" width="11.453125" style="47"/>
    <col min="14581" max="14581" width="8.984375E-2" style="47" customWidth="1"/>
    <col min="14582" max="14582" width="2.54296875" style="47" customWidth="1"/>
    <col min="14583" max="14583" width="18.54296875" style="47" customWidth="1"/>
    <col min="14584" max="14584" width="1.453125" style="47" customWidth="1"/>
    <col min="14585" max="14585" width="30.54296875" style="47" customWidth="1"/>
    <col min="14586" max="14590" width="10.54296875" style="47" customWidth="1"/>
    <col min="14591" max="14836" width="11.453125" style="47"/>
    <col min="14837" max="14837" width="8.984375E-2" style="47" customWidth="1"/>
    <col min="14838" max="14838" width="2.54296875" style="47" customWidth="1"/>
    <col min="14839" max="14839" width="18.54296875" style="47" customWidth="1"/>
    <col min="14840" max="14840" width="1.453125" style="47" customWidth="1"/>
    <col min="14841" max="14841" width="30.54296875" style="47" customWidth="1"/>
    <col min="14842" max="14846" width="10.54296875" style="47" customWidth="1"/>
    <col min="14847" max="15092" width="11.453125" style="47"/>
    <col min="15093" max="15093" width="8.984375E-2" style="47" customWidth="1"/>
    <col min="15094" max="15094" width="2.54296875" style="47" customWidth="1"/>
    <col min="15095" max="15095" width="18.54296875" style="47" customWidth="1"/>
    <col min="15096" max="15096" width="1.453125" style="47" customWidth="1"/>
    <col min="15097" max="15097" width="30.54296875" style="47" customWidth="1"/>
    <col min="15098" max="15102" width="10.54296875" style="47" customWidth="1"/>
    <col min="15103" max="15348" width="11.453125" style="47"/>
    <col min="15349" max="15349" width="8.984375E-2" style="47" customWidth="1"/>
    <col min="15350" max="15350" width="2.54296875" style="47" customWidth="1"/>
    <col min="15351" max="15351" width="18.54296875" style="47" customWidth="1"/>
    <col min="15352" max="15352" width="1.453125" style="47" customWidth="1"/>
    <col min="15353" max="15353" width="30.54296875" style="47" customWidth="1"/>
    <col min="15354" max="15358" width="10.54296875" style="47" customWidth="1"/>
    <col min="15359" max="15604" width="11.453125" style="47"/>
    <col min="15605" max="15605" width="8.984375E-2" style="47" customWidth="1"/>
    <col min="15606" max="15606" width="2.54296875" style="47" customWidth="1"/>
    <col min="15607" max="15607" width="18.54296875" style="47" customWidth="1"/>
    <col min="15608" max="15608" width="1.453125" style="47" customWidth="1"/>
    <col min="15609" max="15609" width="30.54296875" style="47" customWidth="1"/>
    <col min="15610" max="15614" width="10.54296875" style="47" customWidth="1"/>
    <col min="15615" max="15860" width="11.453125" style="47"/>
    <col min="15861" max="15861" width="8.984375E-2" style="47" customWidth="1"/>
    <col min="15862" max="15862" width="2.54296875" style="47" customWidth="1"/>
    <col min="15863" max="15863" width="18.54296875" style="47" customWidth="1"/>
    <col min="15864" max="15864" width="1.453125" style="47" customWidth="1"/>
    <col min="15865" max="15865" width="30.54296875" style="47" customWidth="1"/>
    <col min="15866" max="15870" width="10.54296875" style="47" customWidth="1"/>
    <col min="15871" max="16116" width="11.453125" style="47"/>
    <col min="16117" max="16117" width="8.984375E-2" style="47" customWidth="1"/>
    <col min="16118" max="16118" width="2.54296875" style="47" customWidth="1"/>
    <col min="16119" max="16119" width="18.54296875" style="47" customWidth="1"/>
    <col min="16120" max="16120" width="1.453125" style="47" customWidth="1"/>
    <col min="16121" max="16121" width="30.54296875" style="47" customWidth="1"/>
    <col min="16122" max="16126" width="10.54296875" style="47" customWidth="1"/>
    <col min="16127" max="16384" width="11.453125" style="47"/>
  </cols>
  <sheetData>
    <row r="1" spans="1:20" ht="0.75" customHeight="1"/>
    <row r="2" spans="1:20" ht="21" customHeight="1">
      <c r="E2" s="27" t="s">
        <v>19</v>
      </c>
      <c r="F2" s="63"/>
      <c r="G2" s="63"/>
    </row>
    <row r="3" spans="1:20" ht="15" customHeight="1">
      <c r="E3" s="43" t="str">
        <f>Indice!E3</f>
        <v>Julio 2025</v>
      </c>
      <c r="F3" s="62"/>
      <c r="G3" s="62"/>
    </row>
    <row r="4" spans="1:20" s="58" customFormat="1" ht="20.25" customHeight="1">
      <c r="B4" s="57"/>
      <c r="C4" s="25" t="s">
        <v>39</v>
      </c>
    </row>
    <row r="5" spans="1:20" s="58" customFormat="1" ht="12.75" customHeight="1">
      <c r="B5" s="57"/>
      <c r="C5" s="61"/>
    </row>
    <row r="6" spans="1:20" s="58" customFormat="1" ht="13.5" customHeight="1">
      <c r="B6" s="57"/>
      <c r="C6" s="56"/>
      <c r="D6" s="55"/>
      <c r="E6" s="55"/>
      <c r="G6" s="45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s="58" customFormat="1" ht="12.75" customHeight="1">
      <c r="B7" s="57"/>
      <c r="C7" s="244" t="s">
        <v>114</v>
      </c>
      <c r="D7" s="55"/>
      <c r="E7" s="59"/>
    </row>
    <row r="8" spans="1:20" ht="12.75" customHeight="1">
      <c r="A8" s="58"/>
      <c r="B8" s="57"/>
      <c r="C8" s="244"/>
      <c r="D8" s="55"/>
      <c r="E8" s="59"/>
      <c r="F8" s="54"/>
    </row>
    <row r="9" spans="1:20" ht="12.75" customHeight="1">
      <c r="A9" s="58"/>
      <c r="B9" s="57"/>
      <c r="C9" s="173"/>
      <c r="D9" s="55"/>
      <c r="E9" s="59"/>
      <c r="F9" s="54"/>
    </row>
    <row r="10" spans="1:20" ht="12.75" customHeight="1">
      <c r="A10" s="58"/>
      <c r="B10" s="57"/>
      <c r="C10" s="32"/>
      <c r="D10" s="55"/>
      <c r="E10" s="59"/>
      <c r="F10" s="54"/>
    </row>
    <row r="11" spans="1:20" ht="12.75" customHeight="1">
      <c r="A11" s="58"/>
      <c r="B11" s="57"/>
      <c r="D11" s="55"/>
      <c r="E11" s="55"/>
      <c r="F11" s="54"/>
    </row>
    <row r="12" spans="1:20" ht="12.75" customHeight="1">
      <c r="A12" s="58"/>
      <c r="B12" s="57"/>
      <c r="D12" s="55"/>
      <c r="E12" s="55"/>
      <c r="F12" s="54"/>
    </row>
    <row r="13" spans="1:20" ht="12.75" customHeight="1">
      <c r="A13" s="58"/>
      <c r="B13" s="57"/>
      <c r="C13" s="56"/>
      <c r="D13" s="55"/>
      <c r="E13" s="55"/>
      <c r="F13" s="54"/>
    </row>
    <row r="14" spans="1:20" ht="12.75" customHeight="1">
      <c r="A14" s="58"/>
      <c r="B14" s="57"/>
      <c r="C14" s="56"/>
      <c r="D14" s="55"/>
      <c r="E14" s="55"/>
      <c r="F14" s="54"/>
    </row>
    <row r="15" spans="1:20" ht="12.75" customHeight="1">
      <c r="A15" s="58"/>
      <c r="B15" s="57"/>
      <c r="C15" s="56"/>
      <c r="D15" s="55"/>
      <c r="E15" s="55"/>
      <c r="F15" s="54"/>
    </row>
    <row r="16" spans="1:20" ht="12.75" customHeight="1">
      <c r="A16" s="58"/>
      <c r="B16" s="57"/>
      <c r="C16" s="56"/>
      <c r="D16" s="55"/>
      <c r="E16" s="55"/>
      <c r="F16" s="54"/>
    </row>
    <row r="17" spans="1:7" ht="12.75" customHeight="1">
      <c r="A17" s="58"/>
      <c r="B17" s="57"/>
      <c r="C17" s="56"/>
      <c r="D17" s="55"/>
      <c r="E17" s="55"/>
      <c r="F17" s="54"/>
    </row>
    <row r="18" spans="1:7" ht="12.75" customHeight="1">
      <c r="A18" s="58"/>
      <c r="B18" s="57"/>
      <c r="C18" s="56"/>
      <c r="D18" s="55"/>
      <c r="E18" s="55"/>
      <c r="F18" s="141"/>
    </row>
    <row r="19" spans="1:7" ht="12.75" customHeight="1">
      <c r="A19" s="58"/>
      <c r="B19" s="57"/>
      <c r="C19" s="56"/>
      <c r="D19" s="55"/>
      <c r="E19" s="55"/>
      <c r="F19" s="54"/>
    </row>
    <row r="20" spans="1:7" ht="12.75" customHeight="1">
      <c r="A20" s="58"/>
      <c r="B20" s="57"/>
      <c r="C20" s="56"/>
      <c r="D20" s="55"/>
      <c r="E20" s="55"/>
      <c r="F20" s="54"/>
    </row>
    <row r="21" spans="1:7" ht="12.75" customHeight="1"/>
    <row r="22" spans="1:7" ht="12.75" customHeight="1"/>
    <row r="23" spans="1:7" ht="12.75" customHeight="1"/>
    <row r="24" spans="1:7" ht="12.75" customHeight="1">
      <c r="E24" s="51"/>
      <c r="F24" s="51"/>
      <c r="G24" s="51"/>
    </row>
    <row r="25" spans="1:7" ht="12.75" customHeight="1">
      <c r="E25" s="48" t="s">
        <v>79</v>
      </c>
      <c r="F25" s="53"/>
      <c r="G25" s="53"/>
    </row>
    <row r="26" spans="1:7" ht="12.75" customHeight="1">
      <c r="E26" s="48" t="s">
        <v>44</v>
      </c>
      <c r="F26" s="53"/>
      <c r="G26" s="53"/>
    </row>
    <row r="27" spans="1:7" ht="12.75" customHeight="1">
      <c r="E27" s="52"/>
      <c r="F27" s="51"/>
      <c r="G27" s="51"/>
    </row>
    <row r="28" spans="1:7" ht="12.75" customHeight="1">
      <c r="F28" s="51"/>
      <c r="G28" s="51"/>
    </row>
    <row r="29" spans="1:7" ht="12.75" customHeight="1">
      <c r="F29" s="51"/>
      <c r="G29" s="51"/>
    </row>
    <row r="30" spans="1:7" ht="12.75" customHeight="1">
      <c r="E30" s="50"/>
    </row>
    <row r="31" spans="1:7" ht="12.75" customHeight="1"/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>
      <c r="E44" s="48"/>
    </row>
    <row r="45" spans="5:5">
      <c r="E45" s="48"/>
    </row>
  </sheetData>
  <mergeCells count="1"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F5EF5-C999-4B61-BB40-CF54795A1F78}">
  <sheetPr codeName="Hoja14">
    <pageSetUpPr fitToPage="1"/>
  </sheetPr>
  <dimension ref="A1:H40"/>
  <sheetViews>
    <sheetView showGridLines="0" showRowColHeaders="0" workbookViewId="0">
      <selection activeCell="B2" sqref="B2"/>
    </sheetView>
  </sheetViews>
  <sheetFormatPr baseColWidth="10" defaultRowHeight="12.5"/>
  <cols>
    <col min="1" max="1" width="0.453125" style="29" customWidth="1"/>
    <col min="2" max="2" width="2.54296875" style="29" customWidth="1"/>
    <col min="3" max="3" width="23.54296875" style="29" customWidth="1"/>
    <col min="4" max="4" width="1.453125" style="29" customWidth="1"/>
    <col min="5" max="5" width="58.54296875" style="29" customWidth="1"/>
    <col min="6" max="7" width="11.54296875" style="28"/>
    <col min="8" max="8" width="15.54296875" style="28" customWidth="1"/>
    <col min="9" max="252" width="11.54296875" style="28"/>
    <col min="253" max="253" width="0.453125" style="28" customWidth="1"/>
    <col min="254" max="254" width="2.54296875" style="28" customWidth="1"/>
    <col min="255" max="255" width="18.54296875" style="28" customWidth="1"/>
    <col min="256" max="256" width="1.453125" style="28" customWidth="1"/>
    <col min="257" max="257" width="58.54296875" style="28" customWidth="1"/>
    <col min="258" max="259" width="11.54296875" style="28"/>
    <col min="260" max="260" width="2.453125" style="28" customWidth="1"/>
    <col min="261" max="261" width="11.54296875" style="28"/>
    <col min="262" max="262" width="9.54296875" style="28" customWidth="1"/>
    <col min="263" max="508" width="11.54296875" style="28"/>
    <col min="509" max="509" width="0.453125" style="28" customWidth="1"/>
    <col min="510" max="510" width="2.54296875" style="28" customWidth="1"/>
    <col min="511" max="511" width="18.54296875" style="28" customWidth="1"/>
    <col min="512" max="512" width="1.453125" style="28" customWidth="1"/>
    <col min="513" max="513" width="58.54296875" style="28" customWidth="1"/>
    <col min="514" max="515" width="11.54296875" style="28"/>
    <col min="516" max="516" width="2.453125" style="28" customWidth="1"/>
    <col min="517" max="517" width="11.54296875" style="28"/>
    <col min="518" max="518" width="9.54296875" style="28" customWidth="1"/>
    <col min="519" max="764" width="11.54296875" style="28"/>
    <col min="765" max="765" width="0.453125" style="28" customWidth="1"/>
    <col min="766" max="766" width="2.54296875" style="28" customWidth="1"/>
    <col min="767" max="767" width="18.54296875" style="28" customWidth="1"/>
    <col min="768" max="768" width="1.453125" style="28" customWidth="1"/>
    <col min="769" max="769" width="58.54296875" style="28" customWidth="1"/>
    <col min="770" max="771" width="11.54296875" style="28"/>
    <col min="772" max="772" width="2.453125" style="28" customWidth="1"/>
    <col min="773" max="773" width="11.54296875" style="28"/>
    <col min="774" max="774" width="9.54296875" style="28" customWidth="1"/>
    <col min="775" max="1020" width="11.54296875" style="28"/>
    <col min="1021" max="1021" width="0.453125" style="28" customWidth="1"/>
    <col min="1022" max="1022" width="2.54296875" style="28" customWidth="1"/>
    <col min="1023" max="1023" width="18.54296875" style="28" customWidth="1"/>
    <col min="1024" max="1024" width="1.453125" style="28" customWidth="1"/>
    <col min="1025" max="1025" width="58.54296875" style="28" customWidth="1"/>
    <col min="1026" max="1027" width="11.54296875" style="28"/>
    <col min="1028" max="1028" width="2.453125" style="28" customWidth="1"/>
    <col min="1029" max="1029" width="11.54296875" style="28"/>
    <col min="1030" max="1030" width="9.54296875" style="28" customWidth="1"/>
    <col min="1031" max="1276" width="11.54296875" style="28"/>
    <col min="1277" max="1277" width="0.453125" style="28" customWidth="1"/>
    <col min="1278" max="1278" width="2.54296875" style="28" customWidth="1"/>
    <col min="1279" max="1279" width="18.54296875" style="28" customWidth="1"/>
    <col min="1280" max="1280" width="1.453125" style="28" customWidth="1"/>
    <col min="1281" max="1281" width="58.54296875" style="28" customWidth="1"/>
    <col min="1282" max="1283" width="11.54296875" style="28"/>
    <col min="1284" max="1284" width="2.453125" style="28" customWidth="1"/>
    <col min="1285" max="1285" width="11.54296875" style="28"/>
    <col min="1286" max="1286" width="9.54296875" style="28" customWidth="1"/>
    <col min="1287" max="1532" width="11.54296875" style="28"/>
    <col min="1533" max="1533" width="0.453125" style="28" customWidth="1"/>
    <col min="1534" max="1534" width="2.54296875" style="28" customWidth="1"/>
    <col min="1535" max="1535" width="18.54296875" style="28" customWidth="1"/>
    <col min="1536" max="1536" width="1.453125" style="28" customWidth="1"/>
    <col min="1537" max="1537" width="58.54296875" style="28" customWidth="1"/>
    <col min="1538" max="1539" width="11.54296875" style="28"/>
    <col min="1540" max="1540" width="2.453125" style="28" customWidth="1"/>
    <col min="1541" max="1541" width="11.54296875" style="28"/>
    <col min="1542" max="1542" width="9.54296875" style="28" customWidth="1"/>
    <col min="1543" max="1788" width="11.54296875" style="28"/>
    <col min="1789" max="1789" width="0.453125" style="28" customWidth="1"/>
    <col min="1790" max="1790" width="2.54296875" style="28" customWidth="1"/>
    <col min="1791" max="1791" width="18.54296875" style="28" customWidth="1"/>
    <col min="1792" max="1792" width="1.453125" style="28" customWidth="1"/>
    <col min="1793" max="1793" width="58.54296875" style="28" customWidth="1"/>
    <col min="1794" max="1795" width="11.54296875" style="28"/>
    <col min="1796" max="1796" width="2.453125" style="28" customWidth="1"/>
    <col min="1797" max="1797" width="11.54296875" style="28"/>
    <col min="1798" max="1798" width="9.54296875" style="28" customWidth="1"/>
    <col min="1799" max="2044" width="11.54296875" style="28"/>
    <col min="2045" max="2045" width="0.453125" style="28" customWidth="1"/>
    <col min="2046" max="2046" width="2.54296875" style="28" customWidth="1"/>
    <col min="2047" max="2047" width="18.54296875" style="28" customWidth="1"/>
    <col min="2048" max="2048" width="1.453125" style="28" customWidth="1"/>
    <col min="2049" max="2049" width="58.54296875" style="28" customWidth="1"/>
    <col min="2050" max="2051" width="11.54296875" style="28"/>
    <col min="2052" max="2052" width="2.453125" style="28" customWidth="1"/>
    <col min="2053" max="2053" width="11.54296875" style="28"/>
    <col min="2054" max="2054" width="9.54296875" style="28" customWidth="1"/>
    <col min="2055" max="2300" width="11.54296875" style="28"/>
    <col min="2301" max="2301" width="0.453125" style="28" customWidth="1"/>
    <col min="2302" max="2302" width="2.54296875" style="28" customWidth="1"/>
    <col min="2303" max="2303" width="18.54296875" style="28" customWidth="1"/>
    <col min="2304" max="2304" width="1.453125" style="28" customWidth="1"/>
    <col min="2305" max="2305" width="58.54296875" style="28" customWidth="1"/>
    <col min="2306" max="2307" width="11.54296875" style="28"/>
    <col min="2308" max="2308" width="2.453125" style="28" customWidth="1"/>
    <col min="2309" max="2309" width="11.54296875" style="28"/>
    <col min="2310" max="2310" width="9.54296875" style="28" customWidth="1"/>
    <col min="2311" max="2556" width="11.54296875" style="28"/>
    <col min="2557" max="2557" width="0.453125" style="28" customWidth="1"/>
    <col min="2558" max="2558" width="2.54296875" style="28" customWidth="1"/>
    <col min="2559" max="2559" width="18.54296875" style="28" customWidth="1"/>
    <col min="2560" max="2560" width="1.453125" style="28" customWidth="1"/>
    <col min="2561" max="2561" width="58.54296875" style="28" customWidth="1"/>
    <col min="2562" max="2563" width="11.54296875" style="28"/>
    <col min="2564" max="2564" width="2.453125" style="28" customWidth="1"/>
    <col min="2565" max="2565" width="11.54296875" style="28"/>
    <col min="2566" max="2566" width="9.54296875" style="28" customWidth="1"/>
    <col min="2567" max="2812" width="11.54296875" style="28"/>
    <col min="2813" max="2813" width="0.453125" style="28" customWidth="1"/>
    <col min="2814" max="2814" width="2.54296875" style="28" customWidth="1"/>
    <col min="2815" max="2815" width="18.54296875" style="28" customWidth="1"/>
    <col min="2816" max="2816" width="1.453125" style="28" customWidth="1"/>
    <col min="2817" max="2817" width="58.54296875" style="28" customWidth="1"/>
    <col min="2818" max="2819" width="11.54296875" style="28"/>
    <col min="2820" max="2820" width="2.453125" style="28" customWidth="1"/>
    <col min="2821" max="2821" width="11.54296875" style="28"/>
    <col min="2822" max="2822" width="9.54296875" style="28" customWidth="1"/>
    <col min="2823" max="3068" width="11.54296875" style="28"/>
    <col min="3069" max="3069" width="0.453125" style="28" customWidth="1"/>
    <col min="3070" max="3070" width="2.54296875" style="28" customWidth="1"/>
    <col min="3071" max="3071" width="18.54296875" style="28" customWidth="1"/>
    <col min="3072" max="3072" width="1.453125" style="28" customWidth="1"/>
    <col min="3073" max="3073" width="58.54296875" style="28" customWidth="1"/>
    <col min="3074" max="3075" width="11.54296875" style="28"/>
    <col min="3076" max="3076" width="2.453125" style="28" customWidth="1"/>
    <col min="3077" max="3077" width="11.54296875" style="28"/>
    <col min="3078" max="3078" width="9.54296875" style="28" customWidth="1"/>
    <col min="3079" max="3324" width="11.54296875" style="28"/>
    <col min="3325" max="3325" width="0.453125" style="28" customWidth="1"/>
    <col min="3326" max="3326" width="2.54296875" style="28" customWidth="1"/>
    <col min="3327" max="3327" width="18.54296875" style="28" customWidth="1"/>
    <col min="3328" max="3328" width="1.453125" style="28" customWidth="1"/>
    <col min="3329" max="3329" width="58.54296875" style="28" customWidth="1"/>
    <col min="3330" max="3331" width="11.54296875" style="28"/>
    <col min="3332" max="3332" width="2.453125" style="28" customWidth="1"/>
    <col min="3333" max="3333" width="11.54296875" style="28"/>
    <col min="3334" max="3334" width="9.54296875" style="28" customWidth="1"/>
    <col min="3335" max="3580" width="11.54296875" style="28"/>
    <col min="3581" max="3581" width="0.453125" style="28" customWidth="1"/>
    <col min="3582" max="3582" width="2.54296875" style="28" customWidth="1"/>
    <col min="3583" max="3583" width="18.54296875" style="28" customWidth="1"/>
    <col min="3584" max="3584" width="1.453125" style="28" customWidth="1"/>
    <col min="3585" max="3585" width="58.54296875" style="28" customWidth="1"/>
    <col min="3586" max="3587" width="11.54296875" style="28"/>
    <col min="3588" max="3588" width="2.453125" style="28" customWidth="1"/>
    <col min="3589" max="3589" width="11.54296875" style="28"/>
    <col min="3590" max="3590" width="9.54296875" style="28" customWidth="1"/>
    <col min="3591" max="3836" width="11.54296875" style="28"/>
    <col min="3837" max="3837" width="0.453125" style="28" customWidth="1"/>
    <col min="3838" max="3838" width="2.54296875" style="28" customWidth="1"/>
    <col min="3839" max="3839" width="18.54296875" style="28" customWidth="1"/>
    <col min="3840" max="3840" width="1.453125" style="28" customWidth="1"/>
    <col min="3841" max="3841" width="58.54296875" style="28" customWidth="1"/>
    <col min="3842" max="3843" width="11.54296875" style="28"/>
    <col min="3844" max="3844" width="2.453125" style="28" customWidth="1"/>
    <col min="3845" max="3845" width="11.54296875" style="28"/>
    <col min="3846" max="3846" width="9.54296875" style="28" customWidth="1"/>
    <col min="3847" max="4092" width="11.54296875" style="28"/>
    <col min="4093" max="4093" width="0.453125" style="28" customWidth="1"/>
    <col min="4094" max="4094" width="2.54296875" style="28" customWidth="1"/>
    <col min="4095" max="4095" width="18.54296875" style="28" customWidth="1"/>
    <col min="4096" max="4096" width="1.453125" style="28" customWidth="1"/>
    <col min="4097" max="4097" width="58.54296875" style="28" customWidth="1"/>
    <col min="4098" max="4099" width="11.54296875" style="28"/>
    <col min="4100" max="4100" width="2.453125" style="28" customWidth="1"/>
    <col min="4101" max="4101" width="11.54296875" style="28"/>
    <col min="4102" max="4102" width="9.54296875" style="28" customWidth="1"/>
    <col min="4103" max="4348" width="11.54296875" style="28"/>
    <col min="4349" max="4349" width="0.453125" style="28" customWidth="1"/>
    <col min="4350" max="4350" width="2.54296875" style="28" customWidth="1"/>
    <col min="4351" max="4351" width="18.54296875" style="28" customWidth="1"/>
    <col min="4352" max="4352" width="1.453125" style="28" customWidth="1"/>
    <col min="4353" max="4353" width="58.54296875" style="28" customWidth="1"/>
    <col min="4354" max="4355" width="11.54296875" style="28"/>
    <col min="4356" max="4356" width="2.453125" style="28" customWidth="1"/>
    <col min="4357" max="4357" width="11.54296875" style="28"/>
    <col min="4358" max="4358" width="9.54296875" style="28" customWidth="1"/>
    <col min="4359" max="4604" width="11.54296875" style="28"/>
    <col min="4605" max="4605" width="0.453125" style="28" customWidth="1"/>
    <col min="4606" max="4606" width="2.54296875" style="28" customWidth="1"/>
    <col min="4607" max="4607" width="18.54296875" style="28" customWidth="1"/>
    <col min="4608" max="4608" width="1.453125" style="28" customWidth="1"/>
    <col min="4609" max="4609" width="58.54296875" style="28" customWidth="1"/>
    <col min="4610" max="4611" width="11.54296875" style="28"/>
    <col min="4612" max="4612" width="2.453125" style="28" customWidth="1"/>
    <col min="4613" max="4613" width="11.54296875" style="28"/>
    <col min="4614" max="4614" width="9.54296875" style="28" customWidth="1"/>
    <col min="4615" max="4860" width="11.54296875" style="28"/>
    <col min="4861" max="4861" width="0.453125" style="28" customWidth="1"/>
    <col min="4862" max="4862" width="2.54296875" style="28" customWidth="1"/>
    <col min="4863" max="4863" width="18.54296875" style="28" customWidth="1"/>
    <col min="4864" max="4864" width="1.453125" style="28" customWidth="1"/>
    <col min="4865" max="4865" width="58.54296875" style="28" customWidth="1"/>
    <col min="4866" max="4867" width="11.54296875" style="28"/>
    <col min="4868" max="4868" width="2.453125" style="28" customWidth="1"/>
    <col min="4869" max="4869" width="11.54296875" style="28"/>
    <col min="4870" max="4870" width="9.54296875" style="28" customWidth="1"/>
    <col min="4871" max="5116" width="11.54296875" style="28"/>
    <col min="5117" max="5117" width="0.453125" style="28" customWidth="1"/>
    <col min="5118" max="5118" width="2.54296875" style="28" customWidth="1"/>
    <col min="5119" max="5119" width="18.54296875" style="28" customWidth="1"/>
    <col min="5120" max="5120" width="1.453125" style="28" customWidth="1"/>
    <col min="5121" max="5121" width="58.54296875" style="28" customWidth="1"/>
    <col min="5122" max="5123" width="11.54296875" style="28"/>
    <col min="5124" max="5124" width="2.453125" style="28" customWidth="1"/>
    <col min="5125" max="5125" width="11.54296875" style="28"/>
    <col min="5126" max="5126" width="9.54296875" style="28" customWidth="1"/>
    <col min="5127" max="5372" width="11.54296875" style="28"/>
    <col min="5373" max="5373" width="0.453125" style="28" customWidth="1"/>
    <col min="5374" max="5374" width="2.54296875" style="28" customWidth="1"/>
    <col min="5375" max="5375" width="18.54296875" style="28" customWidth="1"/>
    <col min="5376" max="5376" width="1.453125" style="28" customWidth="1"/>
    <col min="5377" max="5377" width="58.54296875" style="28" customWidth="1"/>
    <col min="5378" max="5379" width="11.54296875" style="28"/>
    <col min="5380" max="5380" width="2.453125" style="28" customWidth="1"/>
    <col min="5381" max="5381" width="11.54296875" style="28"/>
    <col min="5382" max="5382" width="9.54296875" style="28" customWidth="1"/>
    <col min="5383" max="5628" width="11.54296875" style="28"/>
    <col min="5629" max="5629" width="0.453125" style="28" customWidth="1"/>
    <col min="5630" max="5630" width="2.54296875" style="28" customWidth="1"/>
    <col min="5631" max="5631" width="18.54296875" style="28" customWidth="1"/>
    <col min="5632" max="5632" width="1.453125" style="28" customWidth="1"/>
    <col min="5633" max="5633" width="58.54296875" style="28" customWidth="1"/>
    <col min="5634" max="5635" width="11.54296875" style="28"/>
    <col min="5636" max="5636" width="2.453125" style="28" customWidth="1"/>
    <col min="5637" max="5637" width="11.54296875" style="28"/>
    <col min="5638" max="5638" width="9.54296875" style="28" customWidth="1"/>
    <col min="5639" max="5884" width="11.54296875" style="28"/>
    <col min="5885" max="5885" width="0.453125" style="28" customWidth="1"/>
    <col min="5886" max="5886" width="2.54296875" style="28" customWidth="1"/>
    <col min="5887" max="5887" width="18.54296875" style="28" customWidth="1"/>
    <col min="5888" max="5888" width="1.453125" style="28" customWidth="1"/>
    <col min="5889" max="5889" width="58.54296875" style="28" customWidth="1"/>
    <col min="5890" max="5891" width="11.54296875" style="28"/>
    <col min="5892" max="5892" width="2.453125" style="28" customWidth="1"/>
    <col min="5893" max="5893" width="11.54296875" style="28"/>
    <col min="5894" max="5894" width="9.54296875" style="28" customWidth="1"/>
    <col min="5895" max="6140" width="11.54296875" style="28"/>
    <col min="6141" max="6141" width="0.453125" style="28" customWidth="1"/>
    <col min="6142" max="6142" width="2.54296875" style="28" customWidth="1"/>
    <col min="6143" max="6143" width="18.54296875" style="28" customWidth="1"/>
    <col min="6144" max="6144" width="1.453125" style="28" customWidth="1"/>
    <col min="6145" max="6145" width="58.54296875" style="28" customWidth="1"/>
    <col min="6146" max="6147" width="11.54296875" style="28"/>
    <col min="6148" max="6148" width="2.453125" style="28" customWidth="1"/>
    <col min="6149" max="6149" width="11.54296875" style="28"/>
    <col min="6150" max="6150" width="9.54296875" style="28" customWidth="1"/>
    <col min="6151" max="6396" width="11.54296875" style="28"/>
    <col min="6397" max="6397" width="0.453125" style="28" customWidth="1"/>
    <col min="6398" max="6398" width="2.54296875" style="28" customWidth="1"/>
    <col min="6399" max="6399" width="18.54296875" style="28" customWidth="1"/>
    <col min="6400" max="6400" width="1.453125" style="28" customWidth="1"/>
    <col min="6401" max="6401" width="58.54296875" style="28" customWidth="1"/>
    <col min="6402" max="6403" width="11.54296875" style="28"/>
    <col min="6404" max="6404" width="2.453125" style="28" customWidth="1"/>
    <col min="6405" max="6405" width="11.54296875" style="28"/>
    <col min="6406" max="6406" width="9.54296875" style="28" customWidth="1"/>
    <col min="6407" max="6652" width="11.54296875" style="28"/>
    <col min="6653" max="6653" width="0.453125" style="28" customWidth="1"/>
    <col min="6654" max="6654" width="2.54296875" style="28" customWidth="1"/>
    <col min="6655" max="6655" width="18.54296875" style="28" customWidth="1"/>
    <col min="6656" max="6656" width="1.453125" style="28" customWidth="1"/>
    <col min="6657" max="6657" width="58.54296875" style="28" customWidth="1"/>
    <col min="6658" max="6659" width="11.54296875" style="28"/>
    <col min="6660" max="6660" width="2.453125" style="28" customWidth="1"/>
    <col min="6661" max="6661" width="11.54296875" style="28"/>
    <col min="6662" max="6662" width="9.54296875" style="28" customWidth="1"/>
    <col min="6663" max="6908" width="11.54296875" style="28"/>
    <col min="6909" max="6909" width="0.453125" style="28" customWidth="1"/>
    <col min="6910" max="6910" width="2.54296875" style="28" customWidth="1"/>
    <col min="6911" max="6911" width="18.54296875" style="28" customWidth="1"/>
    <col min="6912" max="6912" width="1.453125" style="28" customWidth="1"/>
    <col min="6913" max="6913" width="58.54296875" style="28" customWidth="1"/>
    <col min="6914" max="6915" width="11.54296875" style="28"/>
    <col min="6916" max="6916" width="2.453125" style="28" customWidth="1"/>
    <col min="6917" max="6917" width="11.54296875" style="28"/>
    <col min="6918" max="6918" width="9.54296875" style="28" customWidth="1"/>
    <col min="6919" max="7164" width="11.54296875" style="28"/>
    <col min="7165" max="7165" width="0.453125" style="28" customWidth="1"/>
    <col min="7166" max="7166" width="2.54296875" style="28" customWidth="1"/>
    <col min="7167" max="7167" width="18.54296875" style="28" customWidth="1"/>
    <col min="7168" max="7168" width="1.453125" style="28" customWidth="1"/>
    <col min="7169" max="7169" width="58.54296875" style="28" customWidth="1"/>
    <col min="7170" max="7171" width="11.54296875" style="28"/>
    <col min="7172" max="7172" width="2.453125" style="28" customWidth="1"/>
    <col min="7173" max="7173" width="11.54296875" style="28"/>
    <col min="7174" max="7174" width="9.54296875" style="28" customWidth="1"/>
    <col min="7175" max="7420" width="11.54296875" style="28"/>
    <col min="7421" max="7421" width="0.453125" style="28" customWidth="1"/>
    <col min="7422" max="7422" width="2.54296875" style="28" customWidth="1"/>
    <col min="7423" max="7423" width="18.54296875" style="28" customWidth="1"/>
    <col min="7424" max="7424" width="1.453125" style="28" customWidth="1"/>
    <col min="7425" max="7425" width="58.54296875" style="28" customWidth="1"/>
    <col min="7426" max="7427" width="11.54296875" style="28"/>
    <col min="7428" max="7428" width="2.453125" style="28" customWidth="1"/>
    <col min="7429" max="7429" width="11.54296875" style="28"/>
    <col min="7430" max="7430" width="9.54296875" style="28" customWidth="1"/>
    <col min="7431" max="7676" width="11.54296875" style="28"/>
    <col min="7677" max="7677" width="0.453125" style="28" customWidth="1"/>
    <col min="7678" max="7678" width="2.54296875" style="28" customWidth="1"/>
    <col min="7679" max="7679" width="18.54296875" style="28" customWidth="1"/>
    <col min="7680" max="7680" width="1.453125" style="28" customWidth="1"/>
    <col min="7681" max="7681" width="58.54296875" style="28" customWidth="1"/>
    <col min="7682" max="7683" width="11.54296875" style="28"/>
    <col min="7684" max="7684" width="2.453125" style="28" customWidth="1"/>
    <col min="7685" max="7685" width="11.54296875" style="28"/>
    <col min="7686" max="7686" width="9.54296875" style="28" customWidth="1"/>
    <col min="7687" max="7932" width="11.54296875" style="28"/>
    <col min="7933" max="7933" width="0.453125" style="28" customWidth="1"/>
    <col min="7934" max="7934" width="2.54296875" style="28" customWidth="1"/>
    <col min="7935" max="7935" width="18.54296875" style="28" customWidth="1"/>
    <col min="7936" max="7936" width="1.453125" style="28" customWidth="1"/>
    <col min="7937" max="7937" width="58.54296875" style="28" customWidth="1"/>
    <col min="7938" max="7939" width="11.54296875" style="28"/>
    <col min="7940" max="7940" width="2.453125" style="28" customWidth="1"/>
    <col min="7941" max="7941" width="11.54296875" style="28"/>
    <col min="7942" max="7942" width="9.54296875" style="28" customWidth="1"/>
    <col min="7943" max="8188" width="11.54296875" style="28"/>
    <col min="8189" max="8189" width="0.453125" style="28" customWidth="1"/>
    <col min="8190" max="8190" width="2.54296875" style="28" customWidth="1"/>
    <col min="8191" max="8191" width="18.54296875" style="28" customWidth="1"/>
    <col min="8192" max="8192" width="1.453125" style="28" customWidth="1"/>
    <col min="8193" max="8193" width="58.54296875" style="28" customWidth="1"/>
    <col min="8194" max="8195" width="11.54296875" style="28"/>
    <col min="8196" max="8196" width="2.453125" style="28" customWidth="1"/>
    <col min="8197" max="8197" width="11.54296875" style="28"/>
    <col min="8198" max="8198" width="9.54296875" style="28" customWidth="1"/>
    <col min="8199" max="8444" width="11.54296875" style="28"/>
    <col min="8445" max="8445" width="0.453125" style="28" customWidth="1"/>
    <col min="8446" max="8446" width="2.54296875" style="28" customWidth="1"/>
    <col min="8447" max="8447" width="18.54296875" style="28" customWidth="1"/>
    <col min="8448" max="8448" width="1.453125" style="28" customWidth="1"/>
    <col min="8449" max="8449" width="58.54296875" style="28" customWidth="1"/>
    <col min="8450" max="8451" width="11.54296875" style="28"/>
    <col min="8452" max="8452" width="2.453125" style="28" customWidth="1"/>
    <col min="8453" max="8453" width="11.54296875" style="28"/>
    <col min="8454" max="8454" width="9.54296875" style="28" customWidth="1"/>
    <col min="8455" max="8700" width="11.54296875" style="28"/>
    <col min="8701" max="8701" width="0.453125" style="28" customWidth="1"/>
    <col min="8702" max="8702" width="2.54296875" style="28" customWidth="1"/>
    <col min="8703" max="8703" width="18.54296875" style="28" customWidth="1"/>
    <col min="8704" max="8704" width="1.453125" style="28" customWidth="1"/>
    <col min="8705" max="8705" width="58.54296875" style="28" customWidth="1"/>
    <col min="8706" max="8707" width="11.54296875" style="28"/>
    <col min="8708" max="8708" width="2.453125" style="28" customWidth="1"/>
    <col min="8709" max="8709" width="11.54296875" style="28"/>
    <col min="8710" max="8710" width="9.54296875" style="28" customWidth="1"/>
    <col min="8711" max="8956" width="11.54296875" style="28"/>
    <col min="8957" max="8957" width="0.453125" style="28" customWidth="1"/>
    <col min="8958" max="8958" width="2.54296875" style="28" customWidth="1"/>
    <col min="8959" max="8959" width="18.54296875" style="28" customWidth="1"/>
    <col min="8960" max="8960" width="1.453125" style="28" customWidth="1"/>
    <col min="8961" max="8961" width="58.54296875" style="28" customWidth="1"/>
    <col min="8962" max="8963" width="11.54296875" style="28"/>
    <col min="8964" max="8964" width="2.453125" style="28" customWidth="1"/>
    <col min="8965" max="8965" width="11.54296875" style="28"/>
    <col min="8966" max="8966" width="9.54296875" style="28" customWidth="1"/>
    <col min="8967" max="9212" width="11.54296875" style="28"/>
    <col min="9213" max="9213" width="0.453125" style="28" customWidth="1"/>
    <col min="9214" max="9214" width="2.54296875" style="28" customWidth="1"/>
    <col min="9215" max="9215" width="18.54296875" style="28" customWidth="1"/>
    <col min="9216" max="9216" width="1.453125" style="28" customWidth="1"/>
    <col min="9217" max="9217" width="58.54296875" style="28" customWidth="1"/>
    <col min="9218" max="9219" width="11.54296875" style="28"/>
    <col min="9220" max="9220" width="2.453125" style="28" customWidth="1"/>
    <col min="9221" max="9221" width="11.54296875" style="28"/>
    <col min="9222" max="9222" width="9.54296875" style="28" customWidth="1"/>
    <col min="9223" max="9468" width="11.54296875" style="28"/>
    <col min="9469" max="9469" width="0.453125" style="28" customWidth="1"/>
    <col min="9470" max="9470" width="2.54296875" style="28" customWidth="1"/>
    <col min="9471" max="9471" width="18.54296875" style="28" customWidth="1"/>
    <col min="9472" max="9472" width="1.453125" style="28" customWidth="1"/>
    <col min="9473" max="9473" width="58.54296875" style="28" customWidth="1"/>
    <col min="9474" max="9475" width="11.54296875" style="28"/>
    <col min="9476" max="9476" width="2.453125" style="28" customWidth="1"/>
    <col min="9477" max="9477" width="11.54296875" style="28"/>
    <col min="9478" max="9478" width="9.54296875" style="28" customWidth="1"/>
    <col min="9479" max="9724" width="11.54296875" style="28"/>
    <col min="9725" max="9725" width="0.453125" style="28" customWidth="1"/>
    <col min="9726" max="9726" width="2.54296875" style="28" customWidth="1"/>
    <col min="9727" max="9727" width="18.54296875" style="28" customWidth="1"/>
    <col min="9728" max="9728" width="1.453125" style="28" customWidth="1"/>
    <col min="9729" max="9729" width="58.54296875" style="28" customWidth="1"/>
    <col min="9730" max="9731" width="11.54296875" style="28"/>
    <col min="9732" max="9732" width="2.453125" style="28" customWidth="1"/>
    <col min="9733" max="9733" width="11.54296875" style="28"/>
    <col min="9734" max="9734" width="9.54296875" style="28" customWidth="1"/>
    <col min="9735" max="9980" width="11.54296875" style="28"/>
    <col min="9981" max="9981" width="0.453125" style="28" customWidth="1"/>
    <col min="9982" max="9982" width="2.54296875" style="28" customWidth="1"/>
    <col min="9983" max="9983" width="18.54296875" style="28" customWidth="1"/>
    <col min="9984" max="9984" width="1.453125" style="28" customWidth="1"/>
    <col min="9985" max="9985" width="58.54296875" style="28" customWidth="1"/>
    <col min="9986" max="9987" width="11.54296875" style="28"/>
    <col min="9988" max="9988" width="2.453125" style="28" customWidth="1"/>
    <col min="9989" max="9989" width="11.54296875" style="28"/>
    <col min="9990" max="9990" width="9.54296875" style="28" customWidth="1"/>
    <col min="9991" max="10236" width="11.54296875" style="28"/>
    <col min="10237" max="10237" width="0.453125" style="28" customWidth="1"/>
    <col min="10238" max="10238" width="2.54296875" style="28" customWidth="1"/>
    <col min="10239" max="10239" width="18.54296875" style="28" customWidth="1"/>
    <col min="10240" max="10240" width="1.453125" style="28" customWidth="1"/>
    <col min="10241" max="10241" width="58.54296875" style="28" customWidth="1"/>
    <col min="10242" max="10243" width="11.54296875" style="28"/>
    <col min="10244" max="10244" width="2.453125" style="28" customWidth="1"/>
    <col min="10245" max="10245" width="11.54296875" style="28"/>
    <col min="10246" max="10246" width="9.54296875" style="28" customWidth="1"/>
    <col min="10247" max="10492" width="11.54296875" style="28"/>
    <col min="10493" max="10493" width="0.453125" style="28" customWidth="1"/>
    <col min="10494" max="10494" width="2.54296875" style="28" customWidth="1"/>
    <col min="10495" max="10495" width="18.54296875" style="28" customWidth="1"/>
    <col min="10496" max="10496" width="1.453125" style="28" customWidth="1"/>
    <col min="10497" max="10497" width="58.54296875" style="28" customWidth="1"/>
    <col min="10498" max="10499" width="11.54296875" style="28"/>
    <col min="10500" max="10500" width="2.453125" style="28" customWidth="1"/>
    <col min="10501" max="10501" width="11.54296875" style="28"/>
    <col min="10502" max="10502" width="9.54296875" style="28" customWidth="1"/>
    <col min="10503" max="10748" width="11.54296875" style="28"/>
    <col min="10749" max="10749" width="0.453125" style="28" customWidth="1"/>
    <col min="10750" max="10750" width="2.54296875" style="28" customWidth="1"/>
    <col min="10751" max="10751" width="18.54296875" style="28" customWidth="1"/>
    <col min="10752" max="10752" width="1.453125" style="28" customWidth="1"/>
    <col min="10753" max="10753" width="58.54296875" style="28" customWidth="1"/>
    <col min="10754" max="10755" width="11.54296875" style="28"/>
    <col min="10756" max="10756" width="2.453125" style="28" customWidth="1"/>
    <col min="10757" max="10757" width="11.54296875" style="28"/>
    <col min="10758" max="10758" width="9.54296875" style="28" customWidth="1"/>
    <col min="10759" max="11004" width="11.54296875" style="28"/>
    <col min="11005" max="11005" width="0.453125" style="28" customWidth="1"/>
    <col min="11006" max="11006" width="2.54296875" style="28" customWidth="1"/>
    <col min="11007" max="11007" width="18.54296875" style="28" customWidth="1"/>
    <col min="11008" max="11008" width="1.453125" style="28" customWidth="1"/>
    <col min="11009" max="11009" width="58.54296875" style="28" customWidth="1"/>
    <col min="11010" max="11011" width="11.54296875" style="28"/>
    <col min="11012" max="11012" width="2.453125" style="28" customWidth="1"/>
    <col min="11013" max="11013" width="11.54296875" style="28"/>
    <col min="11014" max="11014" width="9.54296875" style="28" customWidth="1"/>
    <col min="11015" max="11260" width="11.54296875" style="28"/>
    <col min="11261" max="11261" width="0.453125" style="28" customWidth="1"/>
    <col min="11262" max="11262" width="2.54296875" style="28" customWidth="1"/>
    <col min="11263" max="11263" width="18.54296875" style="28" customWidth="1"/>
    <col min="11264" max="11264" width="1.453125" style="28" customWidth="1"/>
    <col min="11265" max="11265" width="58.54296875" style="28" customWidth="1"/>
    <col min="11266" max="11267" width="11.54296875" style="28"/>
    <col min="11268" max="11268" width="2.453125" style="28" customWidth="1"/>
    <col min="11269" max="11269" width="11.54296875" style="28"/>
    <col min="11270" max="11270" width="9.54296875" style="28" customWidth="1"/>
    <col min="11271" max="11516" width="11.54296875" style="28"/>
    <col min="11517" max="11517" width="0.453125" style="28" customWidth="1"/>
    <col min="11518" max="11518" width="2.54296875" style="28" customWidth="1"/>
    <col min="11519" max="11519" width="18.54296875" style="28" customWidth="1"/>
    <col min="11520" max="11520" width="1.453125" style="28" customWidth="1"/>
    <col min="11521" max="11521" width="58.54296875" style="28" customWidth="1"/>
    <col min="11522" max="11523" width="11.54296875" style="28"/>
    <col min="11524" max="11524" width="2.453125" style="28" customWidth="1"/>
    <col min="11525" max="11525" width="11.54296875" style="28"/>
    <col min="11526" max="11526" width="9.54296875" style="28" customWidth="1"/>
    <col min="11527" max="11772" width="11.54296875" style="28"/>
    <col min="11773" max="11773" width="0.453125" style="28" customWidth="1"/>
    <col min="11774" max="11774" width="2.54296875" style="28" customWidth="1"/>
    <col min="11775" max="11775" width="18.54296875" style="28" customWidth="1"/>
    <col min="11776" max="11776" width="1.453125" style="28" customWidth="1"/>
    <col min="11777" max="11777" width="58.54296875" style="28" customWidth="1"/>
    <col min="11778" max="11779" width="11.54296875" style="28"/>
    <col min="11780" max="11780" width="2.453125" style="28" customWidth="1"/>
    <col min="11781" max="11781" width="11.54296875" style="28"/>
    <col min="11782" max="11782" width="9.54296875" style="28" customWidth="1"/>
    <col min="11783" max="12028" width="11.54296875" style="28"/>
    <col min="12029" max="12029" width="0.453125" style="28" customWidth="1"/>
    <col min="12030" max="12030" width="2.54296875" style="28" customWidth="1"/>
    <col min="12031" max="12031" width="18.54296875" style="28" customWidth="1"/>
    <col min="12032" max="12032" width="1.453125" style="28" customWidth="1"/>
    <col min="12033" max="12033" width="58.54296875" style="28" customWidth="1"/>
    <col min="12034" max="12035" width="11.54296875" style="28"/>
    <col min="12036" max="12036" width="2.453125" style="28" customWidth="1"/>
    <col min="12037" max="12037" width="11.54296875" style="28"/>
    <col min="12038" max="12038" width="9.54296875" style="28" customWidth="1"/>
    <col min="12039" max="12284" width="11.54296875" style="28"/>
    <col min="12285" max="12285" width="0.453125" style="28" customWidth="1"/>
    <col min="12286" max="12286" width="2.54296875" style="28" customWidth="1"/>
    <col min="12287" max="12287" width="18.54296875" style="28" customWidth="1"/>
    <col min="12288" max="12288" width="1.453125" style="28" customWidth="1"/>
    <col min="12289" max="12289" width="58.54296875" style="28" customWidth="1"/>
    <col min="12290" max="12291" width="11.54296875" style="28"/>
    <col min="12292" max="12292" width="2.453125" style="28" customWidth="1"/>
    <col min="12293" max="12293" width="11.54296875" style="28"/>
    <col min="12294" max="12294" width="9.54296875" style="28" customWidth="1"/>
    <col min="12295" max="12540" width="11.54296875" style="28"/>
    <col min="12541" max="12541" width="0.453125" style="28" customWidth="1"/>
    <col min="12542" max="12542" width="2.54296875" style="28" customWidth="1"/>
    <col min="12543" max="12543" width="18.54296875" style="28" customWidth="1"/>
    <col min="12544" max="12544" width="1.453125" style="28" customWidth="1"/>
    <col min="12545" max="12545" width="58.54296875" style="28" customWidth="1"/>
    <col min="12546" max="12547" width="11.54296875" style="28"/>
    <col min="12548" max="12548" width="2.453125" style="28" customWidth="1"/>
    <col min="12549" max="12549" width="11.54296875" style="28"/>
    <col min="12550" max="12550" width="9.54296875" style="28" customWidth="1"/>
    <col min="12551" max="12796" width="11.54296875" style="28"/>
    <col min="12797" max="12797" width="0.453125" style="28" customWidth="1"/>
    <col min="12798" max="12798" width="2.54296875" style="28" customWidth="1"/>
    <col min="12799" max="12799" width="18.54296875" style="28" customWidth="1"/>
    <col min="12800" max="12800" width="1.453125" style="28" customWidth="1"/>
    <col min="12801" max="12801" width="58.54296875" style="28" customWidth="1"/>
    <col min="12802" max="12803" width="11.54296875" style="28"/>
    <col min="12804" max="12804" width="2.453125" style="28" customWidth="1"/>
    <col min="12805" max="12805" width="11.54296875" style="28"/>
    <col min="12806" max="12806" width="9.54296875" style="28" customWidth="1"/>
    <col min="12807" max="13052" width="11.54296875" style="28"/>
    <col min="13053" max="13053" width="0.453125" style="28" customWidth="1"/>
    <col min="13054" max="13054" width="2.54296875" style="28" customWidth="1"/>
    <col min="13055" max="13055" width="18.54296875" style="28" customWidth="1"/>
    <col min="13056" max="13056" width="1.453125" style="28" customWidth="1"/>
    <col min="13057" max="13057" width="58.54296875" style="28" customWidth="1"/>
    <col min="13058" max="13059" width="11.54296875" style="28"/>
    <col min="13060" max="13060" width="2.453125" style="28" customWidth="1"/>
    <col min="13061" max="13061" width="11.54296875" style="28"/>
    <col min="13062" max="13062" width="9.54296875" style="28" customWidth="1"/>
    <col min="13063" max="13308" width="11.54296875" style="28"/>
    <col min="13309" max="13309" width="0.453125" style="28" customWidth="1"/>
    <col min="13310" max="13310" width="2.54296875" style="28" customWidth="1"/>
    <col min="13311" max="13311" width="18.54296875" style="28" customWidth="1"/>
    <col min="13312" max="13312" width="1.453125" style="28" customWidth="1"/>
    <col min="13313" max="13313" width="58.54296875" style="28" customWidth="1"/>
    <col min="13314" max="13315" width="11.54296875" style="28"/>
    <col min="13316" max="13316" width="2.453125" style="28" customWidth="1"/>
    <col min="13317" max="13317" width="11.54296875" style="28"/>
    <col min="13318" max="13318" width="9.54296875" style="28" customWidth="1"/>
    <col min="13319" max="13564" width="11.54296875" style="28"/>
    <col min="13565" max="13565" width="0.453125" style="28" customWidth="1"/>
    <col min="13566" max="13566" width="2.54296875" style="28" customWidth="1"/>
    <col min="13567" max="13567" width="18.54296875" style="28" customWidth="1"/>
    <col min="13568" max="13568" width="1.453125" style="28" customWidth="1"/>
    <col min="13569" max="13569" width="58.54296875" style="28" customWidth="1"/>
    <col min="13570" max="13571" width="11.54296875" style="28"/>
    <col min="13572" max="13572" width="2.453125" style="28" customWidth="1"/>
    <col min="13573" max="13573" width="11.54296875" style="28"/>
    <col min="13574" max="13574" width="9.54296875" style="28" customWidth="1"/>
    <col min="13575" max="13820" width="11.54296875" style="28"/>
    <col min="13821" max="13821" width="0.453125" style="28" customWidth="1"/>
    <col min="13822" max="13822" width="2.54296875" style="28" customWidth="1"/>
    <col min="13823" max="13823" width="18.54296875" style="28" customWidth="1"/>
    <col min="13824" max="13824" width="1.453125" style="28" customWidth="1"/>
    <col min="13825" max="13825" width="58.54296875" style="28" customWidth="1"/>
    <col min="13826" max="13827" width="11.54296875" style="28"/>
    <col min="13828" max="13828" width="2.453125" style="28" customWidth="1"/>
    <col min="13829" max="13829" width="11.54296875" style="28"/>
    <col min="13830" max="13830" width="9.54296875" style="28" customWidth="1"/>
    <col min="13831" max="14076" width="11.54296875" style="28"/>
    <col min="14077" max="14077" width="0.453125" style="28" customWidth="1"/>
    <col min="14078" max="14078" width="2.54296875" style="28" customWidth="1"/>
    <col min="14079" max="14079" width="18.54296875" style="28" customWidth="1"/>
    <col min="14080" max="14080" width="1.453125" style="28" customWidth="1"/>
    <col min="14081" max="14081" width="58.54296875" style="28" customWidth="1"/>
    <col min="14082" max="14083" width="11.54296875" style="28"/>
    <col min="14084" max="14084" width="2.453125" style="28" customWidth="1"/>
    <col min="14085" max="14085" width="11.54296875" style="28"/>
    <col min="14086" max="14086" width="9.54296875" style="28" customWidth="1"/>
    <col min="14087" max="14332" width="11.54296875" style="28"/>
    <col min="14333" max="14333" width="0.453125" style="28" customWidth="1"/>
    <col min="14334" max="14334" width="2.54296875" style="28" customWidth="1"/>
    <col min="14335" max="14335" width="18.54296875" style="28" customWidth="1"/>
    <col min="14336" max="14336" width="1.453125" style="28" customWidth="1"/>
    <col min="14337" max="14337" width="58.54296875" style="28" customWidth="1"/>
    <col min="14338" max="14339" width="11.54296875" style="28"/>
    <col min="14340" max="14340" width="2.453125" style="28" customWidth="1"/>
    <col min="14341" max="14341" width="11.54296875" style="28"/>
    <col min="14342" max="14342" width="9.54296875" style="28" customWidth="1"/>
    <col min="14343" max="14588" width="11.54296875" style="28"/>
    <col min="14589" max="14589" width="0.453125" style="28" customWidth="1"/>
    <col min="14590" max="14590" width="2.54296875" style="28" customWidth="1"/>
    <col min="14591" max="14591" width="18.54296875" style="28" customWidth="1"/>
    <col min="14592" max="14592" width="1.453125" style="28" customWidth="1"/>
    <col min="14593" max="14593" width="58.54296875" style="28" customWidth="1"/>
    <col min="14594" max="14595" width="11.54296875" style="28"/>
    <col min="14596" max="14596" width="2.453125" style="28" customWidth="1"/>
    <col min="14597" max="14597" width="11.54296875" style="28"/>
    <col min="14598" max="14598" width="9.54296875" style="28" customWidth="1"/>
    <col min="14599" max="14844" width="11.54296875" style="28"/>
    <col min="14845" max="14845" width="0.453125" style="28" customWidth="1"/>
    <col min="14846" max="14846" width="2.54296875" style="28" customWidth="1"/>
    <col min="14847" max="14847" width="18.54296875" style="28" customWidth="1"/>
    <col min="14848" max="14848" width="1.453125" style="28" customWidth="1"/>
    <col min="14849" max="14849" width="58.54296875" style="28" customWidth="1"/>
    <col min="14850" max="14851" width="11.54296875" style="28"/>
    <col min="14852" max="14852" width="2.453125" style="28" customWidth="1"/>
    <col min="14853" max="14853" width="11.54296875" style="28"/>
    <col min="14854" max="14854" width="9.54296875" style="28" customWidth="1"/>
    <col min="14855" max="15100" width="11.54296875" style="28"/>
    <col min="15101" max="15101" width="0.453125" style="28" customWidth="1"/>
    <col min="15102" max="15102" width="2.54296875" style="28" customWidth="1"/>
    <col min="15103" max="15103" width="18.54296875" style="28" customWidth="1"/>
    <col min="15104" max="15104" width="1.453125" style="28" customWidth="1"/>
    <col min="15105" max="15105" width="58.54296875" style="28" customWidth="1"/>
    <col min="15106" max="15107" width="11.54296875" style="28"/>
    <col min="15108" max="15108" width="2.453125" style="28" customWidth="1"/>
    <col min="15109" max="15109" width="11.54296875" style="28"/>
    <col min="15110" max="15110" width="9.54296875" style="28" customWidth="1"/>
    <col min="15111" max="15356" width="11.54296875" style="28"/>
    <col min="15357" max="15357" width="0.453125" style="28" customWidth="1"/>
    <col min="15358" max="15358" width="2.54296875" style="28" customWidth="1"/>
    <col min="15359" max="15359" width="18.54296875" style="28" customWidth="1"/>
    <col min="15360" max="15360" width="1.453125" style="28" customWidth="1"/>
    <col min="15361" max="15361" width="58.54296875" style="28" customWidth="1"/>
    <col min="15362" max="15363" width="11.54296875" style="28"/>
    <col min="15364" max="15364" width="2.453125" style="28" customWidth="1"/>
    <col min="15365" max="15365" width="11.54296875" style="28"/>
    <col min="15366" max="15366" width="9.54296875" style="28" customWidth="1"/>
    <col min="15367" max="15612" width="11.54296875" style="28"/>
    <col min="15613" max="15613" width="0.453125" style="28" customWidth="1"/>
    <col min="15614" max="15614" width="2.54296875" style="28" customWidth="1"/>
    <col min="15615" max="15615" width="18.54296875" style="28" customWidth="1"/>
    <col min="15616" max="15616" width="1.453125" style="28" customWidth="1"/>
    <col min="15617" max="15617" width="58.54296875" style="28" customWidth="1"/>
    <col min="15618" max="15619" width="11.54296875" style="28"/>
    <col min="15620" max="15620" width="2.453125" style="28" customWidth="1"/>
    <col min="15621" max="15621" width="11.54296875" style="28"/>
    <col min="15622" max="15622" width="9.54296875" style="28" customWidth="1"/>
    <col min="15623" max="15868" width="11.54296875" style="28"/>
    <col min="15869" max="15869" width="0.453125" style="28" customWidth="1"/>
    <col min="15870" max="15870" width="2.54296875" style="28" customWidth="1"/>
    <col min="15871" max="15871" width="18.54296875" style="28" customWidth="1"/>
    <col min="15872" max="15872" width="1.453125" style="28" customWidth="1"/>
    <col min="15873" max="15873" width="58.54296875" style="28" customWidth="1"/>
    <col min="15874" max="15875" width="11.54296875" style="28"/>
    <col min="15876" max="15876" width="2.453125" style="28" customWidth="1"/>
    <col min="15877" max="15877" width="11.54296875" style="28"/>
    <col min="15878" max="15878" width="9.54296875" style="28" customWidth="1"/>
    <col min="15879" max="16124" width="11.54296875" style="28"/>
    <col min="16125" max="16125" width="0.453125" style="28" customWidth="1"/>
    <col min="16126" max="16126" width="2.54296875" style="28" customWidth="1"/>
    <col min="16127" max="16127" width="18.54296875" style="28" customWidth="1"/>
    <col min="16128" max="16128" width="1.453125" style="28" customWidth="1"/>
    <col min="16129" max="16129" width="58.54296875" style="28" customWidth="1"/>
    <col min="16130" max="16131" width="11.54296875" style="28"/>
    <col min="16132" max="16132" width="2.453125" style="28" customWidth="1"/>
    <col min="16133" max="16133" width="11.54296875" style="28"/>
    <col min="16134" max="16134" width="9.54296875" style="28" customWidth="1"/>
    <col min="16135" max="16384" width="11.54296875" style="28"/>
  </cols>
  <sheetData>
    <row r="1" spans="2:6" s="29" customFormat="1" ht="0.75" customHeight="1"/>
    <row r="2" spans="2:6" s="29" customFormat="1" ht="21" customHeight="1">
      <c r="E2" s="27" t="s">
        <v>19</v>
      </c>
    </row>
    <row r="3" spans="2:6" s="29" customFormat="1" ht="15" customHeight="1">
      <c r="E3" s="43" t="str">
        <f>[3]Indice!E3</f>
        <v>Abril 2025</v>
      </c>
    </row>
    <row r="4" spans="2:6" s="31" customFormat="1" ht="20.25" customHeight="1">
      <c r="B4" s="39"/>
      <c r="C4" s="25" t="s">
        <v>39</v>
      </c>
    </row>
    <row r="5" spans="2:6" s="31" customFormat="1" ht="12.75" customHeight="1">
      <c r="B5" s="39"/>
      <c r="C5" s="42"/>
    </row>
    <row r="6" spans="2:6" s="31" customFormat="1" ht="13.5" customHeight="1">
      <c r="B6" s="39"/>
      <c r="C6" s="38"/>
      <c r="D6" s="37"/>
      <c r="E6" s="37"/>
    </row>
    <row r="7" spans="2:6" s="31" customFormat="1" ht="12.75" customHeight="1">
      <c r="B7" s="39"/>
      <c r="C7" s="243" t="s">
        <v>132</v>
      </c>
      <c r="D7" s="37"/>
      <c r="E7" s="41"/>
    </row>
    <row r="8" spans="2:6" s="31" customFormat="1" ht="12.75" customHeight="1">
      <c r="B8" s="39"/>
      <c r="C8" s="243"/>
      <c r="D8" s="37"/>
      <c r="E8" s="41"/>
    </row>
    <row r="9" spans="2:6" s="31" customFormat="1" ht="12.75" customHeight="1">
      <c r="B9" s="39"/>
      <c r="C9" s="243"/>
      <c r="D9" s="37"/>
      <c r="E9" s="41"/>
    </row>
    <row r="10" spans="2:6" s="31" customFormat="1" ht="12.75" customHeight="1">
      <c r="B10" s="39"/>
      <c r="C10" s="183" t="str">
        <f>CONCATENATE(TEXT(Dat_01!B47,"0,0")," MW")</f>
        <v>1,2 MW</v>
      </c>
      <c r="D10" s="37"/>
      <c r="E10" s="41"/>
      <c r="F10" s="44"/>
    </row>
    <row r="11" spans="2:6" s="31" customFormat="1" ht="12.75" customHeight="1">
      <c r="B11" s="39"/>
      <c r="C11" s="32"/>
      <c r="D11" s="37"/>
      <c r="E11" s="41"/>
      <c r="F11" s="44"/>
    </row>
    <row r="12" spans="2:6" s="31" customFormat="1" ht="12.75" customHeight="1">
      <c r="B12" s="39"/>
      <c r="D12" s="37"/>
      <c r="E12" s="37"/>
      <c r="F12" s="44"/>
    </row>
    <row r="13" spans="2:6" s="31" customFormat="1" ht="12.75" customHeight="1">
      <c r="B13" s="39"/>
      <c r="C13" s="40"/>
      <c r="D13" s="37"/>
      <c r="E13" s="37"/>
      <c r="F13" s="44"/>
    </row>
    <row r="14" spans="2:6" s="31" customFormat="1" ht="12.75" customHeight="1">
      <c r="B14" s="39"/>
      <c r="C14" s="40"/>
      <c r="D14" s="37"/>
      <c r="E14" s="37"/>
      <c r="F14" s="44"/>
    </row>
    <row r="15" spans="2:6" s="31" customFormat="1" ht="12.75" customHeight="1">
      <c r="B15" s="39"/>
      <c r="C15" s="40"/>
      <c r="D15" s="37"/>
      <c r="E15" s="37"/>
      <c r="F15" s="44"/>
    </row>
    <row r="16" spans="2:6" s="31" customFormat="1" ht="12.75" customHeight="1">
      <c r="B16" s="39"/>
      <c r="C16" s="40"/>
      <c r="D16" s="37"/>
      <c r="E16" s="37"/>
      <c r="F16" s="44"/>
    </row>
    <row r="17" spans="2:6" s="31" customFormat="1" ht="12.75" customHeight="1">
      <c r="B17" s="39"/>
      <c r="D17" s="37"/>
      <c r="E17" s="37"/>
      <c r="F17" s="44"/>
    </row>
    <row r="18" spans="2:6" s="31" customFormat="1" ht="12.75" customHeight="1">
      <c r="B18" s="39"/>
      <c r="D18" s="37"/>
      <c r="E18" s="37"/>
      <c r="F18" s="44"/>
    </row>
    <row r="19" spans="2:6" s="31" customFormat="1" ht="12.75" customHeight="1">
      <c r="B19" s="39"/>
      <c r="C19" s="40"/>
      <c r="D19" s="37"/>
      <c r="E19" s="37"/>
      <c r="F19" s="44"/>
    </row>
    <row r="20" spans="2:6" s="31" customFormat="1" ht="12.75" customHeight="1">
      <c r="B20" s="39"/>
      <c r="C20" s="38"/>
      <c r="D20" s="37"/>
      <c r="E20" s="37"/>
      <c r="F20" s="44"/>
    </row>
    <row r="21" spans="2:6" s="31" customFormat="1" ht="12.75" customHeight="1">
      <c r="B21" s="39"/>
      <c r="C21" s="38"/>
      <c r="D21" s="37"/>
      <c r="E21" s="37"/>
      <c r="F21" s="44"/>
    </row>
    <row r="22" spans="2:6" s="31" customFormat="1" ht="12.75" customHeight="1">
      <c r="B22" s="39"/>
      <c r="C22" s="38"/>
      <c r="D22" s="37"/>
      <c r="E22" s="37"/>
    </row>
    <row r="23" spans="2:6" ht="12.75" customHeight="1">
      <c r="C23" s="33"/>
      <c r="E23" s="36"/>
    </row>
    <row r="24" spans="2:6" ht="12.75" customHeight="1">
      <c r="C24" s="33"/>
      <c r="E24" s="35"/>
    </row>
    <row r="25" spans="2:6" ht="12.75" customHeight="1">
      <c r="C25" s="33"/>
      <c r="E25" s="34"/>
    </row>
    <row r="26" spans="2:6" ht="12.75" customHeight="1">
      <c r="C26" s="33"/>
    </row>
    <row r="27" spans="2:6">
      <c r="C27" s="33"/>
    </row>
    <row r="28" spans="2:6">
      <c r="C28" s="64"/>
      <c r="F28" s="44"/>
    </row>
    <row r="29" spans="2:6">
      <c r="C29" s="64"/>
      <c r="F29" s="44"/>
    </row>
    <row r="30" spans="2:6">
      <c r="C30" s="32"/>
      <c r="F30" s="44"/>
    </row>
    <row r="31" spans="2:6">
      <c r="F31" s="44"/>
    </row>
    <row r="32" spans="2:6" ht="12.75" customHeight="1">
      <c r="F32" s="44"/>
    </row>
    <row r="33" spans="5:8">
      <c r="F33" s="44"/>
    </row>
    <row r="34" spans="5:8">
      <c r="F34" s="44"/>
    </row>
    <row r="35" spans="5:8">
      <c r="F35" s="44"/>
    </row>
    <row r="36" spans="5:8">
      <c r="F36" s="44"/>
    </row>
    <row r="37" spans="5:8">
      <c r="F37" s="44"/>
    </row>
    <row r="38" spans="5:8">
      <c r="F38" s="44"/>
    </row>
    <row r="39" spans="5:8">
      <c r="E39" s="36"/>
      <c r="F39" s="44"/>
    </row>
    <row r="40" spans="5:8">
      <c r="F40" s="44"/>
      <c r="H40" s="184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53A0-52DF-4522-AC17-9688E9B2634F}">
  <sheetPr codeName="Hoja15">
    <pageSetUpPr fitToPage="1"/>
  </sheetPr>
  <dimension ref="A1:M43"/>
  <sheetViews>
    <sheetView showGridLines="0" showRowColHeaders="0" topLeftCell="D1" zoomScaleNormal="100" workbookViewId="0"/>
  </sheetViews>
  <sheetFormatPr baseColWidth="10" defaultColWidth="11.453125" defaultRowHeight="12.5"/>
  <cols>
    <col min="1" max="1" width="2.6328125" style="3" customWidth="1"/>
    <col min="2" max="2" width="23.6328125" style="3" customWidth="1"/>
    <col min="3" max="3" width="1.36328125" style="3" customWidth="1"/>
    <col min="4" max="4" width="105.6328125" style="3" customWidth="1"/>
    <col min="5" max="5" width="11.453125" style="198"/>
    <col min="6" max="6" width="7.6328125" style="3" bestFit="1" customWidth="1"/>
    <col min="7" max="7" width="11.453125" style="187"/>
    <col min="8" max="8" width="15.6328125" style="187" customWidth="1"/>
    <col min="9" max="16384" width="11.453125" style="187"/>
  </cols>
  <sheetData>
    <row r="1" spans="1:13" s="3" customFormat="1" ht="21" customHeight="1">
      <c r="D1" s="27" t="s">
        <v>19</v>
      </c>
    </row>
    <row r="2" spans="1:13" s="3" customFormat="1" ht="15" customHeight="1">
      <c r="D2" s="26" t="str">
        <f>[4]Indice!E3</f>
        <v>Julio 2025</v>
      </c>
    </row>
    <row r="3" spans="1:13" s="185" customFormat="1" ht="20.25" customHeight="1">
      <c r="A3" s="3"/>
      <c r="B3" s="25" t="s">
        <v>131</v>
      </c>
      <c r="D3" s="65"/>
      <c r="E3" s="3"/>
      <c r="F3" s="3"/>
    </row>
    <row r="4" spans="1:13">
      <c r="A4" s="186"/>
      <c r="B4" s="54"/>
      <c r="C4" s="185"/>
      <c r="D4" s="185"/>
      <c r="E4" s="185"/>
      <c r="F4" s="186"/>
    </row>
    <row r="5" spans="1:13">
      <c r="A5" s="186"/>
      <c r="B5" s="188"/>
      <c r="C5" s="185"/>
      <c r="D5" s="185"/>
      <c r="E5" s="185"/>
      <c r="F5" s="186"/>
    </row>
    <row r="6" spans="1:13">
      <c r="A6" s="186"/>
      <c r="B6" s="189"/>
      <c r="C6" s="190"/>
      <c r="D6" s="190"/>
      <c r="E6" s="185"/>
      <c r="F6" s="187"/>
      <c r="G6" s="191"/>
      <c r="H6" s="192"/>
      <c r="I6" s="192"/>
      <c r="J6" s="192"/>
      <c r="K6" s="192"/>
      <c r="L6" s="192"/>
      <c r="M6" s="192"/>
    </row>
    <row r="7" spans="1:13" ht="12.75" customHeight="1">
      <c r="A7" s="186"/>
      <c r="B7" s="243" t="s">
        <v>137</v>
      </c>
      <c r="C7" s="190"/>
      <c r="D7" s="193"/>
      <c r="E7" s="185"/>
      <c r="F7" s="194"/>
    </row>
    <row r="8" spans="1:13" ht="12.75" customHeight="1">
      <c r="A8" s="186"/>
      <c r="B8" s="243"/>
      <c r="C8" s="190"/>
      <c r="D8" s="193"/>
      <c r="E8" s="185"/>
      <c r="F8" s="194"/>
    </row>
    <row r="9" spans="1:13">
      <c r="A9" s="187"/>
      <c r="B9" s="243"/>
      <c r="C9" s="190"/>
      <c r="D9" s="193"/>
      <c r="E9" s="185"/>
      <c r="F9" s="195"/>
    </row>
    <row r="10" spans="1:13">
      <c r="A10" s="187"/>
      <c r="B10" s="33" t="s">
        <v>93</v>
      </c>
      <c r="C10" s="190"/>
      <c r="D10" s="193"/>
      <c r="E10" s="185"/>
      <c r="F10" s="195"/>
    </row>
    <row r="11" spans="1:13">
      <c r="A11" s="187"/>
      <c r="B11" s="196"/>
      <c r="C11" s="190"/>
      <c r="D11" s="190"/>
      <c r="E11" s="185"/>
      <c r="F11" s="195"/>
    </row>
    <row r="12" spans="1:13">
      <c r="A12" s="187"/>
      <c r="B12" s="196"/>
      <c r="C12" s="190"/>
      <c r="D12" s="190"/>
      <c r="E12" s="185"/>
      <c r="F12" s="195"/>
    </row>
    <row r="13" spans="1:13">
      <c r="A13" s="187"/>
      <c r="B13" s="196"/>
      <c r="C13" s="190"/>
      <c r="D13" s="190"/>
      <c r="E13" s="185"/>
      <c r="F13" s="195"/>
    </row>
    <row r="14" spans="1:13">
      <c r="A14" s="187"/>
      <c r="B14" s="189"/>
      <c r="C14" s="190"/>
      <c r="D14" s="190"/>
      <c r="E14" s="185"/>
      <c r="F14" s="195"/>
    </row>
    <row r="15" spans="1:13">
      <c r="A15" s="187"/>
      <c r="B15" s="189"/>
      <c r="C15" s="190"/>
      <c r="D15" s="190"/>
      <c r="E15" s="185"/>
      <c r="F15" s="195"/>
    </row>
    <row r="16" spans="1:13">
      <c r="A16" s="187"/>
      <c r="B16" s="189"/>
      <c r="C16" s="190"/>
      <c r="D16" s="190"/>
      <c r="E16" s="185"/>
      <c r="F16" s="195"/>
    </row>
    <row r="17" spans="1:6">
      <c r="A17" s="187"/>
      <c r="B17" s="189"/>
      <c r="C17" s="190"/>
      <c r="D17" s="190"/>
      <c r="E17" s="185"/>
      <c r="F17" s="195"/>
    </row>
    <row r="18" spans="1:6">
      <c r="A18" s="187"/>
      <c r="B18" s="189"/>
      <c r="C18" s="190"/>
      <c r="D18" s="190"/>
      <c r="E18" s="185"/>
      <c r="F18" s="195"/>
    </row>
    <row r="19" spans="1:6">
      <c r="A19" s="187"/>
      <c r="B19" s="189"/>
      <c r="C19" s="190"/>
      <c r="D19" s="190"/>
      <c r="E19" s="185"/>
      <c r="F19" s="195"/>
    </row>
    <row r="20" spans="1:6">
      <c r="A20" s="187"/>
      <c r="B20" s="189"/>
      <c r="C20" s="190"/>
      <c r="D20" s="190"/>
      <c r="E20" s="185"/>
      <c r="F20" s="195"/>
    </row>
    <row r="21" spans="1:6">
      <c r="A21" s="187"/>
      <c r="B21" s="189"/>
      <c r="C21" s="190"/>
      <c r="D21" s="190"/>
      <c r="E21" s="185"/>
      <c r="F21" s="195"/>
    </row>
    <row r="28" spans="1:6">
      <c r="D28" s="197"/>
    </row>
    <row r="30" spans="1:6">
      <c r="E30" s="199"/>
    </row>
    <row r="31" spans="1:6">
      <c r="E31" s="199"/>
    </row>
    <row r="32" spans="1:6">
      <c r="E32" s="199"/>
    </row>
    <row r="33" spans="5:11">
      <c r="E33" s="199"/>
    </row>
    <row r="34" spans="5:11">
      <c r="E34" s="199"/>
    </row>
    <row r="35" spans="5:11">
      <c r="E35" s="199"/>
    </row>
    <row r="40" spans="5:11">
      <c r="E40" s="3"/>
    </row>
    <row r="41" spans="5:11">
      <c r="E41" s="3"/>
    </row>
    <row r="42" spans="5:11">
      <c r="E42" s="3"/>
      <c r="K42" s="200"/>
    </row>
    <row r="43" spans="5:11">
      <c r="E43" s="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9D56C-9EFA-48D2-ADF4-8229016A2F99}">
  <sheetPr>
    <pageSetUpPr autoPageBreaks="0"/>
  </sheetPr>
  <dimension ref="A1:N24"/>
  <sheetViews>
    <sheetView showGridLines="0" topLeftCell="A4" workbookViewId="0">
      <selection activeCell="E8" sqref="E8:F8"/>
    </sheetView>
  </sheetViews>
  <sheetFormatPr baseColWidth="10" defaultRowHeight="12.5"/>
  <cols>
    <col min="1" max="1" width="0.453125" style="54" customWidth="1"/>
    <col min="2" max="2" width="2.54296875" style="54" customWidth="1"/>
    <col min="3" max="3" width="23.54296875" style="54" customWidth="1"/>
    <col min="4" max="4" width="1.453125" style="54" customWidth="1"/>
    <col min="5" max="5" width="26.6328125" style="206" customWidth="1"/>
    <col min="6" max="6" width="26.6328125" style="213" customWidth="1"/>
    <col min="7" max="8" width="11.453125" style="206"/>
    <col min="9" max="12" width="11.54296875" style="206" bestFit="1" customWidth="1"/>
    <col min="13" max="13" width="12.453125" style="206" bestFit="1" customWidth="1"/>
    <col min="14" max="14" width="11.54296875" style="206" bestFit="1" customWidth="1"/>
    <col min="15" max="241" width="11.453125" style="206"/>
    <col min="242" max="242" width="0.453125" style="206" customWidth="1"/>
    <col min="243" max="243" width="2.54296875" style="206" customWidth="1"/>
    <col min="244" max="244" width="15.453125" style="206" customWidth="1"/>
    <col min="245" max="245" width="1.453125" style="206" customWidth="1"/>
    <col min="246" max="246" width="27.54296875" style="206" customWidth="1"/>
    <col min="247" max="247" width="6.54296875" style="206" customWidth="1"/>
    <col min="248" max="248" width="1.54296875" style="206" customWidth="1"/>
    <col min="249" max="249" width="10.54296875" style="206" customWidth="1"/>
    <col min="250" max="250" width="5.54296875" style="206" customWidth="1"/>
    <col min="251" max="251" width="1.54296875" style="206" customWidth="1"/>
    <col min="252" max="252" width="10.54296875" style="206" customWidth="1"/>
    <col min="253" max="253" width="6.54296875" style="206" customWidth="1"/>
    <col min="254" max="254" width="1.54296875" style="206" customWidth="1"/>
    <col min="255" max="255" width="10.54296875" style="206" customWidth="1"/>
    <col min="256" max="256" width="9.54296875" style="206" customWidth="1"/>
    <col min="257" max="257" width="13.453125" style="206" bestFit="1" customWidth="1"/>
    <col min="258" max="258" width="7.54296875" style="206" customWidth="1"/>
    <col min="259" max="259" width="11.453125" style="206"/>
    <col min="260" max="260" width="13.453125" style="206" bestFit="1" customWidth="1"/>
    <col min="261" max="497" width="11.453125" style="206"/>
    <col min="498" max="498" width="0.453125" style="206" customWidth="1"/>
    <col min="499" max="499" width="2.54296875" style="206" customWidth="1"/>
    <col min="500" max="500" width="15.453125" style="206" customWidth="1"/>
    <col min="501" max="501" width="1.453125" style="206" customWidth="1"/>
    <col min="502" max="502" width="27.54296875" style="206" customWidth="1"/>
    <col min="503" max="503" width="6.54296875" style="206" customWidth="1"/>
    <col min="504" max="504" width="1.54296875" style="206" customWidth="1"/>
    <col min="505" max="505" width="10.54296875" style="206" customWidth="1"/>
    <col min="506" max="506" width="5.54296875" style="206" customWidth="1"/>
    <col min="507" max="507" width="1.54296875" style="206" customWidth="1"/>
    <col min="508" max="508" width="10.54296875" style="206" customWidth="1"/>
    <col min="509" max="509" width="6.54296875" style="206" customWidth="1"/>
    <col min="510" max="510" width="1.54296875" style="206" customWidth="1"/>
    <col min="511" max="511" width="10.54296875" style="206" customWidth="1"/>
    <col min="512" max="512" width="9.54296875" style="206" customWidth="1"/>
    <col min="513" max="513" width="13.453125" style="206" bestFit="1" customWidth="1"/>
    <col min="514" max="514" width="7.54296875" style="206" customWidth="1"/>
    <col min="515" max="515" width="11.453125" style="206"/>
    <col min="516" max="516" width="13.453125" style="206" bestFit="1" customWidth="1"/>
    <col min="517" max="753" width="11.453125" style="206"/>
    <col min="754" max="754" width="0.453125" style="206" customWidth="1"/>
    <col min="755" max="755" width="2.54296875" style="206" customWidth="1"/>
    <col min="756" max="756" width="15.453125" style="206" customWidth="1"/>
    <col min="757" max="757" width="1.453125" style="206" customWidth="1"/>
    <col min="758" max="758" width="27.54296875" style="206" customWidth="1"/>
    <col min="759" max="759" width="6.54296875" style="206" customWidth="1"/>
    <col min="760" max="760" width="1.54296875" style="206" customWidth="1"/>
    <col min="761" max="761" width="10.54296875" style="206" customWidth="1"/>
    <col min="762" max="762" width="5.54296875" style="206" customWidth="1"/>
    <col min="763" max="763" width="1.54296875" style="206" customWidth="1"/>
    <col min="764" max="764" width="10.54296875" style="206" customWidth="1"/>
    <col min="765" max="765" width="6.54296875" style="206" customWidth="1"/>
    <col min="766" max="766" width="1.54296875" style="206" customWidth="1"/>
    <col min="767" max="767" width="10.54296875" style="206" customWidth="1"/>
    <col min="768" max="768" width="9.54296875" style="206" customWidth="1"/>
    <col min="769" max="769" width="13.453125" style="206" bestFit="1" customWidth="1"/>
    <col min="770" max="770" width="7.54296875" style="206" customWidth="1"/>
    <col min="771" max="771" width="11.453125" style="206"/>
    <col min="772" max="772" width="13.453125" style="206" bestFit="1" customWidth="1"/>
    <col min="773" max="1009" width="11.453125" style="206"/>
    <col min="1010" max="1010" width="0.453125" style="206" customWidth="1"/>
    <col min="1011" max="1011" width="2.54296875" style="206" customWidth="1"/>
    <col min="1012" max="1012" width="15.453125" style="206" customWidth="1"/>
    <col min="1013" max="1013" width="1.453125" style="206" customWidth="1"/>
    <col min="1014" max="1014" width="27.54296875" style="206" customWidth="1"/>
    <col min="1015" max="1015" width="6.54296875" style="206" customWidth="1"/>
    <col min="1016" max="1016" width="1.54296875" style="206" customWidth="1"/>
    <col min="1017" max="1017" width="10.54296875" style="206" customWidth="1"/>
    <col min="1018" max="1018" width="5.54296875" style="206" customWidth="1"/>
    <col min="1019" max="1019" width="1.54296875" style="206" customWidth="1"/>
    <col min="1020" max="1020" width="10.54296875" style="206" customWidth="1"/>
    <col min="1021" max="1021" width="6.54296875" style="206" customWidth="1"/>
    <col min="1022" max="1022" width="1.54296875" style="206" customWidth="1"/>
    <col min="1023" max="1023" width="10.54296875" style="206" customWidth="1"/>
    <col min="1024" max="1024" width="9.54296875" style="206" customWidth="1"/>
    <col min="1025" max="1025" width="13.453125" style="206" bestFit="1" customWidth="1"/>
    <col min="1026" max="1026" width="7.54296875" style="206" customWidth="1"/>
    <col min="1027" max="1027" width="11.453125" style="206"/>
    <col min="1028" max="1028" width="13.453125" style="206" bestFit="1" customWidth="1"/>
    <col min="1029" max="1265" width="11.453125" style="206"/>
    <col min="1266" max="1266" width="0.453125" style="206" customWidth="1"/>
    <col min="1267" max="1267" width="2.54296875" style="206" customWidth="1"/>
    <col min="1268" max="1268" width="15.453125" style="206" customWidth="1"/>
    <col min="1269" max="1269" width="1.453125" style="206" customWidth="1"/>
    <col min="1270" max="1270" width="27.54296875" style="206" customWidth="1"/>
    <col min="1271" max="1271" width="6.54296875" style="206" customWidth="1"/>
    <col min="1272" max="1272" width="1.54296875" style="206" customWidth="1"/>
    <col min="1273" max="1273" width="10.54296875" style="206" customWidth="1"/>
    <col min="1274" max="1274" width="5.54296875" style="206" customWidth="1"/>
    <col min="1275" max="1275" width="1.54296875" style="206" customWidth="1"/>
    <col min="1276" max="1276" width="10.54296875" style="206" customWidth="1"/>
    <col min="1277" max="1277" width="6.54296875" style="206" customWidth="1"/>
    <col min="1278" max="1278" width="1.54296875" style="206" customWidth="1"/>
    <col min="1279" max="1279" width="10.54296875" style="206" customWidth="1"/>
    <col min="1280" max="1280" width="9.54296875" style="206" customWidth="1"/>
    <col min="1281" max="1281" width="13.453125" style="206" bestFit="1" customWidth="1"/>
    <col min="1282" max="1282" width="7.54296875" style="206" customWidth="1"/>
    <col min="1283" max="1283" width="11.453125" style="206"/>
    <col min="1284" max="1284" width="13.453125" style="206" bestFit="1" customWidth="1"/>
    <col min="1285" max="1521" width="11.453125" style="206"/>
    <col min="1522" max="1522" width="0.453125" style="206" customWidth="1"/>
    <col min="1523" max="1523" width="2.54296875" style="206" customWidth="1"/>
    <col min="1524" max="1524" width="15.453125" style="206" customWidth="1"/>
    <col min="1525" max="1525" width="1.453125" style="206" customWidth="1"/>
    <col min="1526" max="1526" width="27.54296875" style="206" customWidth="1"/>
    <col min="1527" max="1527" width="6.54296875" style="206" customWidth="1"/>
    <col min="1528" max="1528" width="1.54296875" style="206" customWidth="1"/>
    <col min="1529" max="1529" width="10.54296875" style="206" customWidth="1"/>
    <col min="1530" max="1530" width="5.54296875" style="206" customWidth="1"/>
    <col min="1531" max="1531" width="1.54296875" style="206" customWidth="1"/>
    <col min="1532" max="1532" width="10.54296875" style="206" customWidth="1"/>
    <col min="1533" max="1533" width="6.54296875" style="206" customWidth="1"/>
    <col min="1534" max="1534" width="1.54296875" style="206" customWidth="1"/>
    <col min="1535" max="1535" width="10.54296875" style="206" customWidth="1"/>
    <col min="1536" max="1536" width="9.54296875" style="206" customWidth="1"/>
    <col min="1537" max="1537" width="13.453125" style="206" bestFit="1" customWidth="1"/>
    <col min="1538" max="1538" width="7.54296875" style="206" customWidth="1"/>
    <col min="1539" max="1539" width="11.453125" style="206"/>
    <col min="1540" max="1540" width="13.453125" style="206" bestFit="1" customWidth="1"/>
    <col min="1541" max="1777" width="11.453125" style="206"/>
    <col min="1778" max="1778" width="0.453125" style="206" customWidth="1"/>
    <col min="1779" max="1779" width="2.54296875" style="206" customWidth="1"/>
    <col min="1780" max="1780" width="15.453125" style="206" customWidth="1"/>
    <col min="1781" max="1781" width="1.453125" style="206" customWidth="1"/>
    <col min="1782" max="1782" width="27.54296875" style="206" customWidth="1"/>
    <col min="1783" max="1783" width="6.54296875" style="206" customWidth="1"/>
    <col min="1784" max="1784" width="1.54296875" style="206" customWidth="1"/>
    <col min="1785" max="1785" width="10.54296875" style="206" customWidth="1"/>
    <col min="1786" max="1786" width="5.54296875" style="206" customWidth="1"/>
    <col min="1787" max="1787" width="1.54296875" style="206" customWidth="1"/>
    <col min="1788" max="1788" width="10.54296875" style="206" customWidth="1"/>
    <col min="1789" max="1789" width="6.54296875" style="206" customWidth="1"/>
    <col min="1790" max="1790" width="1.54296875" style="206" customWidth="1"/>
    <col min="1791" max="1791" width="10.54296875" style="206" customWidth="1"/>
    <col min="1792" max="1792" width="9.54296875" style="206" customWidth="1"/>
    <col min="1793" max="1793" width="13.453125" style="206" bestFit="1" customWidth="1"/>
    <col min="1794" max="1794" width="7.54296875" style="206" customWidth="1"/>
    <col min="1795" max="1795" width="11.453125" style="206"/>
    <col min="1796" max="1796" width="13.453125" style="206" bestFit="1" customWidth="1"/>
    <col min="1797" max="2033" width="11.453125" style="206"/>
    <col min="2034" max="2034" width="0.453125" style="206" customWidth="1"/>
    <col min="2035" max="2035" width="2.54296875" style="206" customWidth="1"/>
    <col min="2036" max="2036" width="15.453125" style="206" customWidth="1"/>
    <col min="2037" max="2037" width="1.453125" style="206" customWidth="1"/>
    <col min="2038" max="2038" width="27.54296875" style="206" customWidth="1"/>
    <col min="2039" max="2039" width="6.54296875" style="206" customWidth="1"/>
    <col min="2040" max="2040" width="1.54296875" style="206" customWidth="1"/>
    <col min="2041" max="2041" width="10.54296875" style="206" customWidth="1"/>
    <col min="2042" max="2042" width="5.54296875" style="206" customWidth="1"/>
    <col min="2043" max="2043" width="1.54296875" style="206" customWidth="1"/>
    <col min="2044" max="2044" width="10.54296875" style="206" customWidth="1"/>
    <col min="2045" max="2045" width="6.54296875" style="206" customWidth="1"/>
    <col min="2046" max="2046" width="1.54296875" style="206" customWidth="1"/>
    <col min="2047" max="2047" width="10.54296875" style="206" customWidth="1"/>
    <col min="2048" max="2048" width="9.54296875" style="206" customWidth="1"/>
    <col min="2049" max="2049" width="13.453125" style="206" bestFit="1" customWidth="1"/>
    <col min="2050" max="2050" width="7.54296875" style="206" customWidth="1"/>
    <col min="2051" max="2051" width="11.453125" style="206"/>
    <col min="2052" max="2052" width="13.453125" style="206" bestFit="1" customWidth="1"/>
    <col min="2053" max="2289" width="11.453125" style="206"/>
    <col min="2290" max="2290" width="0.453125" style="206" customWidth="1"/>
    <col min="2291" max="2291" width="2.54296875" style="206" customWidth="1"/>
    <col min="2292" max="2292" width="15.453125" style="206" customWidth="1"/>
    <col min="2293" max="2293" width="1.453125" style="206" customWidth="1"/>
    <col min="2294" max="2294" width="27.54296875" style="206" customWidth="1"/>
    <col min="2295" max="2295" width="6.54296875" style="206" customWidth="1"/>
    <col min="2296" max="2296" width="1.54296875" style="206" customWidth="1"/>
    <col min="2297" max="2297" width="10.54296875" style="206" customWidth="1"/>
    <col min="2298" max="2298" width="5.54296875" style="206" customWidth="1"/>
    <col min="2299" max="2299" width="1.54296875" style="206" customWidth="1"/>
    <col min="2300" max="2300" width="10.54296875" style="206" customWidth="1"/>
    <col min="2301" max="2301" width="6.54296875" style="206" customWidth="1"/>
    <col min="2302" max="2302" width="1.54296875" style="206" customWidth="1"/>
    <col min="2303" max="2303" width="10.54296875" style="206" customWidth="1"/>
    <col min="2304" max="2304" width="9.54296875" style="206" customWidth="1"/>
    <col min="2305" max="2305" width="13.453125" style="206" bestFit="1" customWidth="1"/>
    <col min="2306" max="2306" width="7.54296875" style="206" customWidth="1"/>
    <col min="2307" max="2307" width="11.453125" style="206"/>
    <col min="2308" max="2308" width="13.453125" style="206" bestFit="1" customWidth="1"/>
    <col min="2309" max="2545" width="11.453125" style="206"/>
    <col min="2546" max="2546" width="0.453125" style="206" customWidth="1"/>
    <col min="2547" max="2547" width="2.54296875" style="206" customWidth="1"/>
    <col min="2548" max="2548" width="15.453125" style="206" customWidth="1"/>
    <col min="2549" max="2549" width="1.453125" style="206" customWidth="1"/>
    <col min="2550" max="2550" width="27.54296875" style="206" customWidth="1"/>
    <col min="2551" max="2551" width="6.54296875" style="206" customWidth="1"/>
    <col min="2552" max="2552" width="1.54296875" style="206" customWidth="1"/>
    <col min="2553" max="2553" width="10.54296875" style="206" customWidth="1"/>
    <col min="2554" max="2554" width="5.54296875" style="206" customWidth="1"/>
    <col min="2555" max="2555" width="1.54296875" style="206" customWidth="1"/>
    <col min="2556" max="2556" width="10.54296875" style="206" customWidth="1"/>
    <col min="2557" max="2557" width="6.54296875" style="206" customWidth="1"/>
    <col min="2558" max="2558" width="1.54296875" style="206" customWidth="1"/>
    <col min="2559" max="2559" width="10.54296875" style="206" customWidth="1"/>
    <col min="2560" max="2560" width="9.54296875" style="206" customWidth="1"/>
    <col min="2561" max="2561" width="13.453125" style="206" bestFit="1" customWidth="1"/>
    <col min="2562" max="2562" width="7.54296875" style="206" customWidth="1"/>
    <col min="2563" max="2563" width="11.453125" style="206"/>
    <col min="2564" max="2564" width="13.453125" style="206" bestFit="1" customWidth="1"/>
    <col min="2565" max="2801" width="11.453125" style="206"/>
    <col min="2802" max="2802" width="0.453125" style="206" customWidth="1"/>
    <col min="2803" max="2803" width="2.54296875" style="206" customWidth="1"/>
    <col min="2804" max="2804" width="15.453125" style="206" customWidth="1"/>
    <col min="2805" max="2805" width="1.453125" style="206" customWidth="1"/>
    <col min="2806" max="2806" width="27.54296875" style="206" customWidth="1"/>
    <col min="2807" max="2807" width="6.54296875" style="206" customWidth="1"/>
    <col min="2808" max="2808" width="1.54296875" style="206" customWidth="1"/>
    <col min="2809" max="2809" width="10.54296875" style="206" customWidth="1"/>
    <col min="2810" max="2810" width="5.54296875" style="206" customWidth="1"/>
    <col min="2811" max="2811" width="1.54296875" style="206" customWidth="1"/>
    <col min="2812" max="2812" width="10.54296875" style="206" customWidth="1"/>
    <col min="2813" max="2813" width="6.54296875" style="206" customWidth="1"/>
    <col min="2814" max="2814" width="1.54296875" style="206" customWidth="1"/>
    <col min="2815" max="2815" width="10.54296875" style="206" customWidth="1"/>
    <col min="2816" max="2816" width="9.54296875" style="206" customWidth="1"/>
    <col min="2817" max="2817" width="13.453125" style="206" bestFit="1" customWidth="1"/>
    <col min="2818" max="2818" width="7.54296875" style="206" customWidth="1"/>
    <col min="2819" max="2819" width="11.453125" style="206"/>
    <col min="2820" max="2820" width="13.453125" style="206" bestFit="1" customWidth="1"/>
    <col min="2821" max="3057" width="11.453125" style="206"/>
    <col min="3058" max="3058" width="0.453125" style="206" customWidth="1"/>
    <col min="3059" max="3059" width="2.54296875" style="206" customWidth="1"/>
    <col min="3060" max="3060" width="15.453125" style="206" customWidth="1"/>
    <col min="3061" max="3061" width="1.453125" style="206" customWidth="1"/>
    <col min="3062" max="3062" width="27.54296875" style="206" customWidth="1"/>
    <col min="3063" max="3063" width="6.54296875" style="206" customWidth="1"/>
    <col min="3064" max="3064" width="1.54296875" style="206" customWidth="1"/>
    <col min="3065" max="3065" width="10.54296875" style="206" customWidth="1"/>
    <col min="3066" max="3066" width="5.54296875" style="206" customWidth="1"/>
    <col min="3067" max="3067" width="1.54296875" style="206" customWidth="1"/>
    <col min="3068" max="3068" width="10.54296875" style="206" customWidth="1"/>
    <col min="3069" max="3069" width="6.54296875" style="206" customWidth="1"/>
    <col min="3070" max="3070" width="1.54296875" style="206" customWidth="1"/>
    <col min="3071" max="3071" width="10.54296875" style="206" customWidth="1"/>
    <col min="3072" max="3072" width="9.54296875" style="206" customWidth="1"/>
    <col min="3073" max="3073" width="13.453125" style="206" bestFit="1" customWidth="1"/>
    <col min="3074" max="3074" width="7.54296875" style="206" customWidth="1"/>
    <col min="3075" max="3075" width="11.453125" style="206"/>
    <col min="3076" max="3076" width="13.453125" style="206" bestFit="1" customWidth="1"/>
    <col min="3077" max="3313" width="11.453125" style="206"/>
    <col min="3314" max="3314" width="0.453125" style="206" customWidth="1"/>
    <col min="3315" max="3315" width="2.54296875" style="206" customWidth="1"/>
    <col min="3316" max="3316" width="15.453125" style="206" customWidth="1"/>
    <col min="3317" max="3317" width="1.453125" style="206" customWidth="1"/>
    <col min="3318" max="3318" width="27.54296875" style="206" customWidth="1"/>
    <col min="3319" max="3319" width="6.54296875" style="206" customWidth="1"/>
    <col min="3320" max="3320" width="1.54296875" style="206" customWidth="1"/>
    <col min="3321" max="3321" width="10.54296875" style="206" customWidth="1"/>
    <col min="3322" max="3322" width="5.54296875" style="206" customWidth="1"/>
    <col min="3323" max="3323" width="1.54296875" style="206" customWidth="1"/>
    <col min="3324" max="3324" width="10.54296875" style="206" customWidth="1"/>
    <col min="3325" max="3325" width="6.54296875" style="206" customWidth="1"/>
    <col min="3326" max="3326" width="1.54296875" style="206" customWidth="1"/>
    <col min="3327" max="3327" width="10.54296875" style="206" customWidth="1"/>
    <col min="3328" max="3328" width="9.54296875" style="206" customWidth="1"/>
    <col min="3329" max="3329" width="13.453125" style="206" bestFit="1" customWidth="1"/>
    <col min="3330" max="3330" width="7.54296875" style="206" customWidth="1"/>
    <col min="3331" max="3331" width="11.453125" style="206"/>
    <col min="3332" max="3332" width="13.453125" style="206" bestFit="1" customWidth="1"/>
    <col min="3333" max="3569" width="11.453125" style="206"/>
    <col min="3570" max="3570" width="0.453125" style="206" customWidth="1"/>
    <col min="3571" max="3571" width="2.54296875" style="206" customWidth="1"/>
    <col min="3572" max="3572" width="15.453125" style="206" customWidth="1"/>
    <col min="3573" max="3573" width="1.453125" style="206" customWidth="1"/>
    <col min="3574" max="3574" width="27.54296875" style="206" customWidth="1"/>
    <col min="3575" max="3575" width="6.54296875" style="206" customWidth="1"/>
    <col min="3576" max="3576" width="1.54296875" style="206" customWidth="1"/>
    <col min="3577" max="3577" width="10.54296875" style="206" customWidth="1"/>
    <col min="3578" max="3578" width="5.54296875" style="206" customWidth="1"/>
    <col min="3579" max="3579" width="1.54296875" style="206" customWidth="1"/>
    <col min="3580" max="3580" width="10.54296875" style="206" customWidth="1"/>
    <col min="3581" max="3581" width="6.54296875" style="206" customWidth="1"/>
    <col min="3582" max="3582" width="1.54296875" style="206" customWidth="1"/>
    <col min="3583" max="3583" width="10.54296875" style="206" customWidth="1"/>
    <col min="3584" max="3584" width="9.54296875" style="206" customWidth="1"/>
    <col min="3585" max="3585" width="13.453125" style="206" bestFit="1" customWidth="1"/>
    <col min="3586" max="3586" width="7.54296875" style="206" customWidth="1"/>
    <col min="3587" max="3587" width="11.453125" style="206"/>
    <col min="3588" max="3588" width="13.453125" style="206" bestFit="1" customWidth="1"/>
    <col min="3589" max="3825" width="11.453125" style="206"/>
    <col min="3826" max="3826" width="0.453125" style="206" customWidth="1"/>
    <col min="3827" max="3827" width="2.54296875" style="206" customWidth="1"/>
    <col min="3828" max="3828" width="15.453125" style="206" customWidth="1"/>
    <col min="3829" max="3829" width="1.453125" style="206" customWidth="1"/>
    <col min="3830" max="3830" width="27.54296875" style="206" customWidth="1"/>
    <col min="3831" max="3831" width="6.54296875" style="206" customWidth="1"/>
    <col min="3832" max="3832" width="1.54296875" style="206" customWidth="1"/>
    <col min="3833" max="3833" width="10.54296875" style="206" customWidth="1"/>
    <col min="3834" max="3834" width="5.54296875" style="206" customWidth="1"/>
    <col min="3835" max="3835" width="1.54296875" style="206" customWidth="1"/>
    <col min="3836" max="3836" width="10.54296875" style="206" customWidth="1"/>
    <col min="3837" max="3837" width="6.54296875" style="206" customWidth="1"/>
    <col min="3838" max="3838" width="1.54296875" style="206" customWidth="1"/>
    <col min="3839" max="3839" width="10.54296875" style="206" customWidth="1"/>
    <col min="3840" max="3840" width="9.54296875" style="206" customWidth="1"/>
    <col min="3841" max="3841" width="13.453125" style="206" bestFit="1" customWidth="1"/>
    <col min="3842" max="3842" width="7.54296875" style="206" customWidth="1"/>
    <col min="3843" max="3843" width="11.453125" style="206"/>
    <col min="3844" max="3844" width="13.453125" style="206" bestFit="1" customWidth="1"/>
    <col min="3845" max="4081" width="11.453125" style="206"/>
    <col min="4082" max="4082" width="0.453125" style="206" customWidth="1"/>
    <col min="4083" max="4083" width="2.54296875" style="206" customWidth="1"/>
    <col min="4084" max="4084" width="15.453125" style="206" customWidth="1"/>
    <col min="4085" max="4085" width="1.453125" style="206" customWidth="1"/>
    <col min="4086" max="4086" width="27.54296875" style="206" customWidth="1"/>
    <col min="4087" max="4087" width="6.54296875" style="206" customWidth="1"/>
    <col min="4088" max="4088" width="1.54296875" style="206" customWidth="1"/>
    <col min="4089" max="4089" width="10.54296875" style="206" customWidth="1"/>
    <col min="4090" max="4090" width="5.54296875" style="206" customWidth="1"/>
    <col min="4091" max="4091" width="1.54296875" style="206" customWidth="1"/>
    <col min="4092" max="4092" width="10.54296875" style="206" customWidth="1"/>
    <col min="4093" max="4093" width="6.54296875" style="206" customWidth="1"/>
    <col min="4094" max="4094" width="1.54296875" style="206" customWidth="1"/>
    <col min="4095" max="4095" width="10.54296875" style="206" customWidth="1"/>
    <col min="4096" max="4096" width="9.54296875" style="206" customWidth="1"/>
    <col min="4097" max="4097" width="13.453125" style="206" bestFit="1" customWidth="1"/>
    <col min="4098" max="4098" width="7.54296875" style="206" customWidth="1"/>
    <col min="4099" max="4099" width="11.453125" style="206"/>
    <col min="4100" max="4100" width="13.453125" style="206" bestFit="1" customWidth="1"/>
    <col min="4101" max="4337" width="11.453125" style="206"/>
    <col min="4338" max="4338" width="0.453125" style="206" customWidth="1"/>
    <col min="4339" max="4339" width="2.54296875" style="206" customWidth="1"/>
    <col min="4340" max="4340" width="15.453125" style="206" customWidth="1"/>
    <col min="4341" max="4341" width="1.453125" style="206" customWidth="1"/>
    <col min="4342" max="4342" width="27.54296875" style="206" customWidth="1"/>
    <col min="4343" max="4343" width="6.54296875" style="206" customWidth="1"/>
    <col min="4344" max="4344" width="1.54296875" style="206" customWidth="1"/>
    <col min="4345" max="4345" width="10.54296875" style="206" customWidth="1"/>
    <col min="4346" max="4346" width="5.54296875" style="206" customWidth="1"/>
    <col min="4347" max="4347" width="1.54296875" style="206" customWidth="1"/>
    <col min="4348" max="4348" width="10.54296875" style="206" customWidth="1"/>
    <col min="4349" max="4349" width="6.54296875" style="206" customWidth="1"/>
    <col min="4350" max="4350" width="1.54296875" style="206" customWidth="1"/>
    <col min="4351" max="4351" width="10.54296875" style="206" customWidth="1"/>
    <col min="4352" max="4352" width="9.54296875" style="206" customWidth="1"/>
    <col min="4353" max="4353" width="13.453125" style="206" bestFit="1" customWidth="1"/>
    <col min="4354" max="4354" width="7.54296875" style="206" customWidth="1"/>
    <col min="4355" max="4355" width="11.453125" style="206"/>
    <col min="4356" max="4356" width="13.453125" style="206" bestFit="1" customWidth="1"/>
    <col min="4357" max="4593" width="11.453125" style="206"/>
    <col min="4594" max="4594" width="0.453125" style="206" customWidth="1"/>
    <col min="4595" max="4595" width="2.54296875" style="206" customWidth="1"/>
    <col min="4596" max="4596" width="15.453125" style="206" customWidth="1"/>
    <col min="4597" max="4597" width="1.453125" style="206" customWidth="1"/>
    <col min="4598" max="4598" width="27.54296875" style="206" customWidth="1"/>
    <col min="4599" max="4599" width="6.54296875" style="206" customWidth="1"/>
    <col min="4600" max="4600" width="1.54296875" style="206" customWidth="1"/>
    <col min="4601" max="4601" width="10.54296875" style="206" customWidth="1"/>
    <col min="4602" max="4602" width="5.54296875" style="206" customWidth="1"/>
    <col min="4603" max="4603" width="1.54296875" style="206" customWidth="1"/>
    <col min="4604" max="4604" width="10.54296875" style="206" customWidth="1"/>
    <col min="4605" max="4605" width="6.54296875" style="206" customWidth="1"/>
    <col min="4606" max="4606" width="1.54296875" style="206" customWidth="1"/>
    <col min="4607" max="4607" width="10.54296875" style="206" customWidth="1"/>
    <col min="4608" max="4608" width="9.54296875" style="206" customWidth="1"/>
    <col min="4609" max="4609" width="13.453125" style="206" bestFit="1" customWidth="1"/>
    <col min="4610" max="4610" width="7.54296875" style="206" customWidth="1"/>
    <col min="4611" max="4611" width="11.453125" style="206"/>
    <col min="4612" max="4612" width="13.453125" style="206" bestFit="1" customWidth="1"/>
    <col min="4613" max="4849" width="11.453125" style="206"/>
    <col min="4850" max="4850" width="0.453125" style="206" customWidth="1"/>
    <col min="4851" max="4851" width="2.54296875" style="206" customWidth="1"/>
    <col min="4852" max="4852" width="15.453125" style="206" customWidth="1"/>
    <col min="4853" max="4853" width="1.453125" style="206" customWidth="1"/>
    <col min="4854" max="4854" width="27.54296875" style="206" customWidth="1"/>
    <col min="4855" max="4855" width="6.54296875" style="206" customWidth="1"/>
    <col min="4856" max="4856" width="1.54296875" style="206" customWidth="1"/>
    <col min="4857" max="4857" width="10.54296875" style="206" customWidth="1"/>
    <col min="4858" max="4858" width="5.54296875" style="206" customWidth="1"/>
    <col min="4859" max="4859" width="1.54296875" style="206" customWidth="1"/>
    <col min="4860" max="4860" width="10.54296875" style="206" customWidth="1"/>
    <col min="4861" max="4861" width="6.54296875" style="206" customWidth="1"/>
    <col min="4862" max="4862" width="1.54296875" style="206" customWidth="1"/>
    <col min="4863" max="4863" width="10.54296875" style="206" customWidth="1"/>
    <col min="4864" max="4864" width="9.54296875" style="206" customWidth="1"/>
    <col min="4865" max="4865" width="13.453125" style="206" bestFit="1" customWidth="1"/>
    <col min="4866" max="4866" width="7.54296875" style="206" customWidth="1"/>
    <col min="4867" max="4867" width="11.453125" style="206"/>
    <col min="4868" max="4868" width="13.453125" style="206" bestFit="1" customWidth="1"/>
    <col min="4869" max="5105" width="11.453125" style="206"/>
    <col min="5106" max="5106" width="0.453125" style="206" customWidth="1"/>
    <col min="5107" max="5107" width="2.54296875" style="206" customWidth="1"/>
    <col min="5108" max="5108" width="15.453125" style="206" customWidth="1"/>
    <col min="5109" max="5109" width="1.453125" style="206" customWidth="1"/>
    <col min="5110" max="5110" width="27.54296875" style="206" customWidth="1"/>
    <col min="5111" max="5111" width="6.54296875" style="206" customWidth="1"/>
    <col min="5112" max="5112" width="1.54296875" style="206" customWidth="1"/>
    <col min="5113" max="5113" width="10.54296875" style="206" customWidth="1"/>
    <col min="5114" max="5114" width="5.54296875" style="206" customWidth="1"/>
    <col min="5115" max="5115" width="1.54296875" style="206" customWidth="1"/>
    <col min="5116" max="5116" width="10.54296875" style="206" customWidth="1"/>
    <col min="5117" max="5117" width="6.54296875" style="206" customWidth="1"/>
    <col min="5118" max="5118" width="1.54296875" style="206" customWidth="1"/>
    <col min="5119" max="5119" width="10.54296875" style="206" customWidth="1"/>
    <col min="5120" max="5120" width="9.54296875" style="206" customWidth="1"/>
    <col min="5121" max="5121" width="13.453125" style="206" bestFit="1" customWidth="1"/>
    <col min="5122" max="5122" width="7.54296875" style="206" customWidth="1"/>
    <col min="5123" max="5123" width="11.453125" style="206"/>
    <col min="5124" max="5124" width="13.453125" style="206" bestFit="1" customWidth="1"/>
    <col min="5125" max="5361" width="11.453125" style="206"/>
    <col min="5362" max="5362" width="0.453125" style="206" customWidth="1"/>
    <col min="5363" max="5363" width="2.54296875" style="206" customWidth="1"/>
    <col min="5364" max="5364" width="15.453125" style="206" customWidth="1"/>
    <col min="5365" max="5365" width="1.453125" style="206" customWidth="1"/>
    <col min="5366" max="5366" width="27.54296875" style="206" customWidth="1"/>
    <col min="5367" max="5367" width="6.54296875" style="206" customWidth="1"/>
    <col min="5368" max="5368" width="1.54296875" style="206" customWidth="1"/>
    <col min="5369" max="5369" width="10.54296875" style="206" customWidth="1"/>
    <col min="5370" max="5370" width="5.54296875" style="206" customWidth="1"/>
    <col min="5371" max="5371" width="1.54296875" style="206" customWidth="1"/>
    <col min="5372" max="5372" width="10.54296875" style="206" customWidth="1"/>
    <col min="5373" max="5373" width="6.54296875" style="206" customWidth="1"/>
    <col min="5374" max="5374" width="1.54296875" style="206" customWidth="1"/>
    <col min="5375" max="5375" width="10.54296875" style="206" customWidth="1"/>
    <col min="5376" max="5376" width="9.54296875" style="206" customWidth="1"/>
    <col min="5377" max="5377" width="13.453125" style="206" bestFit="1" customWidth="1"/>
    <col min="5378" max="5378" width="7.54296875" style="206" customWidth="1"/>
    <col min="5379" max="5379" width="11.453125" style="206"/>
    <col min="5380" max="5380" width="13.453125" style="206" bestFit="1" customWidth="1"/>
    <col min="5381" max="5617" width="11.453125" style="206"/>
    <col min="5618" max="5618" width="0.453125" style="206" customWidth="1"/>
    <col min="5619" max="5619" width="2.54296875" style="206" customWidth="1"/>
    <col min="5620" max="5620" width="15.453125" style="206" customWidth="1"/>
    <col min="5621" max="5621" width="1.453125" style="206" customWidth="1"/>
    <col min="5622" max="5622" width="27.54296875" style="206" customWidth="1"/>
    <col min="5623" max="5623" width="6.54296875" style="206" customWidth="1"/>
    <col min="5624" max="5624" width="1.54296875" style="206" customWidth="1"/>
    <col min="5625" max="5625" width="10.54296875" style="206" customWidth="1"/>
    <col min="5626" max="5626" width="5.54296875" style="206" customWidth="1"/>
    <col min="5627" max="5627" width="1.54296875" style="206" customWidth="1"/>
    <col min="5628" max="5628" width="10.54296875" style="206" customWidth="1"/>
    <col min="5629" max="5629" width="6.54296875" style="206" customWidth="1"/>
    <col min="5630" max="5630" width="1.54296875" style="206" customWidth="1"/>
    <col min="5631" max="5631" width="10.54296875" style="206" customWidth="1"/>
    <col min="5632" max="5632" width="9.54296875" style="206" customWidth="1"/>
    <col min="5633" max="5633" width="13.453125" style="206" bestFit="1" customWidth="1"/>
    <col min="5634" max="5634" width="7.54296875" style="206" customWidth="1"/>
    <col min="5635" max="5635" width="11.453125" style="206"/>
    <col min="5636" max="5636" width="13.453125" style="206" bestFit="1" customWidth="1"/>
    <col min="5637" max="5873" width="11.453125" style="206"/>
    <col min="5874" max="5874" width="0.453125" style="206" customWidth="1"/>
    <col min="5875" max="5875" width="2.54296875" style="206" customWidth="1"/>
    <col min="5876" max="5876" width="15.453125" style="206" customWidth="1"/>
    <col min="5877" max="5877" width="1.453125" style="206" customWidth="1"/>
    <col min="5878" max="5878" width="27.54296875" style="206" customWidth="1"/>
    <col min="5879" max="5879" width="6.54296875" style="206" customWidth="1"/>
    <col min="5880" max="5880" width="1.54296875" style="206" customWidth="1"/>
    <col min="5881" max="5881" width="10.54296875" style="206" customWidth="1"/>
    <col min="5882" max="5882" width="5.54296875" style="206" customWidth="1"/>
    <col min="5883" max="5883" width="1.54296875" style="206" customWidth="1"/>
    <col min="5884" max="5884" width="10.54296875" style="206" customWidth="1"/>
    <col min="5885" max="5885" width="6.54296875" style="206" customWidth="1"/>
    <col min="5886" max="5886" width="1.54296875" style="206" customWidth="1"/>
    <col min="5887" max="5887" width="10.54296875" style="206" customWidth="1"/>
    <col min="5888" max="5888" width="9.54296875" style="206" customWidth="1"/>
    <col min="5889" max="5889" width="13.453125" style="206" bestFit="1" customWidth="1"/>
    <col min="5890" max="5890" width="7.54296875" style="206" customWidth="1"/>
    <col min="5891" max="5891" width="11.453125" style="206"/>
    <col min="5892" max="5892" width="13.453125" style="206" bestFit="1" customWidth="1"/>
    <col min="5893" max="6129" width="11.453125" style="206"/>
    <col min="6130" max="6130" width="0.453125" style="206" customWidth="1"/>
    <col min="6131" max="6131" width="2.54296875" style="206" customWidth="1"/>
    <col min="6132" max="6132" width="15.453125" style="206" customWidth="1"/>
    <col min="6133" max="6133" width="1.453125" style="206" customWidth="1"/>
    <col min="6134" max="6134" width="27.54296875" style="206" customWidth="1"/>
    <col min="6135" max="6135" width="6.54296875" style="206" customWidth="1"/>
    <col min="6136" max="6136" width="1.54296875" style="206" customWidth="1"/>
    <col min="6137" max="6137" width="10.54296875" style="206" customWidth="1"/>
    <col min="6138" max="6138" width="5.54296875" style="206" customWidth="1"/>
    <col min="6139" max="6139" width="1.54296875" style="206" customWidth="1"/>
    <col min="6140" max="6140" width="10.54296875" style="206" customWidth="1"/>
    <col min="6141" max="6141" width="6.54296875" style="206" customWidth="1"/>
    <col min="6142" max="6142" width="1.54296875" style="206" customWidth="1"/>
    <col min="6143" max="6143" width="10.54296875" style="206" customWidth="1"/>
    <col min="6144" max="6144" width="9.54296875" style="206" customWidth="1"/>
    <col min="6145" max="6145" width="13.453125" style="206" bestFit="1" customWidth="1"/>
    <col min="6146" max="6146" width="7.54296875" style="206" customWidth="1"/>
    <col min="6147" max="6147" width="11.453125" style="206"/>
    <col min="6148" max="6148" width="13.453125" style="206" bestFit="1" customWidth="1"/>
    <col min="6149" max="6385" width="11.453125" style="206"/>
    <col min="6386" max="6386" width="0.453125" style="206" customWidth="1"/>
    <col min="6387" max="6387" width="2.54296875" style="206" customWidth="1"/>
    <col min="6388" max="6388" width="15.453125" style="206" customWidth="1"/>
    <col min="6389" max="6389" width="1.453125" style="206" customWidth="1"/>
    <col min="6390" max="6390" width="27.54296875" style="206" customWidth="1"/>
    <col min="6391" max="6391" width="6.54296875" style="206" customWidth="1"/>
    <col min="6392" max="6392" width="1.54296875" style="206" customWidth="1"/>
    <col min="6393" max="6393" width="10.54296875" style="206" customWidth="1"/>
    <col min="6394" max="6394" width="5.54296875" style="206" customWidth="1"/>
    <col min="6395" max="6395" width="1.54296875" style="206" customWidth="1"/>
    <col min="6396" max="6396" width="10.54296875" style="206" customWidth="1"/>
    <col min="6397" max="6397" width="6.54296875" style="206" customWidth="1"/>
    <col min="6398" max="6398" width="1.54296875" style="206" customWidth="1"/>
    <col min="6399" max="6399" width="10.54296875" style="206" customWidth="1"/>
    <col min="6400" max="6400" width="9.54296875" style="206" customWidth="1"/>
    <col min="6401" max="6401" width="13.453125" style="206" bestFit="1" customWidth="1"/>
    <col min="6402" max="6402" width="7.54296875" style="206" customWidth="1"/>
    <col min="6403" max="6403" width="11.453125" style="206"/>
    <col min="6404" max="6404" width="13.453125" style="206" bestFit="1" customWidth="1"/>
    <col min="6405" max="6641" width="11.453125" style="206"/>
    <col min="6642" max="6642" width="0.453125" style="206" customWidth="1"/>
    <col min="6643" max="6643" width="2.54296875" style="206" customWidth="1"/>
    <col min="6644" max="6644" width="15.453125" style="206" customWidth="1"/>
    <col min="6645" max="6645" width="1.453125" style="206" customWidth="1"/>
    <col min="6646" max="6646" width="27.54296875" style="206" customWidth="1"/>
    <col min="6647" max="6647" width="6.54296875" style="206" customWidth="1"/>
    <col min="6648" max="6648" width="1.54296875" style="206" customWidth="1"/>
    <col min="6649" max="6649" width="10.54296875" style="206" customWidth="1"/>
    <col min="6650" max="6650" width="5.54296875" style="206" customWidth="1"/>
    <col min="6651" max="6651" width="1.54296875" style="206" customWidth="1"/>
    <col min="6652" max="6652" width="10.54296875" style="206" customWidth="1"/>
    <col min="6653" max="6653" width="6.54296875" style="206" customWidth="1"/>
    <col min="6654" max="6654" width="1.54296875" style="206" customWidth="1"/>
    <col min="6655" max="6655" width="10.54296875" style="206" customWidth="1"/>
    <col min="6656" max="6656" width="9.54296875" style="206" customWidth="1"/>
    <col min="6657" max="6657" width="13.453125" style="206" bestFit="1" customWidth="1"/>
    <col min="6658" max="6658" width="7.54296875" style="206" customWidth="1"/>
    <col min="6659" max="6659" width="11.453125" style="206"/>
    <col min="6660" max="6660" width="13.453125" style="206" bestFit="1" customWidth="1"/>
    <col min="6661" max="6897" width="11.453125" style="206"/>
    <col min="6898" max="6898" width="0.453125" style="206" customWidth="1"/>
    <col min="6899" max="6899" width="2.54296875" style="206" customWidth="1"/>
    <col min="6900" max="6900" width="15.453125" style="206" customWidth="1"/>
    <col min="6901" max="6901" width="1.453125" style="206" customWidth="1"/>
    <col min="6902" max="6902" width="27.54296875" style="206" customWidth="1"/>
    <col min="6903" max="6903" width="6.54296875" style="206" customWidth="1"/>
    <col min="6904" max="6904" width="1.54296875" style="206" customWidth="1"/>
    <col min="6905" max="6905" width="10.54296875" style="206" customWidth="1"/>
    <col min="6906" max="6906" width="5.54296875" style="206" customWidth="1"/>
    <col min="6907" max="6907" width="1.54296875" style="206" customWidth="1"/>
    <col min="6908" max="6908" width="10.54296875" style="206" customWidth="1"/>
    <col min="6909" max="6909" width="6.54296875" style="206" customWidth="1"/>
    <col min="6910" max="6910" width="1.54296875" style="206" customWidth="1"/>
    <col min="6911" max="6911" width="10.54296875" style="206" customWidth="1"/>
    <col min="6912" max="6912" width="9.54296875" style="206" customWidth="1"/>
    <col min="6913" max="6913" width="13.453125" style="206" bestFit="1" customWidth="1"/>
    <col min="6914" max="6914" width="7.54296875" style="206" customWidth="1"/>
    <col min="6915" max="6915" width="11.453125" style="206"/>
    <col min="6916" max="6916" width="13.453125" style="206" bestFit="1" customWidth="1"/>
    <col min="6917" max="7153" width="11.453125" style="206"/>
    <col min="7154" max="7154" width="0.453125" style="206" customWidth="1"/>
    <col min="7155" max="7155" width="2.54296875" style="206" customWidth="1"/>
    <col min="7156" max="7156" width="15.453125" style="206" customWidth="1"/>
    <col min="7157" max="7157" width="1.453125" style="206" customWidth="1"/>
    <col min="7158" max="7158" width="27.54296875" style="206" customWidth="1"/>
    <col min="7159" max="7159" width="6.54296875" style="206" customWidth="1"/>
    <col min="7160" max="7160" width="1.54296875" style="206" customWidth="1"/>
    <col min="7161" max="7161" width="10.54296875" style="206" customWidth="1"/>
    <col min="7162" max="7162" width="5.54296875" style="206" customWidth="1"/>
    <col min="7163" max="7163" width="1.54296875" style="206" customWidth="1"/>
    <col min="7164" max="7164" width="10.54296875" style="206" customWidth="1"/>
    <col min="7165" max="7165" width="6.54296875" style="206" customWidth="1"/>
    <col min="7166" max="7166" width="1.54296875" style="206" customWidth="1"/>
    <col min="7167" max="7167" width="10.54296875" style="206" customWidth="1"/>
    <col min="7168" max="7168" width="9.54296875" style="206" customWidth="1"/>
    <col min="7169" max="7169" width="13.453125" style="206" bestFit="1" customWidth="1"/>
    <col min="7170" max="7170" width="7.54296875" style="206" customWidth="1"/>
    <col min="7171" max="7171" width="11.453125" style="206"/>
    <col min="7172" max="7172" width="13.453125" style="206" bestFit="1" customWidth="1"/>
    <col min="7173" max="7409" width="11.453125" style="206"/>
    <col min="7410" max="7410" width="0.453125" style="206" customWidth="1"/>
    <col min="7411" max="7411" width="2.54296875" style="206" customWidth="1"/>
    <col min="7412" max="7412" width="15.453125" style="206" customWidth="1"/>
    <col min="7413" max="7413" width="1.453125" style="206" customWidth="1"/>
    <col min="7414" max="7414" width="27.54296875" style="206" customWidth="1"/>
    <col min="7415" max="7415" width="6.54296875" style="206" customWidth="1"/>
    <col min="7416" max="7416" width="1.54296875" style="206" customWidth="1"/>
    <col min="7417" max="7417" width="10.54296875" style="206" customWidth="1"/>
    <col min="7418" max="7418" width="5.54296875" style="206" customWidth="1"/>
    <col min="7419" max="7419" width="1.54296875" style="206" customWidth="1"/>
    <col min="7420" max="7420" width="10.54296875" style="206" customWidth="1"/>
    <col min="7421" max="7421" width="6.54296875" style="206" customWidth="1"/>
    <col min="7422" max="7422" width="1.54296875" style="206" customWidth="1"/>
    <col min="7423" max="7423" width="10.54296875" style="206" customWidth="1"/>
    <col min="7424" max="7424" width="9.54296875" style="206" customWidth="1"/>
    <col min="7425" max="7425" width="13.453125" style="206" bestFit="1" customWidth="1"/>
    <col min="7426" max="7426" width="7.54296875" style="206" customWidth="1"/>
    <col min="7427" max="7427" width="11.453125" style="206"/>
    <col min="7428" max="7428" width="13.453125" style="206" bestFit="1" customWidth="1"/>
    <col min="7429" max="7665" width="11.453125" style="206"/>
    <col min="7666" max="7666" width="0.453125" style="206" customWidth="1"/>
    <col min="7667" max="7667" width="2.54296875" style="206" customWidth="1"/>
    <col min="7668" max="7668" width="15.453125" style="206" customWidth="1"/>
    <col min="7669" max="7669" width="1.453125" style="206" customWidth="1"/>
    <col min="7670" max="7670" width="27.54296875" style="206" customWidth="1"/>
    <col min="7671" max="7671" width="6.54296875" style="206" customWidth="1"/>
    <col min="7672" max="7672" width="1.54296875" style="206" customWidth="1"/>
    <col min="7673" max="7673" width="10.54296875" style="206" customWidth="1"/>
    <col min="7674" max="7674" width="5.54296875" style="206" customWidth="1"/>
    <col min="7675" max="7675" width="1.54296875" style="206" customWidth="1"/>
    <col min="7676" max="7676" width="10.54296875" style="206" customWidth="1"/>
    <col min="7677" max="7677" width="6.54296875" style="206" customWidth="1"/>
    <col min="7678" max="7678" width="1.54296875" style="206" customWidth="1"/>
    <col min="7679" max="7679" width="10.54296875" style="206" customWidth="1"/>
    <col min="7680" max="7680" width="9.54296875" style="206" customWidth="1"/>
    <col min="7681" max="7681" width="13.453125" style="206" bestFit="1" customWidth="1"/>
    <col min="7682" max="7682" width="7.54296875" style="206" customWidth="1"/>
    <col min="7683" max="7683" width="11.453125" style="206"/>
    <col min="7684" max="7684" width="13.453125" style="206" bestFit="1" customWidth="1"/>
    <col min="7685" max="7921" width="11.453125" style="206"/>
    <col min="7922" max="7922" width="0.453125" style="206" customWidth="1"/>
    <col min="7923" max="7923" width="2.54296875" style="206" customWidth="1"/>
    <col min="7924" max="7924" width="15.453125" style="206" customWidth="1"/>
    <col min="7925" max="7925" width="1.453125" style="206" customWidth="1"/>
    <col min="7926" max="7926" width="27.54296875" style="206" customWidth="1"/>
    <col min="7927" max="7927" width="6.54296875" style="206" customWidth="1"/>
    <col min="7928" max="7928" width="1.54296875" style="206" customWidth="1"/>
    <col min="7929" max="7929" width="10.54296875" style="206" customWidth="1"/>
    <col min="7930" max="7930" width="5.54296875" style="206" customWidth="1"/>
    <col min="7931" max="7931" width="1.54296875" style="206" customWidth="1"/>
    <col min="7932" max="7932" width="10.54296875" style="206" customWidth="1"/>
    <col min="7933" max="7933" width="6.54296875" style="206" customWidth="1"/>
    <col min="7934" max="7934" width="1.54296875" style="206" customWidth="1"/>
    <col min="7935" max="7935" width="10.54296875" style="206" customWidth="1"/>
    <col min="7936" max="7936" width="9.54296875" style="206" customWidth="1"/>
    <col min="7937" max="7937" width="13.453125" style="206" bestFit="1" customWidth="1"/>
    <col min="7938" max="7938" width="7.54296875" style="206" customWidth="1"/>
    <col min="7939" max="7939" width="11.453125" style="206"/>
    <col min="7940" max="7940" width="13.453125" style="206" bestFit="1" customWidth="1"/>
    <col min="7941" max="8177" width="11.453125" style="206"/>
    <col min="8178" max="8178" width="0.453125" style="206" customWidth="1"/>
    <col min="8179" max="8179" width="2.54296875" style="206" customWidth="1"/>
    <col min="8180" max="8180" width="15.453125" style="206" customWidth="1"/>
    <col min="8181" max="8181" width="1.453125" style="206" customWidth="1"/>
    <col min="8182" max="8182" width="27.54296875" style="206" customWidth="1"/>
    <col min="8183" max="8183" width="6.54296875" style="206" customWidth="1"/>
    <col min="8184" max="8184" width="1.54296875" style="206" customWidth="1"/>
    <col min="8185" max="8185" width="10.54296875" style="206" customWidth="1"/>
    <col min="8186" max="8186" width="5.54296875" style="206" customWidth="1"/>
    <col min="8187" max="8187" width="1.54296875" style="206" customWidth="1"/>
    <col min="8188" max="8188" width="10.54296875" style="206" customWidth="1"/>
    <col min="8189" max="8189" width="6.54296875" style="206" customWidth="1"/>
    <col min="8190" max="8190" width="1.54296875" style="206" customWidth="1"/>
    <col min="8191" max="8191" width="10.54296875" style="206" customWidth="1"/>
    <col min="8192" max="8192" width="9.54296875" style="206" customWidth="1"/>
    <col min="8193" max="8193" width="13.453125" style="206" bestFit="1" customWidth="1"/>
    <col min="8194" max="8194" width="7.54296875" style="206" customWidth="1"/>
    <col min="8195" max="8195" width="11.453125" style="206"/>
    <col min="8196" max="8196" width="13.453125" style="206" bestFit="1" customWidth="1"/>
    <col min="8197" max="8433" width="11.453125" style="206"/>
    <col min="8434" max="8434" width="0.453125" style="206" customWidth="1"/>
    <col min="8435" max="8435" width="2.54296875" style="206" customWidth="1"/>
    <col min="8436" max="8436" width="15.453125" style="206" customWidth="1"/>
    <col min="8437" max="8437" width="1.453125" style="206" customWidth="1"/>
    <col min="8438" max="8438" width="27.54296875" style="206" customWidth="1"/>
    <col min="8439" max="8439" width="6.54296875" style="206" customWidth="1"/>
    <col min="8440" max="8440" width="1.54296875" style="206" customWidth="1"/>
    <col min="8441" max="8441" width="10.54296875" style="206" customWidth="1"/>
    <col min="8442" max="8442" width="5.54296875" style="206" customWidth="1"/>
    <col min="8443" max="8443" width="1.54296875" style="206" customWidth="1"/>
    <col min="8444" max="8444" width="10.54296875" style="206" customWidth="1"/>
    <col min="8445" max="8445" width="6.54296875" style="206" customWidth="1"/>
    <col min="8446" max="8446" width="1.54296875" style="206" customWidth="1"/>
    <col min="8447" max="8447" width="10.54296875" style="206" customWidth="1"/>
    <col min="8448" max="8448" width="9.54296875" style="206" customWidth="1"/>
    <col min="8449" max="8449" width="13.453125" style="206" bestFit="1" customWidth="1"/>
    <col min="8450" max="8450" width="7.54296875" style="206" customWidth="1"/>
    <col min="8451" max="8451" width="11.453125" style="206"/>
    <col min="8452" max="8452" width="13.453125" style="206" bestFit="1" customWidth="1"/>
    <col min="8453" max="8689" width="11.453125" style="206"/>
    <col min="8690" max="8690" width="0.453125" style="206" customWidth="1"/>
    <col min="8691" max="8691" width="2.54296875" style="206" customWidth="1"/>
    <col min="8692" max="8692" width="15.453125" style="206" customWidth="1"/>
    <col min="8693" max="8693" width="1.453125" style="206" customWidth="1"/>
    <col min="8694" max="8694" width="27.54296875" style="206" customWidth="1"/>
    <col min="8695" max="8695" width="6.54296875" style="206" customWidth="1"/>
    <col min="8696" max="8696" width="1.54296875" style="206" customWidth="1"/>
    <col min="8697" max="8697" width="10.54296875" style="206" customWidth="1"/>
    <col min="8698" max="8698" width="5.54296875" style="206" customWidth="1"/>
    <col min="8699" max="8699" width="1.54296875" style="206" customWidth="1"/>
    <col min="8700" max="8700" width="10.54296875" style="206" customWidth="1"/>
    <col min="8701" max="8701" width="6.54296875" style="206" customWidth="1"/>
    <col min="8702" max="8702" width="1.54296875" style="206" customWidth="1"/>
    <col min="8703" max="8703" width="10.54296875" style="206" customWidth="1"/>
    <col min="8704" max="8704" width="9.54296875" style="206" customWidth="1"/>
    <col min="8705" max="8705" width="13.453125" style="206" bestFit="1" customWidth="1"/>
    <col min="8706" max="8706" width="7.54296875" style="206" customWidth="1"/>
    <col min="8707" max="8707" width="11.453125" style="206"/>
    <col min="8708" max="8708" width="13.453125" style="206" bestFit="1" customWidth="1"/>
    <col min="8709" max="8945" width="11.453125" style="206"/>
    <col min="8946" max="8946" width="0.453125" style="206" customWidth="1"/>
    <col min="8947" max="8947" width="2.54296875" style="206" customWidth="1"/>
    <col min="8948" max="8948" width="15.453125" style="206" customWidth="1"/>
    <col min="8949" max="8949" width="1.453125" style="206" customWidth="1"/>
    <col min="8950" max="8950" width="27.54296875" style="206" customWidth="1"/>
    <col min="8951" max="8951" width="6.54296875" style="206" customWidth="1"/>
    <col min="8952" max="8952" width="1.54296875" style="206" customWidth="1"/>
    <col min="8953" max="8953" width="10.54296875" style="206" customWidth="1"/>
    <col min="8954" max="8954" width="5.54296875" style="206" customWidth="1"/>
    <col min="8955" max="8955" width="1.54296875" style="206" customWidth="1"/>
    <col min="8956" max="8956" width="10.54296875" style="206" customWidth="1"/>
    <col min="8957" max="8957" width="6.54296875" style="206" customWidth="1"/>
    <col min="8958" max="8958" width="1.54296875" style="206" customWidth="1"/>
    <col min="8959" max="8959" width="10.54296875" style="206" customWidth="1"/>
    <col min="8960" max="8960" width="9.54296875" style="206" customWidth="1"/>
    <col min="8961" max="8961" width="13.453125" style="206" bestFit="1" customWidth="1"/>
    <col min="8962" max="8962" width="7.54296875" style="206" customWidth="1"/>
    <col min="8963" max="8963" width="11.453125" style="206"/>
    <col min="8964" max="8964" width="13.453125" style="206" bestFit="1" customWidth="1"/>
    <col min="8965" max="9201" width="11.453125" style="206"/>
    <col min="9202" max="9202" width="0.453125" style="206" customWidth="1"/>
    <col min="9203" max="9203" width="2.54296875" style="206" customWidth="1"/>
    <col min="9204" max="9204" width="15.453125" style="206" customWidth="1"/>
    <col min="9205" max="9205" width="1.453125" style="206" customWidth="1"/>
    <col min="9206" max="9206" width="27.54296875" style="206" customWidth="1"/>
    <col min="9207" max="9207" width="6.54296875" style="206" customWidth="1"/>
    <col min="9208" max="9208" width="1.54296875" style="206" customWidth="1"/>
    <col min="9209" max="9209" width="10.54296875" style="206" customWidth="1"/>
    <col min="9210" max="9210" width="5.54296875" style="206" customWidth="1"/>
    <col min="9211" max="9211" width="1.54296875" style="206" customWidth="1"/>
    <col min="9212" max="9212" width="10.54296875" style="206" customWidth="1"/>
    <col min="9213" max="9213" width="6.54296875" style="206" customWidth="1"/>
    <col min="9214" max="9214" width="1.54296875" style="206" customWidth="1"/>
    <col min="9215" max="9215" width="10.54296875" style="206" customWidth="1"/>
    <col min="9216" max="9216" width="9.54296875" style="206" customWidth="1"/>
    <col min="9217" max="9217" width="13.453125" style="206" bestFit="1" customWidth="1"/>
    <col min="9218" max="9218" width="7.54296875" style="206" customWidth="1"/>
    <col min="9219" max="9219" width="11.453125" style="206"/>
    <col min="9220" max="9220" width="13.453125" style="206" bestFit="1" customWidth="1"/>
    <col min="9221" max="9457" width="11.453125" style="206"/>
    <col min="9458" max="9458" width="0.453125" style="206" customWidth="1"/>
    <col min="9459" max="9459" width="2.54296875" style="206" customWidth="1"/>
    <col min="9460" max="9460" width="15.453125" style="206" customWidth="1"/>
    <col min="9461" max="9461" width="1.453125" style="206" customWidth="1"/>
    <col min="9462" max="9462" width="27.54296875" style="206" customWidth="1"/>
    <col min="9463" max="9463" width="6.54296875" style="206" customWidth="1"/>
    <col min="9464" max="9464" width="1.54296875" style="206" customWidth="1"/>
    <col min="9465" max="9465" width="10.54296875" style="206" customWidth="1"/>
    <col min="9466" max="9466" width="5.54296875" style="206" customWidth="1"/>
    <col min="9467" max="9467" width="1.54296875" style="206" customWidth="1"/>
    <col min="9468" max="9468" width="10.54296875" style="206" customWidth="1"/>
    <col min="9469" max="9469" width="6.54296875" style="206" customWidth="1"/>
    <col min="9470" max="9470" width="1.54296875" style="206" customWidth="1"/>
    <col min="9471" max="9471" width="10.54296875" style="206" customWidth="1"/>
    <col min="9472" max="9472" width="9.54296875" style="206" customWidth="1"/>
    <col min="9473" max="9473" width="13.453125" style="206" bestFit="1" customWidth="1"/>
    <col min="9474" max="9474" width="7.54296875" style="206" customWidth="1"/>
    <col min="9475" max="9475" width="11.453125" style="206"/>
    <col min="9476" max="9476" width="13.453125" style="206" bestFit="1" customWidth="1"/>
    <col min="9477" max="9713" width="11.453125" style="206"/>
    <col min="9714" max="9714" width="0.453125" style="206" customWidth="1"/>
    <col min="9715" max="9715" width="2.54296875" style="206" customWidth="1"/>
    <col min="9716" max="9716" width="15.453125" style="206" customWidth="1"/>
    <col min="9717" max="9717" width="1.453125" style="206" customWidth="1"/>
    <col min="9718" max="9718" width="27.54296875" style="206" customWidth="1"/>
    <col min="9719" max="9719" width="6.54296875" style="206" customWidth="1"/>
    <col min="9720" max="9720" width="1.54296875" style="206" customWidth="1"/>
    <col min="9721" max="9721" width="10.54296875" style="206" customWidth="1"/>
    <col min="9722" max="9722" width="5.54296875" style="206" customWidth="1"/>
    <col min="9723" max="9723" width="1.54296875" style="206" customWidth="1"/>
    <col min="9724" max="9724" width="10.54296875" style="206" customWidth="1"/>
    <col min="9725" max="9725" width="6.54296875" style="206" customWidth="1"/>
    <col min="9726" max="9726" width="1.54296875" style="206" customWidth="1"/>
    <col min="9727" max="9727" width="10.54296875" style="206" customWidth="1"/>
    <col min="9728" max="9728" width="9.54296875" style="206" customWidth="1"/>
    <col min="9729" max="9729" width="13.453125" style="206" bestFit="1" customWidth="1"/>
    <col min="9730" max="9730" width="7.54296875" style="206" customWidth="1"/>
    <col min="9731" max="9731" width="11.453125" style="206"/>
    <col min="9732" max="9732" width="13.453125" style="206" bestFit="1" customWidth="1"/>
    <col min="9733" max="9969" width="11.453125" style="206"/>
    <col min="9970" max="9970" width="0.453125" style="206" customWidth="1"/>
    <col min="9971" max="9971" width="2.54296875" style="206" customWidth="1"/>
    <col min="9972" max="9972" width="15.453125" style="206" customWidth="1"/>
    <col min="9973" max="9973" width="1.453125" style="206" customWidth="1"/>
    <col min="9974" max="9974" width="27.54296875" style="206" customWidth="1"/>
    <col min="9975" max="9975" width="6.54296875" style="206" customWidth="1"/>
    <col min="9976" max="9976" width="1.54296875" style="206" customWidth="1"/>
    <col min="9977" max="9977" width="10.54296875" style="206" customWidth="1"/>
    <col min="9978" max="9978" width="5.54296875" style="206" customWidth="1"/>
    <col min="9979" max="9979" width="1.54296875" style="206" customWidth="1"/>
    <col min="9980" max="9980" width="10.54296875" style="206" customWidth="1"/>
    <col min="9981" max="9981" width="6.54296875" style="206" customWidth="1"/>
    <col min="9982" max="9982" width="1.54296875" style="206" customWidth="1"/>
    <col min="9983" max="9983" width="10.54296875" style="206" customWidth="1"/>
    <col min="9984" max="9984" width="9.54296875" style="206" customWidth="1"/>
    <col min="9985" max="9985" width="13.453125" style="206" bestFit="1" customWidth="1"/>
    <col min="9986" max="9986" width="7.54296875" style="206" customWidth="1"/>
    <col min="9987" max="9987" width="11.453125" style="206"/>
    <col min="9988" max="9988" width="13.453125" style="206" bestFit="1" customWidth="1"/>
    <col min="9989" max="10225" width="11.453125" style="206"/>
    <col min="10226" max="10226" width="0.453125" style="206" customWidth="1"/>
    <col min="10227" max="10227" width="2.54296875" style="206" customWidth="1"/>
    <col min="10228" max="10228" width="15.453125" style="206" customWidth="1"/>
    <col min="10229" max="10229" width="1.453125" style="206" customWidth="1"/>
    <col min="10230" max="10230" width="27.54296875" style="206" customWidth="1"/>
    <col min="10231" max="10231" width="6.54296875" style="206" customWidth="1"/>
    <col min="10232" max="10232" width="1.54296875" style="206" customWidth="1"/>
    <col min="10233" max="10233" width="10.54296875" style="206" customWidth="1"/>
    <col min="10234" max="10234" width="5.54296875" style="206" customWidth="1"/>
    <col min="10235" max="10235" width="1.54296875" style="206" customWidth="1"/>
    <col min="10236" max="10236" width="10.54296875" style="206" customWidth="1"/>
    <col min="10237" max="10237" width="6.54296875" style="206" customWidth="1"/>
    <col min="10238" max="10238" width="1.54296875" style="206" customWidth="1"/>
    <col min="10239" max="10239" width="10.54296875" style="206" customWidth="1"/>
    <col min="10240" max="10240" width="9.54296875" style="206" customWidth="1"/>
    <col min="10241" max="10241" width="13.453125" style="206" bestFit="1" customWidth="1"/>
    <col min="10242" max="10242" width="7.54296875" style="206" customWidth="1"/>
    <col min="10243" max="10243" width="11.453125" style="206"/>
    <col min="10244" max="10244" width="13.453125" style="206" bestFit="1" customWidth="1"/>
    <col min="10245" max="10481" width="11.453125" style="206"/>
    <col min="10482" max="10482" width="0.453125" style="206" customWidth="1"/>
    <col min="10483" max="10483" width="2.54296875" style="206" customWidth="1"/>
    <col min="10484" max="10484" width="15.453125" style="206" customWidth="1"/>
    <col min="10485" max="10485" width="1.453125" style="206" customWidth="1"/>
    <col min="10486" max="10486" width="27.54296875" style="206" customWidth="1"/>
    <col min="10487" max="10487" width="6.54296875" style="206" customWidth="1"/>
    <col min="10488" max="10488" width="1.54296875" style="206" customWidth="1"/>
    <col min="10489" max="10489" width="10.54296875" style="206" customWidth="1"/>
    <col min="10490" max="10490" width="5.54296875" style="206" customWidth="1"/>
    <col min="10491" max="10491" width="1.54296875" style="206" customWidth="1"/>
    <col min="10492" max="10492" width="10.54296875" style="206" customWidth="1"/>
    <col min="10493" max="10493" width="6.54296875" style="206" customWidth="1"/>
    <col min="10494" max="10494" width="1.54296875" style="206" customWidth="1"/>
    <col min="10495" max="10495" width="10.54296875" style="206" customWidth="1"/>
    <col min="10496" max="10496" width="9.54296875" style="206" customWidth="1"/>
    <col min="10497" max="10497" width="13.453125" style="206" bestFit="1" customWidth="1"/>
    <col min="10498" max="10498" width="7.54296875" style="206" customWidth="1"/>
    <col min="10499" max="10499" width="11.453125" style="206"/>
    <col min="10500" max="10500" width="13.453125" style="206" bestFit="1" customWidth="1"/>
    <col min="10501" max="10737" width="11.453125" style="206"/>
    <col min="10738" max="10738" width="0.453125" style="206" customWidth="1"/>
    <col min="10739" max="10739" width="2.54296875" style="206" customWidth="1"/>
    <col min="10740" max="10740" width="15.453125" style="206" customWidth="1"/>
    <col min="10741" max="10741" width="1.453125" style="206" customWidth="1"/>
    <col min="10742" max="10742" width="27.54296875" style="206" customWidth="1"/>
    <col min="10743" max="10743" width="6.54296875" style="206" customWidth="1"/>
    <col min="10744" max="10744" width="1.54296875" style="206" customWidth="1"/>
    <col min="10745" max="10745" width="10.54296875" style="206" customWidth="1"/>
    <col min="10746" max="10746" width="5.54296875" style="206" customWidth="1"/>
    <col min="10747" max="10747" width="1.54296875" style="206" customWidth="1"/>
    <col min="10748" max="10748" width="10.54296875" style="206" customWidth="1"/>
    <col min="10749" max="10749" width="6.54296875" style="206" customWidth="1"/>
    <col min="10750" max="10750" width="1.54296875" style="206" customWidth="1"/>
    <col min="10751" max="10751" width="10.54296875" style="206" customWidth="1"/>
    <col min="10752" max="10752" width="9.54296875" style="206" customWidth="1"/>
    <col min="10753" max="10753" width="13.453125" style="206" bestFit="1" customWidth="1"/>
    <col min="10754" max="10754" width="7.54296875" style="206" customWidth="1"/>
    <col min="10755" max="10755" width="11.453125" style="206"/>
    <col min="10756" max="10756" width="13.453125" style="206" bestFit="1" customWidth="1"/>
    <col min="10757" max="10993" width="11.453125" style="206"/>
    <col min="10994" max="10994" width="0.453125" style="206" customWidth="1"/>
    <col min="10995" max="10995" width="2.54296875" style="206" customWidth="1"/>
    <col min="10996" max="10996" width="15.453125" style="206" customWidth="1"/>
    <col min="10997" max="10997" width="1.453125" style="206" customWidth="1"/>
    <col min="10998" max="10998" width="27.54296875" style="206" customWidth="1"/>
    <col min="10999" max="10999" width="6.54296875" style="206" customWidth="1"/>
    <col min="11000" max="11000" width="1.54296875" style="206" customWidth="1"/>
    <col min="11001" max="11001" width="10.54296875" style="206" customWidth="1"/>
    <col min="11002" max="11002" width="5.54296875" style="206" customWidth="1"/>
    <col min="11003" max="11003" width="1.54296875" style="206" customWidth="1"/>
    <col min="11004" max="11004" width="10.54296875" style="206" customWidth="1"/>
    <col min="11005" max="11005" width="6.54296875" style="206" customWidth="1"/>
    <col min="11006" max="11006" width="1.54296875" style="206" customWidth="1"/>
    <col min="11007" max="11007" width="10.54296875" style="206" customWidth="1"/>
    <col min="11008" max="11008" width="9.54296875" style="206" customWidth="1"/>
    <col min="11009" max="11009" width="13.453125" style="206" bestFit="1" customWidth="1"/>
    <col min="11010" max="11010" width="7.54296875" style="206" customWidth="1"/>
    <col min="11011" max="11011" width="11.453125" style="206"/>
    <col min="11012" max="11012" width="13.453125" style="206" bestFit="1" customWidth="1"/>
    <col min="11013" max="11249" width="11.453125" style="206"/>
    <col min="11250" max="11250" width="0.453125" style="206" customWidth="1"/>
    <col min="11251" max="11251" width="2.54296875" style="206" customWidth="1"/>
    <col min="11252" max="11252" width="15.453125" style="206" customWidth="1"/>
    <col min="11253" max="11253" width="1.453125" style="206" customWidth="1"/>
    <col min="11254" max="11254" width="27.54296875" style="206" customWidth="1"/>
    <col min="11255" max="11255" width="6.54296875" style="206" customWidth="1"/>
    <col min="11256" max="11256" width="1.54296875" style="206" customWidth="1"/>
    <col min="11257" max="11257" width="10.54296875" style="206" customWidth="1"/>
    <col min="11258" max="11258" width="5.54296875" style="206" customWidth="1"/>
    <col min="11259" max="11259" width="1.54296875" style="206" customWidth="1"/>
    <col min="11260" max="11260" width="10.54296875" style="206" customWidth="1"/>
    <col min="11261" max="11261" width="6.54296875" style="206" customWidth="1"/>
    <col min="11262" max="11262" width="1.54296875" style="206" customWidth="1"/>
    <col min="11263" max="11263" width="10.54296875" style="206" customWidth="1"/>
    <col min="11264" max="11264" width="9.54296875" style="206" customWidth="1"/>
    <col min="11265" max="11265" width="13.453125" style="206" bestFit="1" customWidth="1"/>
    <col min="11266" max="11266" width="7.54296875" style="206" customWidth="1"/>
    <col min="11267" max="11267" width="11.453125" style="206"/>
    <col min="11268" max="11268" width="13.453125" style="206" bestFit="1" customWidth="1"/>
    <col min="11269" max="11505" width="11.453125" style="206"/>
    <col min="11506" max="11506" width="0.453125" style="206" customWidth="1"/>
    <col min="11507" max="11507" width="2.54296875" style="206" customWidth="1"/>
    <col min="11508" max="11508" width="15.453125" style="206" customWidth="1"/>
    <col min="11509" max="11509" width="1.453125" style="206" customWidth="1"/>
    <col min="11510" max="11510" width="27.54296875" style="206" customWidth="1"/>
    <col min="11511" max="11511" width="6.54296875" style="206" customWidth="1"/>
    <col min="11512" max="11512" width="1.54296875" style="206" customWidth="1"/>
    <col min="11513" max="11513" width="10.54296875" style="206" customWidth="1"/>
    <col min="11514" max="11514" width="5.54296875" style="206" customWidth="1"/>
    <col min="11515" max="11515" width="1.54296875" style="206" customWidth="1"/>
    <col min="11516" max="11516" width="10.54296875" style="206" customWidth="1"/>
    <col min="11517" max="11517" width="6.54296875" style="206" customWidth="1"/>
    <col min="11518" max="11518" width="1.54296875" style="206" customWidth="1"/>
    <col min="11519" max="11519" width="10.54296875" style="206" customWidth="1"/>
    <col min="11520" max="11520" width="9.54296875" style="206" customWidth="1"/>
    <col min="11521" max="11521" width="13.453125" style="206" bestFit="1" customWidth="1"/>
    <col min="11522" max="11522" width="7.54296875" style="206" customWidth="1"/>
    <col min="11523" max="11523" width="11.453125" style="206"/>
    <col min="11524" max="11524" width="13.453125" style="206" bestFit="1" customWidth="1"/>
    <col min="11525" max="11761" width="11.453125" style="206"/>
    <col min="11762" max="11762" width="0.453125" style="206" customWidth="1"/>
    <col min="11763" max="11763" width="2.54296875" style="206" customWidth="1"/>
    <col min="11764" max="11764" width="15.453125" style="206" customWidth="1"/>
    <col min="11765" max="11765" width="1.453125" style="206" customWidth="1"/>
    <col min="11766" max="11766" width="27.54296875" style="206" customWidth="1"/>
    <col min="11767" max="11767" width="6.54296875" style="206" customWidth="1"/>
    <col min="11768" max="11768" width="1.54296875" style="206" customWidth="1"/>
    <col min="11769" max="11769" width="10.54296875" style="206" customWidth="1"/>
    <col min="11770" max="11770" width="5.54296875" style="206" customWidth="1"/>
    <col min="11771" max="11771" width="1.54296875" style="206" customWidth="1"/>
    <col min="11772" max="11772" width="10.54296875" style="206" customWidth="1"/>
    <col min="11773" max="11773" width="6.54296875" style="206" customWidth="1"/>
    <col min="11774" max="11774" width="1.54296875" style="206" customWidth="1"/>
    <col min="11775" max="11775" width="10.54296875" style="206" customWidth="1"/>
    <col min="11776" max="11776" width="9.54296875" style="206" customWidth="1"/>
    <col min="11777" max="11777" width="13.453125" style="206" bestFit="1" customWidth="1"/>
    <col min="11778" max="11778" width="7.54296875" style="206" customWidth="1"/>
    <col min="11779" max="11779" width="11.453125" style="206"/>
    <col min="11780" max="11780" width="13.453125" style="206" bestFit="1" customWidth="1"/>
    <col min="11781" max="12017" width="11.453125" style="206"/>
    <col min="12018" max="12018" width="0.453125" style="206" customWidth="1"/>
    <col min="12019" max="12019" width="2.54296875" style="206" customWidth="1"/>
    <col min="12020" max="12020" width="15.453125" style="206" customWidth="1"/>
    <col min="12021" max="12021" width="1.453125" style="206" customWidth="1"/>
    <col min="12022" max="12022" width="27.54296875" style="206" customWidth="1"/>
    <col min="12023" max="12023" width="6.54296875" style="206" customWidth="1"/>
    <col min="12024" max="12024" width="1.54296875" style="206" customWidth="1"/>
    <col min="12025" max="12025" width="10.54296875" style="206" customWidth="1"/>
    <col min="12026" max="12026" width="5.54296875" style="206" customWidth="1"/>
    <col min="12027" max="12027" width="1.54296875" style="206" customWidth="1"/>
    <col min="12028" max="12028" width="10.54296875" style="206" customWidth="1"/>
    <col min="12029" max="12029" width="6.54296875" style="206" customWidth="1"/>
    <col min="12030" max="12030" width="1.54296875" style="206" customWidth="1"/>
    <col min="12031" max="12031" width="10.54296875" style="206" customWidth="1"/>
    <col min="12032" max="12032" width="9.54296875" style="206" customWidth="1"/>
    <col min="12033" max="12033" width="13.453125" style="206" bestFit="1" customWidth="1"/>
    <col min="12034" max="12034" width="7.54296875" style="206" customWidth="1"/>
    <col min="12035" max="12035" width="11.453125" style="206"/>
    <col min="12036" max="12036" width="13.453125" style="206" bestFit="1" customWidth="1"/>
    <col min="12037" max="12273" width="11.453125" style="206"/>
    <col min="12274" max="12274" width="0.453125" style="206" customWidth="1"/>
    <col min="12275" max="12275" width="2.54296875" style="206" customWidth="1"/>
    <col min="12276" max="12276" width="15.453125" style="206" customWidth="1"/>
    <col min="12277" max="12277" width="1.453125" style="206" customWidth="1"/>
    <col min="12278" max="12278" width="27.54296875" style="206" customWidth="1"/>
    <col min="12279" max="12279" width="6.54296875" style="206" customWidth="1"/>
    <col min="12280" max="12280" width="1.54296875" style="206" customWidth="1"/>
    <col min="12281" max="12281" width="10.54296875" style="206" customWidth="1"/>
    <col min="12282" max="12282" width="5.54296875" style="206" customWidth="1"/>
    <col min="12283" max="12283" width="1.54296875" style="206" customWidth="1"/>
    <col min="12284" max="12284" width="10.54296875" style="206" customWidth="1"/>
    <col min="12285" max="12285" width="6.54296875" style="206" customWidth="1"/>
    <col min="12286" max="12286" width="1.54296875" style="206" customWidth="1"/>
    <col min="12287" max="12287" width="10.54296875" style="206" customWidth="1"/>
    <col min="12288" max="12288" width="9.54296875" style="206" customWidth="1"/>
    <col min="12289" max="12289" width="13.453125" style="206" bestFit="1" customWidth="1"/>
    <col min="12290" max="12290" width="7.54296875" style="206" customWidth="1"/>
    <col min="12291" max="12291" width="11.453125" style="206"/>
    <col min="12292" max="12292" width="13.453125" style="206" bestFit="1" customWidth="1"/>
    <col min="12293" max="12529" width="11.453125" style="206"/>
    <col min="12530" max="12530" width="0.453125" style="206" customWidth="1"/>
    <col min="12531" max="12531" width="2.54296875" style="206" customWidth="1"/>
    <col min="12532" max="12532" width="15.453125" style="206" customWidth="1"/>
    <col min="12533" max="12533" width="1.453125" style="206" customWidth="1"/>
    <col min="12534" max="12534" width="27.54296875" style="206" customWidth="1"/>
    <col min="12535" max="12535" width="6.54296875" style="206" customWidth="1"/>
    <col min="12536" max="12536" width="1.54296875" style="206" customWidth="1"/>
    <col min="12537" max="12537" width="10.54296875" style="206" customWidth="1"/>
    <col min="12538" max="12538" width="5.54296875" style="206" customWidth="1"/>
    <col min="12539" max="12539" width="1.54296875" style="206" customWidth="1"/>
    <col min="12540" max="12540" width="10.54296875" style="206" customWidth="1"/>
    <col min="12541" max="12541" width="6.54296875" style="206" customWidth="1"/>
    <col min="12542" max="12542" width="1.54296875" style="206" customWidth="1"/>
    <col min="12543" max="12543" width="10.54296875" style="206" customWidth="1"/>
    <col min="12544" max="12544" width="9.54296875" style="206" customWidth="1"/>
    <col min="12545" max="12545" width="13.453125" style="206" bestFit="1" customWidth="1"/>
    <col min="12546" max="12546" width="7.54296875" style="206" customWidth="1"/>
    <col min="12547" max="12547" width="11.453125" style="206"/>
    <col min="12548" max="12548" width="13.453125" style="206" bestFit="1" customWidth="1"/>
    <col min="12549" max="12785" width="11.453125" style="206"/>
    <col min="12786" max="12786" width="0.453125" style="206" customWidth="1"/>
    <col min="12787" max="12787" width="2.54296875" style="206" customWidth="1"/>
    <col min="12788" max="12788" width="15.453125" style="206" customWidth="1"/>
    <col min="12789" max="12789" width="1.453125" style="206" customWidth="1"/>
    <col min="12790" max="12790" width="27.54296875" style="206" customWidth="1"/>
    <col min="12791" max="12791" width="6.54296875" style="206" customWidth="1"/>
    <col min="12792" max="12792" width="1.54296875" style="206" customWidth="1"/>
    <col min="12793" max="12793" width="10.54296875" style="206" customWidth="1"/>
    <col min="12794" max="12794" width="5.54296875" style="206" customWidth="1"/>
    <col min="12795" max="12795" width="1.54296875" style="206" customWidth="1"/>
    <col min="12796" max="12796" width="10.54296875" style="206" customWidth="1"/>
    <col min="12797" max="12797" width="6.54296875" style="206" customWidth="1"/>
    <col min="12798" max="12798" width="1.54296875" style="206" customWidth="1"/>
    <col min="12799" max="12799" width="10.54296875" style="206" customWidth="1"/>
    <col min="12800" max="12800" width="9.54296875" style="206" customWidth="1"/>
    <col min="12801" max="12801" width="13.453125" style="206" bestFit="1" customWidth="1"/>
    <col min="12802" max="12802" width="7.54296875" style="206" customWidth="1"/>
    <col min="12803" max="12803" width="11.453125" style="206"/>
    <col min="12804" max="12804" width="13.453125" style="206" bestFit="1" customWidth="1"/>
    <col min="12805" max="13041" width="11.453125" style="206"/>
    <col min="13042" max="13042" width="0.453125" style="206" customWidth="1"/>
    <col min="13043" max="13043" width="2.54296875" style="206" customWidth="1"/>
    <col min="13044" max="13044" width="15.453125" style="206" customWidth="1"/>
    <col min="13045" max="13045" width="1.453125" style="206" customWidth="1"/>
    <col min="13046" max="13046" width="27.54296875" style="206" customWidth="1"/>
    <col min="13047" max="13047" width="6.54296875" style="206" customWidth="1"/>
    <col min="13048" max="13048" width="1.54296875" style="206" customWidth="1"/>
    <col min="13049" max="13049" width="10.54296875" style="206" customWidth="1"/>
    <col min="13050" max="13050" width="5.54296875" style="206" customWidth="1"/>
    <col min="13051" max="13051" width="1.54296875" style="206" customWidth="1"/>
    <col min="13052" max="13052" width="10.54296875" style="206" customWidth="1"/>
    <col min="13053" max="13053" width="6.54296875" style="206" customWidth="1"/>
    <col min="13054" max="13054" width="1.54296875" style="206" customWidth="1"/>
    <col min="13055" max="13055" width="10.54296875" style="206" customWidth="1"/>
    <col min="13056" max="13056" width="9.54296875" style="206" customWidth="1"/>
    <col min="13057" max="13057" width="13.453125" style="206" bestFit="1" customWidth="1"/>
    <col min="13058" max="13058" width="7.54296875" style="206" customWidth="1"/>
    <col min="13059" max="13059" width="11.453125" style="206"/>
    <col min="13060" max="13060" width="13.453125" style="206" bestFit="1" customWidth="1"/>
    <col min="13061" max="13297" width="11.453125" style="206"/>
    <col min="13298" max="13298" width="0.453125" style="206" customWidth="1"/>
    <col min="13299" max="13299" width="2.54296875" style="206" customWidth="1"/>
    <col min="13300" max="13300" width="15.453125" style="206" customWidth="1"/>
    <col min="13301" max="13301" width="1.453125" style="206" customWidth="1"/>
    <col min="13302" max="13302" width="27.54296875" style="206" customWidth="1"/>
    <col min="13303" max="13303" width="6.54296875" style="206" customWidth="1"/>
    <col min="13304" max="13304" width="1.54296875" style="206" customWidth="1"/>
    <col min="13305" max="13305" width="10.54296875" style="206" customWidth="1"/>
    <col min="13306" max="13306" width="5.54296875" style="206" customWidth="1"/>
    <col min="13307" max="13307" width="1.54296875" style="206" customWidth="1"/>
    <col min="13308" max="13308" width="10.54296875" style="206" customWidth="1"/>
    <col min="13309" max="13309" width="6.54296875" style="206" customWidth="1"/>
    <col min="13310" max="13310" width="1.54296875" style="206" customWidth="1"/>
    <col min="13311" max="13311" width="10.54296875" style="206" customWidth="1"/>
    <col min="13312" max="13312" width="9.54296875" style="206" customWidth="1"/>
    <col min="13313" max="13313" width="13.453125" style="206" bestFit="1" customWidth="1"/>
    <col min="13314" max="13314" width="7.54296875" style="206" customWidth="1"/>
    <col min="13315" max="13315" width="11.453125" style="206"/>
    <col min="13316" max="13316" width="13.453125" style="206" bestFit="1" customWidth="1"/>
    <col min="13317" max="13553" width="11.453125" style="206"/>
    <col min="13554" max="13554" width="0.453125" style="206" customWidth="1"/>
    <col min="13555" max="13555" width="2.54296875" style="206" customWidth="1"/>
    <col min="13556" max="13556" width="15.453125" style="206" customWidth="1"/>
    <col min="13557" max="13557" width="1.453125" style="206" customWidth="1"/>
    <col min="13558" max="13558" width="27.54296875" style="206" customWidth="1"/>
    <col min="13559" max="13559" width="6.54296875" style="206" customWidth="1"/>
    <col min="13560" max="13560" width="1.54296875" style="206" customWidth="1"/>
    <col min="13561" max="13561" width="10.54296875" style="206" customWidth="1"/>
    <col min="13562" max="13562" width="5.54296875" style="206" customWidth="1"/>
    <col min="13563" max="13563" width="1.54296875" style="206" customWidth="1"/>
    <col min="13564" max="13564" width="10.54296875" style="206" customWidth="1"/>
    <col min="13565" max="13565" width="6.54296875" style="206" customWidth="1"/>
    <col min="13566" max="13566" width="1.54296875" style="206" customWidth="1"/>
    <col min="13567" max="13567" width="10.54296875" style="206" customWidth="1"/>
    <col min="13568" max="13568" width="9.54296875" style="206" customWidth="1"/>
    <col min="13569" max="13569" width="13.453125" style="206" bestFit="1" customWidth="1"/>
    <col min="13570" max="13570" width="7.54296875" style="206" customWidth="1"/>
    <col min="13571" max="13571" width="11.453125" style="206"/>
    <col min="13572" max="13572" width="13.453125" style="206" bestFit="1" customWidth="1"/>
    <col min="13573" max="13809" width="11.453125" style="206"/>
    <col min="13810" max="13810" width="0.453125" style="206" customWidth="1"/>
    <col min="13811" max="13811" width="2.54296875" style="206" customWidth="1"/>
    <col min="13812" max="13812" width="15.453125" style="206" customWidth="1"/>
    <col min="13813" max="13813" width="1.453125" style="206" customWidth="1"/>
    <col min="13814" max="13814" width="27.54296875" style="206" customWidth="1"/>
    <col min="13815" max="13815" width="6.54296875" style="206" customWidth="1"/>
    <col min="13816" max="13816" width="1.54296875" style="206" customWidth="1"/>
    <col min="13817" max="13817" width="10.54296875" style="206" customWidth="1"/>
    <col min="13818" max="13818" width="5.54296875" style="206" customWidth="1"/>
    <col min="13819" max="13819" width="1.54296875" style="206" customWidth="1"/>
    <col min="13820" max="13820" width="10.54296875" style="206" customWidth="1"/>
    <col min="13821" max="13821" width="6.54296875" style="206" customWidth="1"/>
    <col min="13822" max="13822" width="1.54296875" style="206" customWidth="1"/>
    <col min="13823" max="13823" width="10.54296875" style="206" customWidth="1"/>
    <col min="13824" max="13824" width="9.54296875" style="206" customWidth="1"/>
    <col min="13825" max="13825" width="13.453125" style="206" bestFit="1" customWidth="1"/>
    <col min="13826" max="13826" width="7.54296875" style="206" customWidth="1"/>
    <col min="13827" max="13827" width="11.453125" style="206"/>
    <col min="13828" max="13828" width="13.453125" style="206" bestFit="1" customWidth="1"/>
    <col min="13829" max="14065" width="11.453125" style="206"/>
    <col min="14066" max="14066" width="0.453125" style="206" customWidth="1"/>
    <col min="14067" max="14067" width="2.54296875" style="206" customWidth="1"/>
    <col min="14068" max="14068" width="15.453125" style="206" customWidth="1"/>
    <col min="14069" max="14069" width="1.453125" style="206" customWidth="1"/>
    <col min="14070" max="14070" width="27.54296875" style="206" customWidth="1"/>
    <col min="14071" max="14071" width="6.54296875" style="206" customWidth="1"/>
    <col min="14072" max="14072" width="1.54296875" style="206" customWidth="1"/>
    <col min="14073" max="14073" width="10.54296875" style="206" customWidth="1"/>
    <col min="14074" max="14074" width="5.54296875" style="206" customWidth="1"/>
    <col min="14075" max="14075" width="1.54296875" style="206" customWidth="1"/>
    <col min="14076" max="14076" width="10.54296875" style="206" customWidth="1"/>
    <col min="14077" max="14077" width="6.54296875" style="206" customWidth="1"/>
    <col min="14078" max="14078" width="1.54296875" style="206" customWidth="1"/>
    <col min="14079" max="14079" width="10.54296875" style="206" customWidth="1"/>
    <col min="14080" max="14080" width="9.54296875" style="206" customWidth="1"/>
    <col min="14081" max="14081" width="13.453125" style="206" bestFit="1" customWidth="1"/>
    <col min="14082" max="14082" width="7.54296875" style="206" customWidth="1"/>
    <col min="14083" max="14083" width="11.453125" style="206"/>
    <col min="14084" max="14084" width="13.453125" style="206" bestFit="1" customWidth="1"/>
    <col min="14085" max="14321" width="11.453125" style="206"/>
    <col min="14322" max="14322" width="0.453125" style="206" customWidth="1"/>
    <col min="14323" max="14323" width="2.54296875" style="206" customWidth="1"/>
    <col min="14324" max="14324" width="15.453125" style="206" customWidth="1"/>
    <col min="14325" max="14325" width="1.453125" style="206" customWidth="1"/>
    <col min="14326" max="14326" width="27.54296875" style="206" customWidth="1"/>
    <col min="14327" max="14327" width="6.54296875" style="206" customWidth="1"/>
    <col min="14328" max="14328" width="1.54296875" style="206" customWidth="1"/>
    <col min="14329" max="14329" width="10.54296875" style="206" customWidth="1"/>
    <col min="14330" max="14330" width="5.54296875" style="206" customWidth="1"/>
    <col min="14331" max="14331" width="1.54296875" style="206" customWidth="1"/>
    <col min="14332" max="14332" width="10.54296875" style="206" customWidth="1"/>
    <col min="14333" max="14333" width="6.54296875" style="206" customWidth="1"/>
    <col min="14334" max="14334" width="1.54296875" style="206" customWidth="1"/>
    <col min="14335" max="14335" width="10.54296875" style="206" customWidth="1"/>
    <col min="14336" max="14336" width="9.54296875" style="206" customWidth="1"/>
    <col min="14337" max="14337" width="13.453125" style="206" bestFit="1" customWidth="1"/>
    <col min="14338" max="14338" width="7.54296875" style="206" customWidth="1"/>
    <col min="14339" max="14339" width="11.453125" style="206"/>
    <col min="14340" max="14340" width="13.453125" style="206" bestFit="1" customWidth="1"/>
    <col min="14341" max="14577" width="11.453125" style="206"/>
    <col min="14578" max="14578" width="0.453125" style="206" customWidth="1"/>
    <col min="14579" max="14579" width="2.54296875" style="206" customWidth="1"/>
    <col min="14580" max="14580" width="15.453125" style="206" customWidth="1"/>
    <col min="14581" max="14581" width="1.453125" style="206" customWidth="1"/>
    <col min="14582" max="14582" width="27.54296875" style="206" customWidth="1"/>
    <col min="14583" max="14583" width="6.54296875" style="206" customWidth="1"/>
    <col min="14584" max="14584" width="1.54296875" style="206" customWidth="1"/>
    <col min="14585" max="14585" width="10.54296875" style="206" customWidth="1"/>
    <col min="14586" max="14586" width="5.54296875" style="206" customWidth="1"/>
    <col min="14587" max="14587" width="1.54296875" style="206" customWidth="1"/>
    <col min="14588" max="14588" width="10.54296875" style="206" customWidth="1"/>
    <col min="14589" max="14589" width="6.54296875" style="206" customWidth="1"/>
    <col min="14590" max="14590" width="1.54296875" style="206" customWidth="1"/>
    <col min="14591" max="14591" width="10.54296875" style="206" customWidth="1"/>
    <col min="14592" max="14592" width="9.54296875" style="206" customWidth="1"/>
    <col min="14593" max="14593" width="13.453125" style="206" bestFit="1" customWidth="1"/>
    <col min="14594" max="14594" width="7.54296875" style="206" customWidth="1"/>
    <col min="14595" max="14595" width="11.453125" style="206"/>
    <col min="14596" max="14596" width="13.453125" style="206" bestFit="1" customWidth="1"/>
    <col min="14597" max="14833" width="11.453125" style="206"/>
    <col min="14834" max="14834" width="0.453125" style="206" customWidth="1"/>
    <col min="14835" max="14835" width="2.54296875" style="206" customWidth="1"/>
    <col min="14836" max="14836" width="15.453125" style="206" customWidth="1"/>
    <col min="14837" max="14837" width="1.453125" style="206" customWidth="1"/>
    <col min="14838" max="14838" width="27.54296875" style="206" customWidth="1"/>
    <col min="14839" max="14839" width="6.54296875" style="206" customWidth="1"/>
    <col min="14840" max="14840" width="1.54296875" style="206" customWidth="1"/>
    <col min="14841" max="14841" width="10.54296875" style="206" customWidth="1"/>
    <col min="14842" max="14842" width="5.54296875" style="206" customWidth="1"/>
    <col min="14843" max="14843" width="1.54296875" style="206" customWidth="1"/>
    <col min="14844" max="14844" width="10.54296875" style="206" customWidth="1"/>
    <col min="14845" max="14845" width="6.54296875" style="206" customWidth="1"/>
    <col min="14846" max="14846" width="1.54296875" style="206" customWidth="1"/>
    <col min="14847" max="14847" width="10.54296875" style="206" customWidth="1"/>
    <col min="14848" max="14848" width="9.54296875" style="206" customWidth="1"/>
    <col min="14849" max="14849" width="13.453125" style="206" bestFit="1" customWidth="1"/>
    <col min="14850" max="14850" width="7.54296875" style="206" customWidth="1"/>
    <col min="14851" max="14851" width="11.453125" style="206"/>
    <col min="14852" max="14852" width="13.453125" style="206" bestFit="1" customWidth="1"/>
    <col min="14853" max="15089" width="11.453125" style="206"/>
    <col min="15090" max="15090" width="0.453125" style="206" customWidth="1"/>
    <col min="15091" max="15091" width="2.54296875" style="206" customWidth="1"/>
    <col min="15092" max="15092" width="15.453125" style="206" customWidth="1"/>
    <col min="15093" max="15093" width="1.453125" style="206" customWidth="1"/>
    <col min="15094" max="15094" width="27.54296875" style="206" customWidth="1"/>
    <col min="15095" max="15095" width="6.54296875" style="206" customWidth="1"/>
    <col min="15096" max="15096" width="1.54296875" style="206" customWidth="1"/>
    <col min="15097" max="15097" width="10.54296875" style="206" customWidth="1"/>
    <col min="15098" max="15098" width="5.54296875" style="206" customWidth="1"/>
    <col min="15099" max="15099" width="1.54296875" style="206" customWidth="1"/>
    <col min="15100" max="15100" width="10.54296875" style="206" customWidth="1"/>
    <col min="15101" max="15101" width="6.54296875" style="206" customWidth="1"/>
    <col min="15102" max="15102" width="1.54296875" style="206" customWidth="1"/>
    <col min="15103" max="15103" width="10.54296875" style="206" customWidth="1"/>
    <col min="15104" max="15104" width="9.54296875" style="206" customWidth="1"/>
    <col min="15105" max="15105" width="13.453125" style="206" bestFit="1" customWidth="1"/>
    <col min="15106" max="15106" width="7.54296875" style="206" customWidth="1"/>
    <col min="15107" max="15107" width="11.453125" style="206"/>
    <col min="15108" max="15108" width="13.453125" style="206" bestFit="1" customWidth="1"/>
    <col min="15109" max="15345" width="11.453125" style="206"/>
    <col min="15346" max="15346" width="0.453125" style="206" customWidth="1"/>
    <col min="15347" max="15347" width="2.54296875" style="206" customWidth="1"/>
    <col min="15348" max="15348" width="15.453125" style="206" customWidth="1"/>
    <col min="15349" max="15349" width="1.453125" style="206" customWidth="1"/>
    <col min="15350" max="15350" width="27.54296875" style="206" customWidth="1"/>
    <col min="15351" max="15351" width="6.54296875" style="206" customWidth="1"/>
    <col min="15352" max="15352" width="1.54296875" style="206" customWidth="1"/>
    <col min="15353" max="15353" width="10.54296875" style="206" customWidth="1"/>
    <col min="15354" max="15354" width="5.54296875" style="206" customWidth="1"/>
    <col min="15355" max="15355" width="1.54296875" style="206" customWidth="1"/>
    <col min="15356" max="15356" width="10.54296875" style="206" customWidth="1"/>
    <col min="15357" max="15357" width="6.54296875" style="206" customWidth="1"/>
    <col min="15358" max="15358" width="1.54296875" style="206" customWidth="1"/>
    <col min="15359" max="15359" width="10.54296875" style="206" customWidth="1"/>
    <col min="15360" max="15360" width="9.54296875" style="206" customWidth="1"/>
    <col min="15361" max="15361" width="13.453125" style="206" bestFit="1" customWidth="1"/>
    <col min="15362" max="15362" width="7.54296875" style="206" customWidth="1"/>
    <col min="15363" max="15363" width="11.453125" style="206"/>
    <col min="15364" max="15364" width="13.453125" style="206" bestFit="1" customWidth="1"/>
    <col min="15365" max="15601" width="11.453125" style="206"/>
    <col min="15602" max="15602" width="0.453125" style="206" customWidth="1"/>
    <col min="15603" max="15603" width="2.54296875" style="206" customWidth="1"/>
    <col min="15604" max="15604" width="15.453125" style="206" customWidth="1"/>
    <col min="15605" max="15605" width="1.453125" style="206" customWidth="1"/>
    <col min="15606" max="15606" width="27.54296875" style="206" customWidth="1"/>
    <col min="15607" max="15607" width="6.54296875" style="206" customWidth="1"/>
    <col min="15608" max="15608" width="1.54296875" style="206" customWidth="1"/>
    <col min="15609" max="15609" width="10.54296875" style="206" customWidth="1"/>
    <col min="15610" max="15610" width="5.54296875" style="206" customWidth="1"/>
    <col min="15611" max="15611" width="1.54296875" style="206" customWidth="1"/>
    <col min="15612" max="15612" width="10.54296875" style="206" customWidth="1"/>
    <col min="15613" max="15613" width="6.54296875" style="206" customWidth="1"/>
    <col min="15614" max="15614" width="1.54296875" style="206" customWidth="1"/>
    <col min="15615" max="15615" width="10.54296875" style="206" customWidth="1"/>
    <col min="15616" max="15616" width="9.54296875" style="206" customWidth="1"/>
    <col min="15617" max="15617" width="13.453125" style="206" bestFit="1" customWidth="1"/>
    <col min="15618" max="15618" width="7.54296875" style="206" customWidth="1"/>
    <col min="15619" max="15619" width="11.453125" style="206"/>
    <col min="15620" max="15620" width="13.453125" style="206" bestFit="1" customWidth="1"/>
    <col min="15621" max="15857" width="11.453125" style="206"/>
    <col min="15858" max="15858" width="0.453125" style="206" customWidth="1"/>
    <col min="15859" max="15859" width="2.54296875" style="206" customWidth="1"/>
    <col min="15860" max="15860" width="15.453125" style="206" customWidth="1"/>
    <col min="15861" max="15861" width="1.453125" style="206" customWidth="1"/>
    <col min="15862" max="15862" width="27.54296875" style="206" customWidth="1"/>
    <col min="15863" max="15863" width="6.54296875" style="206" customWidth="1"/>
    <col min="15864" max="15864" width="1.54296875" style="206" customWidth="1"/>
    <col min="15865" max="15865" width="10.54296875" style="206" customWidth="1"/>
    <col min="15866" max="15866" width="5.54296875" style="206" customWidth="1"/>
    <col min="15867" max="15867" width="1.54296875" style="206" customWidth="1"/>
    <col min="15868" max="15868" width="10.54296875" style="206" customWidth="1"/>
    <col min="15869" max="15869" width="6.54296875" style="206" customWidth="1"/>
    <col min="15870" max="15870" width="1.54296875" style="206" customWidth="1"/>
    <col min="15871" max="15871" width="10.54296875" style="206" customWidth="1"/>
    <col min="15872" max="15872" width="9.54296875" style="206" customWidth="1"/>
    <col min="15873" max="15873" width="13.453125" style="206" bestFit="1" customWidth="1"/>
    <col min="15874" max="15874" width="7.54296875" style="206" customWidth="1"/>
    <col min="15875" max="15875" width="11.453125" style="206"/>
    <col min="15876" max="15876" width="13.453125" style="206" bestFit="1" customWidth="1"/>
    <col min="15877" max="16113" width="11.453125" style="206"/>
    <col min="16114" max="16114" width="0.453125" style="206" customWidth="1"/>
    <col min="16115" max="16115" width="2.54296875" style="206" customWidth="1"/>
    <col min="16116" max="16116" width="15.453125" style="206" customWidth="1"/>
    <col min="16117" max="16117" width="1.453125" style="206" customWidth="1"/>
    <col min="16118" max="16118" width="27.54296875" style="206" customWidth="1"/>
    <col min="16119" max="16119" width="6.54296875" style="206" customWidth="1"/>
    <col min="16120" max="16120" width="1.54296875" style="206" customWidth="1"/>
    <col min="16121" max="16121" width="10.54296875" style="206" customWidth="1"/>
    <col min="16122" max="16122" width="5.54296875" style="206" customWidth="1"/>
    <col min="16123" max="16123" width="1.54296875" style="206" customWidth="1"/>
    <col min="16124" max="16124" width="10.54296875" style="206" customWidth="1"/>
    <col min="16125" max="16125" width="6.54296875" style="206" customWidth="1"/>
    <col min="16126" max="16126" width="1.54296875" style="206" customWidth="1"/>
    <col min="16127" max="16127" width="10.54296875" style="206" customWidth="1"/>
    <col min="16128" max="16128" width="9.54296875" style="206" customWidth="1"/>
    <col min="16129" max="16129" width="13.453125" style="206" bestFit="1" customWidth="1"/>
    <col min="16130" max="16130" width="7.54296875" style="206" customWidth="1"/>
    <col min="16131" max="16131" width="11.453125" style="206"/>
    <col min="16132" max="16132" width="13.453125" style="206" bestFit="1" customWidth="1"/>
    <col min="16133" max="16384" width="11.453125" style="206"/>
  </cols>
  <sheetData>
    <row r="1" spans="1:14" s="54" customFormat="1" ht="0.75" customHeight="1"/>
    <row r="2" spans="1:14" s="54" customFormat="1" ht="21" customHeight="1">
      <c r="E2" s="65"/>
      <c r="G2" s="27" t="s">
        <v>19</v>
      </c>
    </row>
    <row r="3" spans="1:14" s="54" customFormat="1" ht="15" customHeight="1">
      <c r="E3" s="62"/>
      <c r="F3" s="62"/>
      <c r="G3" s="43" t="str">
        <f>[3]Indice!E3</f>
        <v>Abril 2025</v>
      </c>
    </row>
    <row r="4" spans="1:14" s="58" customFormat="1" ht="20.25" customHeight="1">
      <c r="B4" s="57"/>
      <c r="C4" s="25" t="s">
        <v>131</v>
      </c>
      <c r="G4" s="204"/>
    </row>
    <row r="5" spans="1:14" s="58" customFormat="1" ht="12.75" customHeight="1">
      <c r="B5" s="57"/>
      <c r="C5" s="45"/>
      <c r="G5" s="204"/>
    </row>
    <row r="6" spans="1:14" s="58" customFormat="1" ht="13.5" customHeight="1">
      <c r="B6" s="57"/>
      <c r="D6" s="55"/>
      <c r="E6" s="55"/>
      <c r="G6" s="204"/>
    </row>
    <row r="7" spans="1:14" s="58" customFormat="1" ht="12.75" customHeight="1">
      <c r="B7" s="57"/>
      <c r="C7" s="244" t="s">
        <v>138</v>
      </c>
      <c r="D7" s="55"/>
      <c r="E7" s="247" t="s">
        <v>139</v>
      </c>
      <c r="F7" s="247"/>
      <c r="G7" s="204"/>
    </row>
    <row r="8" spans="1:14" ht="12.75" customHeight="1">
      <c r="A8" s="58"/>
      <c r="B8" s="57"/>
      <c r="C8" s="244"/>
      <c r="D8" s="55"/>
      <c r="E8" s="248" t="str">
        <f>CONCATENATE(TEXT(SUM(Dat_01!R23:R24),"0,00")," MWh")</f>
        <v>-17,63 MWh</v>
      </c>
      <c r="F8" s="248"/>
      <c r="G8" s="205"/>
    </row>
    <row r="9" spans="1:14">
      <c r="A9" s="58"/>
      <c r="B9" s="57"/>
      <c r="C9" s="244"/>
      <c r="D9" s="55"/>
      <c r="F9" s="206"/>
      <c r="G9" s="208"/>
      <c r="H9" s="209"/>
      <c r="I9" s="209"/>
      <c r="J9" s="210"/>
      <c r="K9" s="209"/>
      <c r="L9" s="210"/>
      <c r="M9" s="209"/>
      <c r="N9" s="210"/>
    </row>
    <row r="10" spans="1:14">
      <c r="C10" s="207"/>
      <c r="E10" s="245" t="s">
        <v>135</v>
      </c>
      <c r="F10" s="246" t="str">
        <f>CONCATENATE(TEXT(Dat_01!R23,"0,00")," MWh")</f>
        <v>8,81 MWh</v>
      </c>
    </row>
    <row r="11" spans="1:14">
      <c r="E11" s="245"/>
      <c r="F11" s="246"/>
    </row>
    <row r="12" spans="1:14">
      <c r="E12" s="211"/>
      <c r="F12" s="211"/>
    </row>
    <row r="13" spans="1:14">
      <c r="E13" s="211"/>
      <c r="F13" s="211"/>
    </row>
    <row r="14" spans="1:14">
      <c r="F14" s="211"/>
    </row>
    <row r="15" spans="1:14">
      <c r="E15" s="211"/>
      <c r="F15" s="212"/>
    </row>
    <row r="16" spans="1:14">
      <c r="E16" s="211"/>
      <c r="F16" s="211"/>
    </row>
    <row r="17" spans="1:14">
      <c r="E17" s="211"/>
      <c r="F17" s="211"/>
    </row>
    <row r="18" spans="1:14">
      <c r="E18" s="211"/>
      <c r="F18" s="211"/>
    </row>
    <row r="19" spans="1:14">
      <c r="E19" s="211"/>
      <c r="F19" s="211"/>
    </row>
    <row r="20" spans="1:14">
      <c r="E20" s="211"/>
      <c r="F20" s="211"/>
    </row>
    <row r="21" spans="1:14">
      <c r="E21" s="211"/>
      <c r="F21" s="211"/>
    </row>
    <row r="22" spans="1:14">
      <c r="E22" s="211"/>
      <c r="F22" s="211"/>
    </row>
    <row r="23" spans="1:14">
      <c r="E23" s="245" t="s">
        <v>136</v>
      </c>
      <c r="F23" s="246" t="str">
        <f>CONCATENATE(TEXT(SUM(Dat_01!R24),"0,00")," MWh")</f>
        <v>-26,43 MWh</v>
      </c>
    </row>
    <row r="24" spans="1:14" s="213" customFormat="1">
      <c r="A24" s="54"/>
      <c r="B24" s="54"/>
      <c r="C24" s="54"/>
      <c r="D24" s="54"/>
      <c r="E24" s="245"/>
      <c r="F24" s="246"/>
      <c r="G24" s="206"/>
      <c r="H24" s="206"/>
      <c r="I24" s="206"/>
      <c r="J24" s="206"/>
      <c r="K24" s="206"/>
      <c r="L24" s="206"/>
      <c r="M24" s="206"/>
      <c r="N24" s="206"/>
    </row>
  </sheetData>
  <mergeCells count="7">
    <mergeCell ref="E23:E24"/>
    <mergeCell ref="F23:F24"/>
    <mergeCell ref="C7:C9"/>
    <mergeCell ref="E7:F7"/>
    <mergeCell ref="E8:F8"/>
    <mergeCell ref="E10:E11"/>
    <mergeCell ref="F10:F1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E8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80"/>
  <sheetViews>
    <sheetView zoomScaleNormal="100" workbookViewId="0">
      <pane xSplit="1" ySplit="7" topLeftCell="Q15" activePane="bottomRight" state="frozen"/>
      <selection pane="topRight" activeCell="B1" sqref="B1"/>
      <selection pane="bottomLeft" activeCell="A8" sqref="A8"/>
      <selection pane="bottomRight" activeCell="S23" sqref="S23:S24"/>
    </sheetView>
  </sheetViews>
  <sheetFormatPr baseColWidth="10" defaultColWidth="11.453125" defaultRowHeight="14"/>
  <cols>
    <col min="1" max="1" width="7.1796875" style="99" bestFit="1" customWidth="1"/>
    <col min="2" max="2" width="13" style="99" bestFit="1" customWidth="1"/>
    <col min="3" max="3" width="24" style="99" bestFit="1" customWidth="1"/>
    <col min="4" max="4" width="19.90625" style="99" bestFit="1" customWidth="1"/>
    <col min="5" max="5" width="20.453125" style="99" bestFit="1" customWidth="1"/>
    <col min="6" max="6" width="32.54296875" style="99" bestFit="1" customWidth="1"/>
    <col min="7" max="7" width="24" style="99" bestFit="1" customWidth="1"/>
    <col min="8" max="8" width="19.90625" style="99" bestFit="1" customWidth="1"/>
    <col min="9" max="9" width="20.453125" style="99" bestFit="1" customWidth="1"/>
    <col min="10" max="10" width="28.1796875" style="99" bestFit="1" customWidth="1"/>
    <col min="11" max="11" width="28.36328125" style="99" bestFit="1" customWidth="1"/>
    <col min="12" max="12" width="24.1796875" style="99" bestFit="1" customWidth="1"/>
    <col min="13" max="13" width="24.81640625" style="99" bestFit="1" customWidth="1"/>
    <col min="14" max="14" width="32.54296875" style="99" bestFit="1" customWidth="1"/>
    <col min="15" max="33" width="19.36328125" style="99" customWidth="1"/>
    <col min="34" max="16384" width="11.453125" style="99"/>
  </cols>
  <sheetData>
    <row r="1" spans="1:33">
      <c r="A1" s="126" t="s">
        <v>59</v>
      </c>
      <c r="B1" s="126" t="s">
        <v>63</v>
      </c>
    </row>
    <row r="2" spans="1:33">
      <c r="A2" s="127" t="s">
        <v>144</v>
      </c>
      <c r="B2" s="127" t="s">
        <v>146</v>
      </c>
    </row>
    <row r="4" spans="1:33" ht="15">
      <c r="A4" s="128" t="s">
        <v>59</v>
      </c>
      <c r="B4" s="251" t="s">
        <v>144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</row>
    <row r="5" spans="1:33" ht="15">
      <c r="A5" s="128" t="s">
        <v>60</v>
      </c>
      <c r="B5" s="253" t="s">
        <v>15</v>
      </c>
      <c r="C5" s="254"/>
      <c r="D5" s="254"/>
      <c r="E5" s="254"/>
      <c r="F5" s="254"/>
      <c r="G5" s="254"/>
      <c r="H5" s="254"/>
      <c r="I5" s="255"/>
      <c r="J5" s="253" t="s">
        <v>14</v>
      </c>
      <c r="K5" s="254"/>
      <c r="L5" s="254"/>
      <c r="M5" s="254"/>
      <c r="N5" s="254"/>
      <c r="O5" s="254"/>
      <c r="P5" s="254"/>
      <c r="Q5" s="255"/>
      <c r="R5" s="253" t="s">
        <v>49</v>
      </c>
      <c r="S5" s="254"/>
      <c r="T5" s="254"/>
      <c r="U5" s="254"/>
      <c r="V5" s="254"/>
      <c r="W5" s="254"/>
      <c r="X5" s="254"/>
      <c r="Y5" s="255"/>
      <c r="Z5" s="253" t="s">
        <v>50</v>
      </c>
      <c r="AA5" s="254"/>
      <c r="AB5" s="254"/>
      <c r="AC5" s="254"/>
      <c r="AD5" s="254"/>
      <c r="AE5" s="254"/>
      <c r="AF5" s="254"/>
      <c r="AG5" s="254"/>
    </row>
    <row r="6" spans="1:33">
      <c r="A6" s="128" t="s">
        <v>61</v>
      </c>
      <c r="B6" s="153" t="s">
        <v>51</v>
      </c>
      <c r="C6" s="153" t="s">
        <v>52</v>
      </c>
      <c r="D6" s="153" t="s">
        <v>53</v>
      </c>
      <c r="E6" s="153" t="s">
        <v>54</v>
      </c>
      <c r="F6" s="153" t="s">
        <v>55</v>
      </c>
      <c r="G6" s="153" t="s">
        <v>56</v>
      </c>
      <c r="H6" s="153" t="s">
        <v>57</v>
      </c>
      <c r="I6" s="153" t="s">
        <v>58</v>
      </c>
      <c r="J6" s="153" t="s">
        <v>51</v>
      </c>
      <c r="K6" s="153" t="s">
        <v>52</v>
      </c>
      <c r="L6" s="153" t="s">
        <v>53</v>
      </c>
      <c r="M6" s="153" t="s">
        <v>54</v>
      </c>
      <c r="N6" s="153" t="s">
        <v>55</v>
      </c>
      <c r="O6" s="153" t="s">
        <v>56</v>
      </c>
      <c r="P6" s="153" t="s">
        <v>57</v>
      </c>
      <c r="Q6" s="153" t="s">
        <v>58</v>
      </c>
      <c r="R6" s="153" t="s">
        <v>51</v>
      </c>
      <c r="S6" s="153" t="s">
        <v>52</v>
      </c>
      <c r="T6" s="153" t="s">
        <v>53</v>
      </c>
      <c r="U6" s="153" t="s">
        <v>54</v>
      </c>
      <c r="V6" s="153" t="s">
        <v>55</v>
      </c>
      <c r="W6" s="153" t="s">
        <v>56</v>
      </c>
      <c r="X6" s="153" t="s">
        <v>57</v>
      </c>
      <c r="Y6" s="153" t="s">
        <v>58</v>
      </c>
      <c r="Z6" s="153" t="s">
        <v>51</v>
      </c>
      <c r="AA6" s="153" t="s">
        <v>52</v>
      </c>
      <c r="AB6" s="153" t="s">
        <v>53</v>
      </c>
      <c r="AC6" s="153" t="s">
        <v>54</v>
      </c>
      <c r="AD6" s="153" t="s">
        <v>55</v>
      </c>
      <c r="AE6" s="153" t="s">
        <v>56</v>
      </c>
      <c r="AF6" s="153" t="s">
        <v>57</v>
      </c>
      <c r="AG6" s="153" t="s">
        <v>58</v>
      </c>
    </row>
    <row r="7" spans="1:33">
      <c r="A7" s="128" t="s">
        <v>62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</row>
    <row r="8" spans="1:33">
      <c r="A8" s="127" t="s">
        <v>12</v>
      </c>
      <c r="B8" s="225">
        <v>0</v>
      </c>
      <c r="C8" s="225">
        <v>0</v>
      </c>
      <c r="D8" s="226">
        <v>0</v>
      </c>
      <c r="E8" s="225">
        <v>0</v>
      </c>
      <c r="F8" s="225">
        <v>0</v>
      </c>
      <c r="G8" s="226">
        <v>0</v>
      </c>
      <c r="H8" s="225">
        <v>0</v>
      </c>
      <c r="I8" s="226">
        <v>0</v>
      </c>
      <c r="J8" s="225">
        <v>0</v>
      </c>
      <c r="K8" s="225">
        <v>0</v>
      </c>
      <c r="L8" s="226">
        <v>0</v>
      </c>
      <c r="M8" s="225">
        <v>0</v>
      </c>
      <c r="N8" s="225">
        <v>0</v>
      </c>
      <c r="O8" s="226">
        <v>0</v>
      </c>
      <c r="P8" s="225">
        <v>0</v>
      </c>
      <c r="Q8" s="226">
        <v>0</v>
      </c>
      <c r="R8" s="225">
        <v>0</v>
      </c>
      <c r="S8" s="225">
        <v>0</v>
      </c>
      <c r="T8" s="226">
        <v>0</v>
      </c>
      <c r="U8" s="225">
        <v>0</v>
      </c>
      <c r="V8" s="225">
        <v>0</v>
      </c>
      <c r="W8" s="226">
        <v>0</v>
      </c>
      <c r="X8" s="225">
        <v>0</v>
      </c>
      <c r="Y8" s="226">
        <v>0</v>
      </c>
      <c r="Z8" s="225">
        <v>0</v>
      </c>
      <c r="AA8" s="225">
        <v>290.60300000000001</v>
      </c>
      <c r="AB8" s="226">
        <v>-1</v>
      </c>
      <c r="AC8" s="225">
        <v>339.86099999999999</v>
      </c>
      <c r="AD8" s="225">
        <v>1960.806</v>
      </c>
      <c r="AE8" s="226">
        <v>-0.82667280700000001</v>
      </c>
      <c r="AF8" s="225">
        <v>1768.4960000000001</v>
      </c>
      <c r="AG8" s="226">
        <v>-0.48427419119999998</v>
      </c>
    </row>
    <row r="9" spans="1:33">
      <c r="A9" s="127" t="s">
        <v>11</v>
      </c>
      <c r="B9" s="225">
        <v>0</v>
      </c>
      <c r="C9" s="225">
        <v>0</v>
      </c>
      <c r="D9" s="226">
        <v>0</v>
      </c>
      <c r="E9" s="225">
        <v>0</v>
      </c>
      <c r="F9" s="225">
        <v>0</v>
      </c>
      <c r="G9" s="226">
        <v>0</v>
      </c>
      <c r="H9" s="225">
        <v>0</v>
      </c>
      <c r="I9" s="226">
        <v>0</v>
      </c>
      <c r="J9" s="225">
        <v>0</v>
      </c>
      <c r="K9" s="225">
        <v>0</v>
      </c>
      <c r="L9" s="226">
        <v>0</v>
      </c>
      <c r="M9" s="225">
        <v>0</v>
      </c>
      <c r="N9" s="225">
        <v>0</v>
      </c>
      <c r="O9" s="226">
        <v>0</v>
      </c>
      <c r="P9" s="225">
        <v>0</v>
      </c>
      <c r="Q9" s="226">
        <v>0</v>
      </c>
      <c r="R9" s="225">
        <v>0</v>
      </c>
      <c r="S9" s="225">
        <v>3062.2040000000002</v>
      </c>
      <c r="T9" s="226">
        <v>-1</v>
      </c>
      <c r="U9" s="225">
        <v>95245.187999999995</v>
      </c>
      <c r="V9" s="225">
        <v>58050.74</v>
      </c>
      <c r="W9" s="226">
        <v>0.64072306400000001</v>
      </c>
      <c r="X9" s="225">
        <v>95245.187999999995</v>
      </c>
      <c r="Y9" s="226">
        <v>0.38270895560000001</v>
      </c>
      <c r="Z9" s="225">
        <v>0</v>
      </c>
      <c r="AA9" s="225">
        <v>0</v>
      </c>
      <c r="AB9" s="226">
        <v>0</v>
      </c>
      <c r="AC9" s="225">
        <v>0</v>
      </c>
      <c r="AD9" s="225">
        <v>0</v>
      </c>
      <c r="AE9" s="226">
        <v>0</v>
      </c>
      <c r="AF9" s="225">
        <v>0</v>
      </c>
      <c r="AG9" s="226">
        <v>0</v>
      </c>
    </row>
    <row r="10" spans="1:33">
      <c r="A10" s="127" t="s">
        <v>69</v>
      </c>
      <c r="B10" s="225">
        <v>19199.385999999999</v>
      </c>
      <c r="C10" s="225">
        <v>16878.900000000001</v>
      </c>
      <c r="D10" s="226">
        <v>0.1374785087</v>
      </c>
      <c r="E10" s="225">
        <v>116347.167</v>
      </c>
      <c r="F10" s="225">
        <v>106589.22900000001</v>
      </c>
      <c r="G10" s="226">
        <v>9.1547130000000004E-2</v>
      </c>
      <c r="H10" s="225">
        <v>195632.91800000001</v>
      </c>
      <c r="I10" s="226">
        <v>5.8039693699999999E-2</v>
      </c>
      <c r="J10" s="225">
        <v>22718.895</v>
      </c>
      <c r="K10" s="225">
        <v>19277.717000000001</v>
      </c>
      <c r="L10" s="226">
        <v>0.1785054734</v>
      </c>
      <c r="M10" s="225">
        <v>121238.753</v>
      </c>
      <c r="N10" s="225">
        <v>106211.45699999999</v>
      </c>
      <c r="O10" s="226">
        <v>0.1414846988</v>
      </c>
      <c r="P10" s="225">
        <v>206342.57</v>
      </c>
      <c r="Q10" s="226">
        <v>9.2241828400000003E-2</v>
      </c>
      <c r="R10" s="225">
        <v>62363.781999999999</v>
      </c>
      <c r="S10" s="225">
        <v>51657.288</v>
      </c>
      <c r="T10" s="226">
        <v>0.2072600869</v>
      </c>
      <c r="U10" s="225">
        <v>153060.07199999999</v>
      </c>
      <c r="V10" s="225">
        <v>119933.758</v>
      </c>
      <c r="W10" s="226">
        <v>0.27620508649999997</v>
      </c>
      <c r="X10" s="225">
        <v>294950.23</v>
      </c>
      <c r="Y10" s="226">
        <v>0.17769432630000001</v>
      </c>
      <c r="Z10" s="225">
        <v>138952.70499999999</v>
      </c>
      <c r="AA10" s="225">
        <v>160623.88500000001</v>
      </c>
      <c r="AB10" s="226">
        <v>-0.13491878869999999</v>
      </c>
      <c r="AC10" s="225">
        <v>1044261.857</v>
      </c>
      <c r="AD10" s="225">
        <v>1084406.642</v>
      </c>
      <c r="AE10" s="226">
        <v>-3.7020047100000002E-2</v>
      </c>
      <c r="AF10" s="225">
        <v>1837802.2069999999</v>
      </c>
      <c r="AG10" s="226">
        <v>-4.9270330600000002E-2</v>
      </c>
    </row>
    <row r="11" spans="1:33">
      <c r="A11" s="127" t="s">
        <v>9</v>
      </c>
      <c r="B11" s="225">
        <v>105.46899999999999</v>
      </c>
      <c r="C11" s="225">
        <v>22.216000000000001</v>
      </c>
      <c r="D11" s="226">
        <v>3.7474342815999999</v>
      </c>
      <c r="E11" s="225">
        <v>142.59700000000001</v>
      </c>
      <c r="F11" s="225">
        <v>325.56599999999997</v>
      </c>
      <c r="G11" s="226">
        <v>-0.562002789</v>
      </c>
      <c r="H11" s="225">
        <v>457.10300000000001</v>
      </c>
      <c r="I11" s="226">
        <v>-0.14535266359999999</v>
      </c>
      <c r="J11" s="225">
        <v>7.8259999999999996</v>
      </c>
      <c r="K11" s="225">
        <v>29.315999999999999</v>
      </c>
      <c r="L11" s="226">
        <v>-0.73304680040000003</v>
      </c>
      <c r="M11" s="225">
        <v>30.411999999999999</v>
      </c>
      <c r="N11" s="225">
        <v>248.59</v>
      </c>
      <c r="O11" s="226">
        <v>-0.87766201379999997</v>
      </c>
      <c r="P11" s="225">
        <v>34.048999999999999</v>
      </c>
      <c r="Q11" s="226">
        <v>-0.86837049089999996</v>
      </c>
      <c r="R11" s="225">
        <v>58218.540999999997</v>
      </c>
      <c r="S11" s="225">
        <v>52690.387999999999</v>
      </c>
      <c r="T11" s="226">
        <v>0.10491767489999999</v>
      </c>
      <c r="U11" s="225">
        <v>225250.454</v>
      </c>
      <c r="V11" s="225">
        <v>230745.511</v>
      </c>
      <c r="W11" s="226">
        <v>-2.3814361400000001E-2</v>
      </c>
      <c r="X11" s="225">
        <v>408455.61499999999</v>
      </c>
      <c r="Y11" s="226">
        <v>-4.1463318999999998E-2</v>
      </c>
      <c r="Z11" s="225">
        <v>17277.45</v>
      </c>
      <c r="AA11" s="225">
        <v>16554.684000000001</v>
      </c>
      <c r="AB11" s="226">
        <v>4.3659305099999997E-2</v>
      </c>
      <c r="AC11" s="225">
        <v>150063.11499999999</v>
      </c>
      <c r="AD11" s="225">
        <v>146919.125</v>
      </c>
      <c r="AE11" s="226">
        <v>2.13994604E-2</v>
      </c>
      <c r="AF11" s="225">
        <v>256922.80499999999</v>
      </c>
      <c r="AG11" s="226">
        <v>-2.9424460100000001E-2</v>
      </c>
    </row>
    <row r="12" spans="1:33">
      <c r="A12" s="127" t="s">
        <v>8</v>
      </c>
      <c r="B12" s="225">
        <v>0</v>
      </c>
      <c r="C12" s="225">
        <v>0</v>
      </c>
      <c r="D12" s="226">
        <v>0</v>
      </c>
      <c r="E12" s="225">
        <v>0</v>
      </c>
      <c r="F12" s="225">
        <v>0</v>
      </c>
      <c r="G12" s="226">
        <v>0</v>
      </c>
      <c r="H12" s="225">
        <v>0</v>
      </c>
      <c r="I12" s="226">
        <v>0</v>
      </c>
      <c r="J12" s="225">
        <v>0</v>
      </c>
      <c r="K12" s="225">
        <v>0</v>
      </c>
      <c r="L12" s="226">
        <v>0</v>
      </c>
      <c r="M12" s="225">
        <v>0</v>
      </c>
      <c r="N12" s="225">
        <v>0</v>
      </c>
      <c r="O12" s="226">
        <v>0</v>
      </c>
      <c r="P12" s="225">
        <v>0</v>
      </c>
      <c r="Q12" s="226">
        <v>0</v>
      </c>
      <c r="R12" s="225">
        <v>0</v>
      </c>
      <c r="S12" s="225">
        <v>0</v>
      </c>
      <c r="T12" s="226">
        <v>0</v>
      </c>
      <c r="U12" s="225">
        <v>0</v>
      </c>
      <c r="V12" s="225">
        <v>0</v>
      </c>
      <c r="W12" s="226">
        <v>0</v>
      </c>
      <c r="X12" s="225">
        <v>0</v>
      </c>
      <c r="Y12" s="226">
        <v>0</v>
      </c>
      <c r="Z12" s="225">
        <v>97386.710999999996</v>
      </c>
      <c r="AA12" s="225">
        <v>108818.31600000001</v>
      </c>
      <c r="AB12" s="226">
        <v>-0.1050522138</v>
      </c>
      <c r="AC12" s="225">
        <v>682358.73499999999</v>
      </c>
      <c r="AD12" s="225">
        <v>745633.87600000005</v>
      </c>
      <c r="AE12" s="226">
        <v>-8.4860872099999998E-2</v>
      </c>
      <c r="AF12" s="225">
        <v>1116083.8970000001</v>
      </c>
      <c r="AG12" s="226">
        <v>-0.12714366760000001</v>
      </c>
    </row>
    <row r="13" spans="1:33">
      <c r="A13" s="127" t="s">
        <v>25</v>
      </c>
      <c r="B13" s="225">
        <v>0</v>
      </c>
      <c r="C13" s="225">
        <v>0</v>
      </c>
      <c r="D13" s="226">
        <v>0</v>
      </c>
      <c r="E13" s="225">
        <v>0</v>
      </c>
      <c r="F13" s="225">
        <v>0</v>
      </c>
      <c r="G13" s="226">
        <v>0</v>
      </c>
      <c r="H13" s="225">
        <v>0</v>
      </c>
      <c r="I13" s="226">
        <v>0</v>
      </c>
      <c r="J13" s="225">
        <v>0</v>
      </c>
      <c r="K13" s="225">
        <v>0</v>
      </c>
      <c r="L13" s="226">
        <v>0</v>
      </c>
      <c r="M13" s="225">
        <v>0</v>
      </c>
      <c r="N13" s="225">
        <v>0</v>
      </c>
      <c r="O13" s="226">
        <v>0</v>
      </c>
      <c r="P13" s="225">
        <v>0</v>
      </c>
      <c r="Q13" s="226">
        <v>0</v>
      </c>
      <c r="R13" s="225">
        <v>334267.56199999998</v>
      </c>
      <c r="S13" s="225">
        <v>274345.56800000003</v>
      </c>
      <c r="T13" s="226">
        <v>0.21841794070000001</v>
      </c>
      <c r="U13" s="225">
        <v>1775272.3119999999</v>
      </c>
      <c r="V13" s="225">
        <v>1582658.5349999999</v>
      </c>
      <c r="W13" s="226">
        <v>0.12170267479999999</v>
      </c>
      <c r="X13" s="225">
        <v>3105329.6349999998</v>
      </c>
      <c r="Y13" s="226">
        <v>6.5306238599999997E-2</v>
      </c>
      <c r="Z13" s="225">
        <v>316618.82299999997</v>
      </c>
      <c r="AA13" s="225">
        <v>265515.2</v>
      </c>
      <c r="AB13" s="226">
        <v>0.19246967030000001</v>
      </c>
      <c r="AC13" s="225">
        <v>2103038.91</v>
      </c>
      <c r="AD13" s="225">
        <v>2054614.361</v>
      </c>
      <c r="AE13" s="226">
        <v>2.3568680299999999E-2</v>
      </c>
      <c r="AF13" s="225">
        <v>3783967.1910000001</v>
      </c>
      <c r="AG13" s="226">
        <v>9.9326220999999999E-3</v>
      </c>
    </row>
    <row r="14" spans="1:33">
      <c r="A14" s="127" t="s">
        <v>24</v>
      </c>
      <c r="B14" s="225">
        <v>0</v>
      </c>
      <c r="C14" s="225">
        <v>0</v>
      </c>
      <c r="D14" s="226">
        <v>0</v>
      </c>
      <c r="E14" s="225">
        <v>0</v>
      </c>
      <c r="F14" s="225">
        <v>0</v>
      </c>
      <c r="G14" s="226">
        <v>0</v>
      </c>
      <c r="H14" s="225">
        <v>0</v>
      </c>
      <c r="I14" s="226">
        <v>0</v>
      </c>
      <c r="J14" s="225">
        <v>0</v>
      </c>
      <c r="K14" s="225">
        <v>0</v>
      </c>
      <c r="L14" s="226">
        <v>0</v>
      </c>
      <c r="M14" s="225">
        <v>0</v>
      </c>
      <c r="N14" s="225">
        <v>0</v>
      </c>
      <c r="O14" s="226">
        <v>0</v>
      </c>
      <c r="P14" s="225">
        <v>0</v>
      </c>
      <c r="Q14" s="226">
        <v>0</v>
      </c>
      <c r="R14" s="225">
        <v>0</v>
      </c>
      <c r="S14" s="225">
        <v>0</v>
      </c>
      <c r="T14" s="226">
        <v>0</v>
      </c>
      <c r="U14" s="225">
        <v>0</v>
      </c>
      <c r="V14" s="225">
        <v>0</v>
      </c>
      <c r="W14" s="226">
        <v>0</v>
      </c>
      <c r="X14" s="225">
        <v>0</v>
      </c>
      <c r="Y14" s="226">
        <v>0</v>
      </c>
      <c r="Z14" s="225">
        <v>0</v>
      </c>
      <c r="AA14" s="225">
        <v>0</v>
      </c>
      <c r="AB14" s="226">
        <v>0</v>
      </c>
      <c r="AC14" s="225">
        <v>0</v>
      </c>
      <c r="AD14" s="225">
        <v>0</v>
      </c>
      <c r="AE14" s="226">
        <v>0</v>
      </c>
      <c r="AF14" s="225">
        <v>0</v>
      </c>
      <c r="AG14" s="226">
        <v>0</v>
      </c>
    </row>
    <row r="15" spans="1:33">
      <c r="A15" s="127" t="s">
        <v>6</v>
      </c>
      <c r="B15" s="225">
        <v>0</v>
      </c>
      <c r="C15" s="225">
        <v>0</v>
      </c>
      <c r="D15" s="226">
        <v>0</v>
      </c>
      <c r="E15" s="225">
        <v>0</v>
      </c>
      <c r="F15" s="225">
        <v>0</v>
      </c>
      <c r="G15" s="226">
        <v>0</v>
      </c>
      <c r="H15" s="225">
        <v>0</v>
      </c>
      <c r="I15" s="226">
        <v>0</v>
      </c>
      <c r="J15" s="225">
        <v>0</v>
      </c>
      <c r="K15" s="225">
        <v>0</v>
      </c>
      <c r="L15" s="226">
        <v>0</v>
      </c>
      <c r="M15" s="225">
        <v>0</v>
      </c>
      <c r="N15" s="225">
        <v>0</v>
      </c>
      <c r="O15" s="226">
        <v>0</v>
      </c>
      <c r="P15" s="225">
        <v>0</v>
      </c>
      <c r="Q15" s="226">
        <v>0</v>
      </c>
      <c r="R15" s="225">
        <v>0</v>
      </c>
      <c r="S15" s="225">
        <v>0</v>
      </c>
      <c r="T15" s="226">
        <v>0</v>
      </c>
      <c r="U15" s="225">
        <v>0</v>
      </c>
      <c r="V15" s="225">
        <v>0</v>
      </c>
      <c r="W15" s="226">
        <v>0</v>
      </c>
      <c r="X15" s="225">
        <v>0</v>
      </c>
      <c r="Y15" s="226">
        <v>0</v>
      </c>
      <c r="Z15" s="225">
        <v>3126.998</v>
      </c>
      <c r="AA15" s="225">
        <v>3511.31</v>
      </c>
      <c r="AB15" s="226">
        <v>-0.1094497495</v>
      </c>
      <c r="AC15" s="225">
        <v>13179.004999999999</v>
      </c>
      <c r="AD15" s="225">
        <v>13547.272999999999</v>
      </c>
      <c r="AE15" s="226">
        <v>-2.7183921100000001E-2</v>
      </c>
      <c r="AF15" s="225">
        <v>22983.723000000002</v>
      </c>
      <c r="AG15" s="226">
        <v>0.15062898120000001</v>
      </c>
    </row>
    <row r="16" spans="1:33">
      <c r="A16" s="127" t="s">
        <v>5</v>
      </c>
      <c r="B16" s="225">
        <v>0</v>
      </c>
      <c r="C16" s="225">
        <v>0</v>
      </c>
      <c r="D16" s="226">
        <v>0</v>
      </c>
      <c r="E16" s="225">
        <v>0</v>
      </c>
      <c r="F16" s="225">
        <v>0</v>
      </c>
      <c r="G16" s="226">
        <v>0</v>
      </c>
      <c r="H16" s="225">
        <v>0</v>
      </c>
      <c r="I16" s="226">
        <v>0</v>
      </c>
      <c r="J16" s="225">
        <v>0</v>
      </c>
      <c r="K16" s="225">
        <v>0</v>
      </c>
      <c r="L16" s="226">
        <v>0</v>
      </c>
      <c r="M16" s="225">
        <v>0</v>
      </c>
      <c r="N16" s="225">
        <v>0</v>
      </c>
      <c r="O16" s="226">
        <v>0</v>
      </c>
      <c r="P16" s="225">
        <v>0</v>
      </c>
      <c r="Q16" s="226">
        <v>0</v>
      </c>
      <c r="R16" s="225">
        <v>0</v>
      </c>
      <c r="S16" s="225">
        <v>0</v>
      </c>
      <c r="T16" s="226">
        <v>0</v>
      </c>
      <c r="U16" s="225">
        <v>0</v>
      </c>
      <c r="V16" s="225">
        <v>0</v>
      </c>
      <c r="W16" s="226">
        <v>0</v>
      </c>
      <c r="X16" s="225">
        <v>0</v>
      </c>
      <c r="Y16" s="226">
        <v>-1</v>
      </c>
      <c r="Z16" s="225">
        <v>163042.329</v>
      </c>
      <c r="AA16" s="225">
        <v>169341.69699999999</v>
      </c>
      <c r="AB16" s="226">
        <v>-3.7199154800000002E-2</v>
      </c>
      <c r="AC16" s="225">
        <v>791432.35</v>
      </c>
      <c r="AD16" s="225">
        <v>791746.47400000005</v>
      </c>
      <c r="AE16" s="226">
        <v>-3.967482E-4</v>
      </c>
      <c r="AF16" s="225">
        <v>1408139.909</v>
      </c>
      <c r="AG16" s="226">
        <v>8.1004990700000001E-2</v>
      </c>
    </row>
    <row r="17" spans="1:33">
      <c r="A17" s="127" t="s">
        <v>4</v>
      </c>
      <c r="B17" s="225">
        <v>0.02</v>
      </c>
      <c r="C17" s="225">
        <v>3.4000000000000002E-2</v>
      </c>
      <c r="D17" s="226">
        <v>-0.41176470590000003</v>
      </c>
      <c r="E17" s="225">
        <v>6.6000000000000003E-2</v>
      </c>
      <c r="F17" s="225">
        <v>0.104</v>
      </c>
      <c r="G17" s="226">
        <v>-0.3653846154</v>
      </c>
      <c r="H17" s="225">
        <v>7.3999999999999996E-2</v>
      </c>
      <c r="I17" s="226">
        <v>-0.78299120229999997</v>
      </c>
      <c r="J17" s="225">
        <v>7.5129999999999999</v>
      </c>
      <c r="K17" s="225">
        <v>7.8659999999999997</v>
      </c>
      <c r="L17" s="226">
        <v>-4.48766845E-2</v>
      </c>
      <c r="M17" s="225">
        <v>42.707000000000001</v>
      </c>
      <c r="N17" s="225">
        <v>44.609000000000002</v>
      </c>
      <c r="O17" s="226">
        <v>-4.2637135999999999E-2</v>
      </c>
      <c r="P17" s="225">
        <v>67.593000000000004</v>
      </c>
      <c r="Q17" s="226">
        <v>-7.6863194999999995E-2</v>
      </c>
      <c r="R17" s="225">
        <v>56807.785000000003</v>
      </c>
      <c r="S17" s="225">
        <v>60213.101000000002</v>
      </c>
      <c r="T17" s="226">
        <v>-5.65544033E-2</v>
      </c>
      <c r="U17" s="225">
        <v>312890.29499999998</v>
      </c>
      <c r="V17" s="225">
        <v>316884.95199999999</v>
      </c>
      <c r="W17" s="226">
        <v>-1.26060167E-2</v>
      </c>
      <c r="X17" s="225">
        <v>503929.62199999997</v>
      </c>
      <c r="Y17" s="226">
        <v>5.3568102300000003E-2</v>
      </c>
      <c r="Z17" s="225">
        <v>43881.777999999998</v>
      </c>
      <c r="AA17" s="225">
        <v>42950.866000000002</v>
      </c>
      <c r="AB17" s="226">
        <v>2.1673881999999998E-2</v>
      </c>
      <c r="AC17" s="225">
        <v>274347.04200000002</v>
      </c>
      <c r="AD17" s="225">
        <v>234546.06599999999</v>
      </c>
      <c r="AE17" s="226">
        <v>0.1696936413</v>
      </c>
      <c r="AF17" s="225">
        <v>445220.04800000001</v>
      </c>
      <c r="AG17" s="226">
        <v>0.17484829769999999</v>
      </c>
    </row>
    <row r="18" spans="1:33">
      <c r="A18" s="127" t="s">
        <v>22</v>
      </c>
      <c r="B18" s="225">
        <v>0</v>
      </c>
      <c r="C18" s="225">
        <v>0</v>
      </c>
      <c r="D18" s="226">
        <v>0</v>
      </c>
      <c r="E18" s="225">
        <v>0</v>
      </c>
      <c r="F18" s="225">
        <v>0</v>
      </c>
      <c r="G18" s="226">
        <v>0</v>
      </c>
      <c r="H18" s="225">
        <v>0</v>
      </c>
      <c r="I18" s="226">
        <v>0</v>
      </c>
      <c r="J18" s="225">
        <v>0</v>
      </c>
      <c r="K18" s="225">
        <v>0</v>
      </c>
      <c r="L18" s="226">
        <v>0</v>
      </c>
      <c r="M18" s="225">
        <v>0</v>
      </c>
      <c r="N18" s="225">
        <v>0</v>
      </c>
      <c r="O18" s="226">
        <v>0</v>
      </c>
      <c r="P18" s="225">
        <v>0</v>
      </c>
      <c r="Q18" s="226">
        <v>0</v>
      </c>
      <c r="R18" s="225">
        <v>135.33500000000001</v>
      </c>
      <c r="S18" s="225">
        <v>184.02500000000001</v>
      </c>
      <c r="T18" s="226">
        <v>-0.2645836164</v>
      </c>
      <c r="U18" s="225">
        <v>1633.37</v>
      </c>
      <c r="V18" s="225">
        <v>502.815</v>
      </c>
      <c r="W18" s="226">
        <v>2.2484512196000002</v>
      </c>
      <c r="X18" s="225">
        <v>3138.4580000000001</v>
      </c>
      <c r="Y18" s="226">
        <v>1.7197215161999999</v>
      </c>
      <c r="Z18" s="225">
        <v>1163.9580000000001</v>
      </c>
      <c r="AA18" s="225">
        <v>623.41999999999996</v>
      </c>
      <c r="AB18" s="226">
        <v>0.86705270919999999</v>
      </c>
      <c r="AC18" s="225">
        <v>9060.9680000000008</v>
      </c>
      <c r="AD18" s="225">
        <v>3394.5810000000001</v>
      </c>
      <c r="AE18" s="226">
        <v>1.6692448935999999</v>
      </c>
      <c r="AF18" s="225">
        <v>14910.941000000001</v>
      </c>
      <c r="AG18" s="226">
        <v>1.6933632383999999</v>
      </c>
    </row>
    <row r="19" spans="1:33">
      <c r="A19" s="127" t="s">
        <v>23</v>
      </c>
      <c r="B19" s="225">
        <v>0</v>
      </c>
      <c r="C19" s="225">
        <v>0</v>
      </c>
      <c r="D19" s="226">
        <v>0</v>
      </c>
      <c r="E19" s="225">
        <v>0</v>
      </c>
      <c r="F19" s="225">
        <v>0</v>
      </c>
      <c r="G19" s="226">
        <v>0</v>
      </c>
      <c r="H19" s="225">
        <v>0</v>
      </c>
      <c r="I19" s="226">
        <v>0</v>
      </c>
      <c r="J19" s="225">
        <v>0</v>
      </c>
      <c r="K19" s="225">
        <v>0</v>
      </c>
      <c r="L19" s="226">
        <v>0</v>
      </c>
      <c r="M19" s="225">
        <v>0</v>
      </c>
      <c r="N19" s="225">
        <v>0</v>
      </c>
      <c r="O19" s="226">
        <v>0</v>
      </c>
      <c r="P19" s="225">
        <v>0</v>
      </c>
      <c r="Q19" s="226">
        <v>0</v>
      </c>
      <c r="R19" s="225">
        <v>3573.1179999999999</v>
      </c>
      <c r="S19" s="225">
        <v>3277.4670000000001</v>
      </c>
      <c r="T19" s="226">
        <v>9.0207163000000007E-2</v>
      </c>
      <c r="U19" s="225">
        <v>22972.108</v>
      </c>
      <c r="V19" s="225">
        <v>23349.611000000001</v>
      </c>
      <c r="W19" s="226">
        <v>-1.61674214E-2</v>
      </c>
      <c r="X19" s="225">
        <v>36306.502</v>
      </c>
      <c r="Y19" s="226">
        <v>-1.32394656E-2</v>
      </c>
      <c r="Z19" s="225">
        <v>0</v>
      </c>
      <c r="AA19" s="225">
        <v>0</v>
      </c>
      <c r="AB19" s="226">
        <v>0</v>
      </c>
      <c r="AC19" s="225">
        <v>0</v>
      </c>
      <c r="AD19" s="225">
        <v>0</v>
      </c>
      <c r="AE19" s="226">
        <v>0</v>
      </c>
      <c r="AF19" s="225">
        <v>0</v>
      </c>
      <c r="AG19" s="226">
        <v>0</v>
      </c>
    </row>
    <row r="20" spans="1:33">
      <c r="A20" s="127" t="s">
        <v>46</v>
      </c>
      <c r="B20" s="225">
        <v>0</v>
      </c>
      <c r="C20" s="225">
        <v>0</v>
      </c>
      <c r="D20" s="226">
        <v>0</v>
      </c>
      <c r="E20" s="225">
        <v>0</v>
      </c>
      <c r="F20" s="225">
        <v>0</v>
      </c>
      <c r="G20" s="226">
        <v>0</v>
      </c>
      <c r="H20" s="225">
        <v>0</v>
      </c>
      <c r="I20" s="226">
        <v>0</v>
      </c>
      <c r="J20" s="225">
        <v>430.61149999999998</v>
      </c>
      <c r="K20" s="225">
        <v>573.66099999999994</v>
      </c>
      <c r="L20" s="226">
        <v>-0.24936242829999999</v>
      </c>
      <c r="M20" s="225">
        <v>3776.1954999999998</v>
      </c>
      <c r="N20" s="225">
        <v>3570.6864999999998</v>
      </c>
      <c r="O20" s="226">
        <v>5.7554478700000002E-2</v>
      </c>
      <c r="P20" s="225">
        <v>5894.9115000000002</v>
      </c>
      <c r="Q20" s="226">
        <v>2.2896480300000001E-2</v>
      </c>
      <c r="R20" s="225">
        <v>9478.5565000000006</v>
      </c>
      <c r="S20" s="225">
        <v>15726.691000000001</v>
      </c>
      <c r="T20" s="226">
        <v>-0.39729492360000002</v>
      </c>
      <c r="U20" s="225">
        <v>76213.715500000006</v>
      </c>
      <c r="V20" s="225">
        <v>84832.432000000001</v>
      </c>
      <c r="W20" s="226">
        <v>-0.10159695169999999</v>
      </c>
      <c r="X20" s="225">
        <v>137005.18049999999</v>
      </c>
      <c r="Y20" s="226">
        <v>-2.21812264E-2</v>
      </c>
      <c r="Z20" s="225">
        <v>0</v>
      </c>
      <c r="AA20" s="225">
        <v>0</v>
      </c>
      <c r="AB20" s="226">
        <v>0</v>
      </c>
      <c r="AC20" s="225">
        <v>0</v>
      </c>
      <c r="AD20" s="225">
        <v>0</v>
      </c>
      <c r="AE20" s="226">
        <v>0</v>
      </c>
      <c r="AF20" s="225">
        <v>0</v>
      </c>
      <c r="AG20" s="226">
        <v>0</v>
      </c>
    </row>
    <row r="21" spans="1:33">
      <c r="A21" s="127" t="s">
        <v>47</v>
      </c>
      <c r="B21" s="225">
        <v>0</v>
      </c>
      <c r="C21" s="225">
        <v>0</v>
      </c>
      <c r="D21" s="226">
        <v>0</v>
      </c>
      <c r="E21" s="225">
        <v>0</v>
      </c>
      <c r="F21" s="225">
        <v>0</v>
      </c>
      <c r="G21" s="226">
        <v>0</v>
      </c>
      <c r="H21" s="225">
        <v>0</v>
      </c>
      <c r="I21" s="226">
        <v>0</v>
      </c>
      <c r="J21" s="225">
        <v>430.61149999999998</v>
      </c>
      <c r="K21" s="225">
        <v>573.66099999999994</v>
      </c>
      <c r="L21" s="226">
        <v>-0.24936242829999999</v>
      </c>
      <c r="M21" s="225">
        <v>3776.1954999999998</v>
      </c>
      <c r="N21" s="225">
        <v>3570.6864999999998</v>
      </c>
      <c r="O21" s="226">
        <v>5.7554478700000002E-2</v>
      </c>
      <c r="P21" s="225">
        <v>5894.9115000000002</v>
      </c>
      <c r="Q21" s="226">
        <v>2.2896480300000001E-2</v>
      </c>
      <c r="R21" s="225">
        <v>9478.5565000000006</v>
      </c>
      <c r="S21" s="225">
        <v>15726.691000000001</v>
      </c>
      <c r="T21" s="226">
        <v>-0.39729492360000002</v>
      </c>
      <c r="U21" s="225">
        <v>76213.715500000006</v>
      </c>
      <c r="V21" s="225">
        <v>84832.432000000001</v>
      </c>
      <c r="W21" s="226">
        <v>-0.10159695169999999</v>
      </c>
      <c r="X21" s="225">
        <v>137005.18049999999</v>
      </c>
      <c r="Y21" s="226">
        <v>-2.21812264E-2</v>
      </c>
      <c r="Z21" s="225">
        <v>0</v>
      </c>
      <c r="AA21" s="225">
        <v>0</v>
      </c>
      <c r="AB21" s="226">
        <v>0</v>
      </c>
      <c r="AC21" s="225">
        <v>0</v>
      </c>
      <c r="AD21" s="225">
        <v>0</v>
      </c>
      <c r="AE21" s="226">
        <v>0</v>
      </c>
      <c r="AF21" s="225">
        <v>0</v>
      </c>
      <c r="AG21" s="226">
        <v>0</v>
      </c>
    </row>
    <row r="22" spans="1:33">
      <c r="A22" s="131" t="s">
        <v>2</v>
      </c>
      <c r="B22" s="227">
        <v>19304.875</v>
      </c>
      <c r="C22" s="227">
        <v>16901.150000000001</v>
      </c>
      <c r="D22" s="228">
        <v>0.1422225707</v>
      </c>
      <c r="E22" s="227">
        <v>116489.83</v>
      </c>
      <c r="F22" s="227">
        <v>106914.899</v>
      </c>
      <c r="G22" s="228">
        <v>8.9556564000000005E-2</v>
      </c>
      <c r="H22" s="227">
        <v>196090.095</v>
      </c>
      <c r="I22" s="228">
        <v>5.7451514100000003E-2</v>
      </c>
      <c r="J22" s="227">
        <v>23595.456999999999</v>
      </c>
      <c r="K22" s="227">
        <v>20462.221000000001</v>
      </c>
      <c r="L22" s="228">
        <v>0.1531229674</v>
      </c>
      <c r="M22" s="227">
        <v>128864.26300000001</v>
      </c>
      <c r="N22" s="227">
        <v>113646.02899999999</v>
      </c>
      <c r="O22" s="228">
        <v>0.13390906950000001</v>
      </c>
      <c r="P22" s="227">
        <v>218234.035</v>
      </c>
      <c r="Q22" s="228">
        <v>8.6961595599999997E-2</v>
      </c>
      <c r="R22" s="227">
        <v>534323.23600000003</v>
      </c>
      <c r="S22" s="227">
        <v>476883.42300000001</v>
      </c>
      <c r="T22" s="228">
        <v>0.1204483323</v>
      </c>
      <c r="U22" s="227">
        <v>2738751.23</v>
      </c>
      <c r="V22" s="227">
        <v>2501790.7859999998</v>
      </c>
      <c r="W22" s="228">
        <v>9.4716330900000006E-2</v>
      </c>
      <c r="X22" s="227">
        <v>4721365.6109999996</v>
      </c>
      <c r="Y22" s="228">
        <v>5.9310669400000002E-2</v>
      </c>
      <c r="Z22" s="227">
        <v>781450.75199999998</v>
      </c>
      <c r="AA22" s="227">
        <v>768229.98100000003</v>
      </c>
      <c r="AB22" s="228">
        <v>1.7209392099999998E-2</v>
      </c>
      <c r="AC22" s="227">
        <v>5068081.8430000003</v>
      </c>
      <c r="AD22" s="227">
        <v>5076769.2039999999</v>
      </c>
      <c r="AE22" s="228">
        <v>-1.7111987E-3</v>
      </c>
      <c r="AF22" s="227">
        <v>8887799.2170000002</v>
      </c>
      <c r="AG22" s="228">
        <v>-5.1363588E-3</v>
      </c>
    </row>
    <row r="23" spans="1:33">
      <c r="A23" s="127" t="s">
        <v>107</v>
      </c>
      <c r="B23" s="225">
        <v>0</v>
      </c>
      <c r="C23" s="225">
        <v>0</v>
      </c>
      <c r="D23" s="226">
        <v>0</v>
      </c>
      <c r="E23" s="225">
        <v>0</v>
      </c>
      <c r="F23" s="225">
        <v>0</v>
      </c>
      <c r="G23" s="226">
        <v>0</v>
      </c>
      <c r="H23" s="225">
        <v>0</v>
      </c>
      <c r="I23" s="226">
        <v>0</v>
      </c>
      <c r="J23" s="225">
        <v>0</v>
      </c>
      <c r="K23" s="225">
        <v>0</v>
      </c>
      <c r="L23" s="226">
        <v>0</v>
      </c>
      <c r="M23" s="225">
        <v>0</v>
      </c>
      <c r="N23" s="225">
        <v>0</v>
      </c>
      <c r="O23" s="226">
        <v>0</v>
      </c>
      <c r="P23" s="225">
        <v>0</v>
      </c>
      <c r="Q23" s="226">
        <v>0</v>
      </c>
      <c r="R23" s="225">
        <v>8.8049999999999997</v>
      </c>
      <c r="S23" s="225">
        <v>0</v>
      </c>
      <c r="T23" s="226">
        <v>0</v>
      </c>
      <c r="U23" s="225">
        <v>67.203999999999994</v>
      </c>
      <c r="V23" s="225">
        <v>32.051000000000002</v>
      </c>
      <c r="W23" s="226">
        <v>1.0967832517</v>
      </c>
      <c r="X23" s="225">
        <v>178.452</v>
      </c>
      <c r="Y23" s="226">
        <v>4.5013256058</v>
      </c>
      <c r="Z23" s="225">
        <v>0</v>
      </c>
      <c r="AA23" s="225">
        <v>0</v>
      </c>
      <c r="AB23" s="226">
        <v>0</v>
      </c>
      <c r="AC23" s="225">
        <v>0</v>
      </c>
      <c r="AD23" s="225">
        <v>0</v>
      </c>
      <c r="AE23" s="226">
        <v>0</v>
      </c>
      <c r="AF23" s="225">
        <v>0</v>
      </c>
      <c r="AG23" s="226">
        <v>0</v>
      </c>
    </row>
    <row r="24" spans="1:33">
      <c r="A24" s="127" t="s">
        <v>108</v>
      </c>
      <c r="B24" s="225">
        <v>0</v>
      </c>
      <c r="C24" s="225">
        <v>0</v>
      </c>
      <c r="D24" s="226">
        <v>0</v>
      </c>
      <c r="E24" s="225">
        <v>0</v>
      </c>
      <c r="F24" s="225">
        <v>0</v>
      </c>
      <c r="G24" s="226">
        <v>0</v>
      </c>
      <c r="H24" s="225">
        <v>0</v>
      </c>
      <c r="I24" s="226">
        <v>0</v>
      </c>
      <c r="J24" s="225">
        <v>0</v>
      </c>
      <c r="K24" s="225">
        <v>0</v>
      </c>
      <c r="L24" s="226">
        <v>0</v>
      </c>
      <c r="M24" s="225">
        <v>0</v>
      </c>
      <c r="N24" s="225">
        <v>0</v>
      </c>
      <c r="O24" s="226">
        <v>0</v>
      </c>
      <c r="P24" s="225">
        <v>0</v>
      </c>
      <c r="Q24" s="226">
        <v>0</v>
      </c>
      <c r="R24" s="225">
        <v>-26.431000000000001</v>
      </c>
      <c r="S24" s="225">
        <v>-5.3999999999999999E-2</v>
      </c>
      <c r="T24" s="226">
        <v>488.462962963</v>
      </c>
      <c r="U24" s="225">
        <v>-172.953</v>
      </c>
      <c r="V24" s="225">
        <v>-170.55799999999999</v>
      </c>
      <c r="W24" s="226">
        <v>1.4042143999999999E-2</v>
      </c>
      <c r="X24" s="225">
        <v>-423.57299999999998</v>
      </c>
      <c r="Y24" s="226">
        <v>1.1242377131000001</v>
      </c>
      <c r="Z24" s="225">
        <v>0</v>
      </c>
      <c r="AA24" s="225">
        <v>0</v>
      </c>
      <c r="AB24" s="226">
        <v>0</v>
      </c>
      <c r="AC24" s="225">
        <v>0</v>
      </c>
      <c r="AD24" s="225">
        <v>0</v>
      </c>
      <c r="AE24" s="226">
        <v>0</v>
      </c>
      <c r="AF24" s="225">
        <v>0</v>
      </c>
      <c r="AG24" s="226">
        <v>0</v>
      </c>
    </row>
    <row r="25" spans="1:33">
      <c r="A25" s="127" t="s">
        <v>21</v>
      </c>
      <c r="B25" s="225">
        <v>0</v>
      </c>
      <c r="C25" s="225">
        <v>0</v>
      </c>
      <c r="D25" s="226">
        <v>0</v>
      </c>
      <c r="E25" s="225">
        <v>0</v>
      </c>
      <c r="F25" s="225">
        <v>0</v>
      </c>
      <c r="G25" s="226">
        <v>0</v>
      </c>
      <c r="H25" s="225">
        <v>0</v>
      </c>
      <c r="I25" s="226">
        <v>0</v>
      </c>
      <c r="J25" s="225">
        <v>0</v>
      </c>
      <c r="K25" s="225">
        <v>0</v>
      </c>
      <c r="L25" s="226">
        <v>0</v>
      </c>
      <c r="M25" s="225">
        <v>0</v>
      </c>
      <c r="N25" s="225">
        <v>0</v>
      </c>
      <c r="O25" s="226">
        <v>0</v>
      </c>
      <c r="P25" s="225">
        <v>0</v>
      </c>
      <c r="Q25" s="226">
        <v>0</v>
      </c>
      <c r="R25" s="225">
        <v>188427.815</v>
      </c>
      <c r="S25" s="225">
        <v>208454.38699999999</v>
      </c>
      <c r="T25" s="226">
        <v>-9.6071722400000004E-2</v>
      </c>
      <c r="U25" s="225">
        <v>844676.93099999998</v>
      </c>
      <c r="V25" s="225">
        <v>929117.29299999995</v>
      </c>
      <c r="W25" s="226">
        <v>-9.0882348900000007E-2</v>
      </c>
      <c r="X25" s="225">
        <v>1495367.5220000001</v>
      </c>
      <c r="Y25" s="226">
        <v>-3.5000675199999998E-2</v>
      </c>
      <c r="Z25" s="225">
        <v>0</v>
      </c>
      <c r="AA25" s="225">
        <v>0</v>
      </c>
      <c r="AB25" s="226">
        <v>0</v>
      </c>
      <c r="AC25" s="225">
        <v>0</v>
      </c>
      <c r="AD25" s="225">
        <v>0</v>
      </c>
      <c r="AE25" s="226">
        <v>0</v>
      </c>
      <c r="AF25" s="225">
        <v>0</v>
      </c>
      <c r="AG25" s="226">
        <v>0</v>
      </c>
    </row>
    <row r="26" spans="1:33">
      <c r="A26" s="131" t="s">
        <v>70</v>
      </c>
      <c r="B26" s="227">
        <v>19304.875</v>
      </c>
      <c r="C26" s="227">
        <v>16901.150000000001</v>
      </c>
      <c r="D26" s="228">
        <v>0.1422225707</v>
      </c>
      <c r="E26" s="227">
        <v>116489.83</v>
      </c>
      <c r="F26" s="227">
        <v>106914.899</v>
      </c>
      <c r="G26" s="228">
        <v>8.9556564000000005E-2</v>
      </c>
      <c r="H26" s="227">
        <v>196090.095</v>
      </c>
      <c r="I26" s="228">
        <v>5.7451514100000003E-2</v>
      </c>
      <c r="J26" s="227">
        <v>23595.456999999999</v>
      </c>
      <c r="K26" s="227">
        <v>20462.221000000001</v>
      </c>
      <c r="L26" s="228">
        <v>0.1531229674</v>
      </c>
      <c r="M26" s="227">
        <v>128864.26300000001</v>
      </c>
      <c r="N26" s="227">
        <v>113646.02899999999</v>
      </c>
      <c r="O26" s="228">
        <v>0.13390906950000001</v>
      </c>
      <c r="P26" s="227">
        <v>218234.035</v>
      </c>
      <c r="Q26" s="228">
        <v>8.6961595599999997E-2</v>
      </c>
      <c r="R26" s="227">
        <v>722733.42500000005</v>
      </c>
      <c r="S26" s="227">
        <v>685337.75600000005</v>
      </c>
      <c r="T26" s="228">
        <v>5.4565312800000002E-2</v>
      </c>
      <c r="U26" s="227">
        <v>3583322.412</v>
      </c>
      <c r="V26" s="227">
        <v>3430769.5720000002</v>
      </c>
      <c r="W26" s="228">
        <v>4.4466070000000003E-2</v>
      </c>
      <c r="X26" s="227">
        <v>6216488.0120000001</v>
      </c>
      <c r="Y26" s="228">
        <v>3.49679299E-2</v>
      </c>
      <c r="Z26" s="227">
        <v>781450.75199999998</v>
      </c>
      <c r="AA26" s="227">
        <v>768229.98100000003</v>
      </c>
      <c r="AB26" s="228">
        <v>1.7209392099999998E-2</v>
      </c>
      <c r="AC26" s="227">
        <v>5068081.8430000003</v>
      </c>
      <c r="AD26" s="227">
        <v>5076769.2039999999</v>
      </c>
      <c r="AE26" s="228">
        <v>-1.7111987E-3</v>
      </c>
      <c r="AF26" s="227">
        <v>8887799.2170000002</v>
      </c>
      <c r="AG26" s="228">
        <v>-5.1363588E-3</v>
      </c>
    </row>
    <row r="27" spans="1:33">
      <c r="A27" s="127" t="s">
        <v>147</v>
      </c>
      <c r="B27" s="225">
        <v>0</v>
      </c>
      <c r="C27" s="225">
        <v>0</v>
      </c>
      <c r="D27" s="226">
        <v>0</v>
      </c>
      <c r="E27" s="225">
        <v>0</v>
      </c>
      <c r="F27" s="225">
        <v>0</v>
      </c>
      <c r="G27" s="226">
        <v>0</v>
      </c>
      <c r="H27" s="225">
        <v>0</v>
      </c>
      <c r="I27" s="226">
        <v>0</v>
      </c>
      <c r="J27" s="225">
        <v>0</v>
      </c>
      <c r="K27" s="225">
        <v>0</v>
      </c>
      <c r="L27" s="226">
        <v>0</v>
      </c>
      <c r="M27" s="225">
        <v>0</v>
      </c>
      <c r="N27" s="225">
        <v>0</v>
      </c>
      <c r="O27" s="226">
        <v>0</v>
      </c>
      <c r="P27" s="225">
        <v>0</v>
      </c>
      <c r="Q27" s="226">
        <v>0</v>
      </c>
      <c r="R27" s="225">
        <v>0</v>
      </c>
      <c r="S27" s="225">
        <v>0</v>
      </c>
      <c r="T27" s="226">
        <v>0</v>
      </c>
      <c r="U27" s="225">
        <v>0</v>
      </c>
      <c r="V27" s="225">
        <v>0</v>
      </c>
      <c r="W27" s="226">
        <v>0</v>
      </c>
      <c r="X27" s="225">
        <v>0</v>
      </c>
      <c r="Y27" s="226">
        <v>0</v>
      </c>
      <c r="Z27" s="225">
        <v>506.90100000000001</v>
      </c>
      <c r="AA27" s="225">
        <v>0</v>
      </c>
      <c r="AB27" s="226">
        <v>0</v>
      </c>
      <c r="AC27" s="225">
        <v>506.90100000000001</v>
      </c>
      <c r="AD27" s="225">
        <v>0</v>
      </c>
      <c r="AE27" s="226">
        <v>0</v>
      </c>
      <c r="AF27" s="225">
        <v>506.90100000000001</v>
      </c>
      <c r="AG27" s="226">
        <v>0</v>
      </c>
    </row>
    <row r="28" spans="1:33">
      <c r="R28" s="201"/>
      <c r="S28" s="201"/>
    </row>
    <row r="29" spans="1:33" ht="15">
      <c r="A29" s="128" t="s">
        <v>59</v>
      </c>
      <c r="B29" s="251" t="str">
        <f>A2</f>
        <v>Julio 2025</v>
      </c>
      <c r="C29" s="252"/>
    </row>
    <row r="30" spans="1:33" ht="14.5">
      <c r="A30" s="128" t="s">
        <v>61</v>
      </c>
      <c r="B30" s="263" t="s">
        <v>64</v>
      </c>
      <c r="C30" s="264"/>
    </row>
    <row r="31" spans="1:33">
      <c r="A31" s="126" t="s">
        <v>60</v>
      </c>
      <c r="B31" s="153" t="s">
        <v>49</v>
      </c>
      <c r="C31" s="153" t="s">
        <v>50</v>
      </c>
    </row>
    <row r="32" spans="1:33">
      <c r="A32" s="128" t="s">
        <v>62</v>
      </c>
      <c r="B32" s="129"/>
      <c r="C32" s="129"/>
    </row>
    <row r="33" spans="1:6">
      <c r="A33" s="127" t="s">
        <v>12</v>
      </c>
      <c r="B33" s="157"/>
      <c r="C33" s="157">
        <v>0.76300000000000001</v>
      </c>
    </row>
    <row r="34" spans="1:6">
      <c r="A34" s="127" t="s">
        <v>11</v>
      </c>
      <c r="B34" s="157">
        <v>241.2</v>
      </c>
      <c r="C34" s="157"/>
    </row>
    <row r="35" spans="1:6">
      <c r="A35" s="127" t="s">
        <v>69</v>
      </c>
      <c r="B35" s="157">
        <v>139.4</v>
      </c>
      <c r="C35" s="157">
        <v>487.64</v>
      </c>
    </row>
    <row r="36" spans="1:6">
      <c r="A36" s="127" t="s">
        <v>9</v>
      </c>
      <c r="B36" s="157">
        <v>603.1</v>
      </c>
      <c r="C36" s="157">
        <v>520.75</v>
      </c>
    </row>
    <row r="37" spans="1:6">
      <c r="A37" s="127" t="s">
        <v>8</v>
      </c>
      <c r="B37" s="157"/>
      <c r="C37" s="157">
        <v>482.64</v>
      </c>
    </row>
    <row r="38" spans="1:6">
      <c r="A38" s="127" t="s">
        <v>25</v>
      </c>
      <c r="B38" s="157">
        <v>822.9</v>
      </c>
      <c r="C38" s="157">
        <v>865.4</v>
      </c>
    </row>
    <row r="39" spans="1:6">
      <c r="A39" s="127" t="s">
        <v>24</v>
      </c>
      <c r="B39" s="157"/>
      <c r="C39" s="157"/>
    </row>
    <row r="40" spans="1:6">
      <c r="A40" s="127" t="s">
        <v>6</v>
      </c>
      <c r="B40" s="157"/>
      <c r="C40" s="157">
        <v>11.32</v>
      </c>
    </row>
    <row r="41" spans="1:6">
      <c r="A41" s="127" t="s">
        <v>5</v>
      </c>
      <c r="B41" s="157">
        <v>3.5575000000000001</v>
      </c>
      <c r="C41" s="157">
        <v>655.96</v>
      </c>
      <c r="D41" s="156"/>
    </row>
    <row r="42" spans="1:6">
      <c r="A42" s="127" t="s">
        <v>4</v>
      </c>
      <c r="B42" s="157">
        <v>351.88913500000001</v>
      </c>
      <c r="C42" s="157">
        <v>315.81054499999999</v>
      </c>
      <c r="D42" s="156"/>
    </row>
    <row r="43" spans="1:6">
      <c r="A43" s="127" t="s">
        <v>22</v>
      </c>
      <c r="B43" s="157">
        <v>3.9319999999999999</v>
      </c>
      <c r="C43" s="157">
        <v>8.8059999999999992</v>
      </c>
    </row>
    <row r="44" spans="1:6">
      <c r="A44" s="127" t="s">
        <v>23</v>
      </c>
      <c r="B44" s="157">
        <v>10.523</v>
      </c>
      <c r="C44" s="157">
        <v>38.200000000000003</v>
      </c>
    </row>
    <row r="45" spans="1:6">
      <c r="A45" s="127" t="s">
        <v>46</v>
      </c>
      <c r="B45" s="157">
        <v>37.4</v>
      </c>
      <c r="C45" s="157"/>
    </row>
    <row r="46" spans="1:6">
      <c r="A46" s="127" t="s">
        <v>47</v>
      </c>
      <c r="B46" s="157">
        <v>37.4</v>
      </c>
      <c r="C46" s="157"/>
    </row>
    <row r="47" spans="1:6">
      <c r="A47" s="127" t="s">
        <v>133</v>
      </c>
      <c r="B47" s="99">
        <v>1.2</v>
      </c>
    </row>
    <row r="48" spans="1:6" ht="15">
      <c r="A48" s="131" t="s">
        <v>2</v>
      </c>
      <c r="B48" s="158">
        <f>SUM(B33:B47)</f>
        <v>2252.5016349999996</v>
      </c>
      <c r="C48" s="158">
        <f>SUM(C33:C47)</f>
        <v>3387.2895450000001</v>
      </c>
      <c r="D48" s="202">
        <f>+B47</f>
        <v>1.2</v>
      </c>
      <c r="E48" s="99" t="str">
        <f>CONCATENATE(A47," ",TEXT(B47,"0,0")," MW")</f>
        <v>Baterías 1,2 MW</v>
      </c>
      <c r="F48" s="172">
        <f>+D48/B47</f>
        <v>1</v>
      </c>
    </row>
    <row r="49" spans="1:12" ht="15">
      <c r="A49"/>
      <c r="B49"/>
      <c r="C49"/>
    </row>
    <row r="50" spans="1:12">
      <c r="A50" s="97" t="s">
        <v>28</v>
      </c>
      <c r="B50" s="98"/>
      <c r="C50" s="98"/>
      <c r="F50" s="97" t="s">
        <v>29</v>
      </c>
      <c r="G50" s="98"/>
      <c r="H50" s="98"/>
    </row>
    <row r="51" spans="1:12">
      <c r="A51" s="100"/>
      <c r="B51" s="101" t="s">
        <v>27</v>
      </c>
      <c r="C51" s="101" t="s">
        <v>26</v>
      </c>
      <c r="F51" s="100"/>
      <c r="G51" s="101" t="s">
        <v>27</v>
      </c>
      <c r="H51" s="101" t="s">
        <v>26</v>
      </c>
      <c r="J51" s="175"/>
      <c r="K51" s="176" t="s">
        <v>125</v>
      </c>
      <c r="L51" s="176" t="s">
        <v>126</v>
      </c>
    </row>
    <row r="52" spans="1:12">
      <c r="A52" s="102" t="s">
        <v>11</v>
      </c>
      <c r="B52" s="103">
        <f>B34</f>
        <v>241.2</v>
      </c>
      <c r="C52" s="104">
        <f t="shared" ref="C52:C57" si="0">B52/$B$63*100</f>
        <v>10.713802017915738</v>
      </c>
      <c r="D52" s="155"/>
      <c r="F52" s="102" t="s">
        <v>10</v>
      </c>
      <c r="G52" s="103">
        <f>C35</f>
        <v>487.64</v>
      </c>
      <c r="H52" s="104">
        <f>G52/$G$62*100</f>
        <v>14.396171142789035</v>
      </c>
      <c r="J52" s="174" t="s">
        <v>123</v>
      </c>
      <c r="K52" s="177">
        <f>SUM(C52:C58)</f>
        <v>82.375589799631626</v>
      </c>
      <c r="L52" s="177">
        <f>SUM(H52:H56)</f>
        <v>70.694576539366977</v>
      </c>
    </row>
    <row r="53" spans="1:12">
      <c r="A53" s="102" t="s">
        <v>10</v>
      </c>
      <c r="B53" s="103">
        <f t="shared" ref="B53:B54" si="1">B35</f>
        <v>139.4</v>
      </c>
      <c r="C53" s="104">
        <f t="shared" si="0"/>
        <v>6.1919734713824797</v>
      </c>
      <c r="D53" s="155"/>
      <c r="F53" s="102" t="s">
        <v>9</v>
      </c>
      <c r="G53" s="103">
        <f>C36</f>
        <v>520.75</v>
      </c>
      <c r="H53" s="104">
        <f t="shared" ref="H53:H61" si="2">G53/$G$62*100</f>
        <v>15.373648844654644</v>
      </c>
      <c r="J53" s="178" t="s">
        <v>124</v>
      </c>
      <c r="K53" s="179">
        <f>SUM(C59:C62)</f>
        <v>17.624410200368377</v>
      </c>
      <c r="L53" s="179">
        <f>SUM(H57:H61)</f>
        <v>29.30542346063304</v>
      </c>
    </row>
    <row r="54" spans="1:12">
      <c r="A54" s="102" t="s">
        <v>9</v>
      </c>
      <c r="B54" s="103">
        <f t="shared" si="1"/>
        <v>603.1</v>
      </c>
      <c r="C54" s="104">
        <f t="shared" si="0"/>
        <v>26.788946919589478</v>
      </c>
      <c r="D54" s="155"/>
      <c r="F54" s="102" t="s">
        <v>8</v>
      </c>
      <c r="G54" s="103">
        <f>C37</f>
        <v>482.64</v>
      </c>
      <c r="H54" s="104">
        <f t="shared" si="2"/>
        <v>14.248560496176893</v>
      </c>
    </row>
    <row r="55" spans="1:12">
      <c r="A55" s="102" t="s">
        <v>25</v>
      </c>
      <c r="B55" s="103">
        <f>B38</f>
        <v>822.9</v>
      </c>
      <c r="C55" s="104">
        <f t="shared" si="0"/>
        <v>36.552187730277204</v>
      </c>
      <c r="D55" s="155"/>
      <c r="F55" s="102" t="s">
        <v>25</v>
      </c>
      <c r="G55" s="103">
        <f>C38</f>
        <v>865.4</v>
      </c>
      <c r="H55" s="104">
        <f t="shared" si="2"/>
        <v>25.548450715629627</v>
      </c>
    </row>
    <row r="56" spans="1:12">
      <c r="A56" s="102" t="s">
        <v>24</v>
      </c>
      <c r="B56" s="103">
        <f>B39</f>
        <v>0</v>
      </c>
      <c r="C56" s="104">
        <f t="shared" si="0"/>
        <v>0</v>
      </c>
      <c r="D56" s="155"/>
      <c r="F56" s="102" t="s">
        <v>23</v>
      </c>
      <c r="G56" s="103">
        <f>C44</f>
        <v>38.200000000000003</v>
      </c>
      <c r="H56" s="104">
        <f t="shared" si="2"/>
        <v>1.127745340116769</v>
      </c>
    </row>
    <row r="57" spans="1:12">
      <c r="A57" s="102" t="s">
        <v>23</v>
      </c>
      <c r="B57" s="103">
        <f>B44</f>
        <v>10.523</v>
      </c>
      <c r="C57" s="104">
        <f t="shared" si="0"/>
        <v>0.4674184852177749</v>
      </c>
      <c r="D57" s="155"/>
      <c r="F57" s="102" t="s">
        <v>12</v>
      </c>
      <c r="G57" s="104">
        <f>C33</f>
        <v>0.76300000000000001</v>
      </c>
      <c r="H57" s="104">
        <f t="shared" si="2"/>
        <v>2.252538467301295E-2</v>
      </c>
    </row>
    <row r="58" spans="1:12">
      <c r="A58" s="102" t="s">
        <v>47</v>
      </c>
      <c r="B58" s="103">
        <f>B46</f>
        <v>37.4</v>
      </c>
      <c r="C58" s="104">
        <f t="shared" ref="C58:C61" si="3">B58/$B$63*100</f>
        <v>1.6612611752489577</v>
      </c>
      <c r="D58" s="155"/>
      <c r="F58" s="102" t="s">
        <v>6</v>
      </c>
      <c r="G58" s="103">
        <f>C40</f>
        <v>11.32</v>
      </c>
      <c r="H58" s="104">
        <f t="shared" si="2"/>
        <v>0.33419050392989069</v>
      </c>
    </row>
    <row r="59" spans="1:12">
      <c r="A59" s="102" t="s">
        <v>46</v>
      </c>
      <c r="B59" s="103">
        <f>B45</f>
        <v>37.4</v>
      </c>
      <c r="C59" s="104">
        <f t="shared" si="3"/>
        <v>1.6612611752489577</v>
      </c>
      <c r="D59" s="155"/>
      <c r="F59" s="102" t="s">
        <v>5</v>
      </c>
      <c r="G59" s="103">
        <f>C41</f>
        <v>655.96</v>
      </c>
      <c r="H59" s="104">
        <f t="shared" si="2"/>
        <v>19.365335950340203</v>
      </c>
    </row>
    <row r="60" spans="1:12" ht="10.25" customHeight="1">
      <c r="A60" s="102" t="s">
        <v>5</v>
      </c>
      <c r="B60" s="103">
        <f>B41</f>
        <v>3.5575000000000001</v>
      </c>
      <c r="C60" s="104">
        <f>B60/$B$63*100</f>
        <v>0.15801969601465687</v>
      </c>
      <c r="D60" s="155"/>
      <c r="F60" s="102" t="s">
        <v>4</v>
      </c>
      <c r="G60" s="103">
        <f>C42</f>
        <v>315.81054499999999</v>
      </c>
      <c r="H60" s="104">
        <f t="shared" si="2"/>
        <v>9.3233997508766269</v>
      </c>
    </row>
    <row r="61" spans="1:12">
      <c r="A61" s="102" t="s">
        <v>4</v>
      </c>
      <c r="B61" s="103">
        <f>B42</f>
        <v>351.88913500000001</v>
      </c>
      <c r="C61" s="104">
        <f t="shared" si="3"/>
        <v>15.630474811963616</v>
      </c>
      <c r="D61" s="155"/>
      <c r="F61" s="102" t="s">
        <v>22</v>
      </c>
      <c r="G61" s="103">
        <f>C43</f>
        <v>8.8059999999999992</v>
      </c>
      <c r="H61" s="104">
        <f t="shared" si="2"/>
        <v>0.25997187081330542</v>
      </c>
    </row>
    <row r="62" spans="1:12">
      <c r="A62" s="102" t="s">
        <v>22</v>
      </c>
      <c r="B62" s="103">
        <f>B43</f>
        <v>3.9319999999999999</v>
      </c>
      <c r="C62" s="104">
        <f>B62/$B$63*100</f>
        <v>0.1746545171411471</v>
      </c>
      <c r="D62" s="155"/>
      <c r="F62" s="105" t="s">
        <v>20</v>
      </c>
      <c r="G62" s="106">
        <f>SUM(G52:G61)</f>
        <v>3387.2895449999996</v>
      </c>
      <c r="H62" s="107">
        <f>SUM(H52:H61)</f>
        <v>100.00000000000003</v>
      </c>
    </row>
    <row r="63" spans="1:12">
      <c r="A63" s="105" t="s">
        <v>20</v>
      </c>
      <c r="B63" s="106">
        <f>SUM(B52:B62)</f>
        <v>2251.3016349999998</v>
      </c>
      <c r="C63" s="107">
        <f>SUM(C52:C62)</f>
        <v>100.00000000000001</v>
      </c>
    </row>
    <row r="66" spans="1:15">
      <c r="A66" s="97" t="s">
        <v>115</v>
      </c>
      <c r="B66" s="98"/>
      <c r="F66" s="97" t="s">
        <v>116</v>
      </c>
      <c r="G66" s="98"/>
    </row>
    <row r="67" spans="1:15">
      <c r="A67" s="100"/>
      <c r="B67" s="101" t="s">
        <v>118</v>
      </c>
      <c r="C67" s="101" t="s">
        <v>117</v>
      </c>
      <c r="D67" s="101" t="s">
        <v>93</v>
      </c>
      <c r="F67" s="100"/>
      <c r="G67" s="101" t="s">
        <v>26</v>
      </c>
      <c r="H67" s="101" t="s">
        <v>93</v>
      </c>
      <c r="J67" s="175"/>
      <c r="K67" s="176" t="s">
        <v>125</v>
      </c>
      <c r="L67" s="176" t="s">
        <v>126</v>
      </c>
    </row>
    <row r="68" spans="1:15">
      <c r="A68" s="102" t="s">
        <v>11</v>
      </c>
      <c r="B68" s="104">
        <f t="shared" ref="B68:B79" si="4">D68/$D$80*100</f>
        <v>0</v>
      </c>
      <c r="C68" s="104">
        <f>(D68/SUM($D$68:$D$78))*100</f>
        <v>0</v>
      </c>
      <c r="D68" s="103">
        <f>IF(R9&lt;0,0,R9)</f>
        <v>0</v>
      </c>
      <c r="F68" s="102" t="s">
        <v>10</v>
      </c>
      <c r="G68" s="104">
        <f>SUM(Z10,Z14)/Z$22*100</f>
        <v>17.781377091822158</v>
      </c>
      <c r="H68" s="104"/>
      <c r="J68" s="174" t="s">
        <v>123</v>
      </c>
      <c r="K68" s="177">
        <f>SUM(C68:C74)</f>
        <v>87.569008415722351</v>
      </c>
      <c r="L68" s="177">
        <f>SUM(G68:G72)</f>
        <v>72.971417269811525</v>
      </c>
    </row>
    <row r="69" spans="1:15">
      <c r="A69" s="102" t="s">
        <v>10</v>
      </c>
      <c r="B69" s="104">
        <f t="shared" si="4"/>
        <v>8.6286670788943614</v>
      </c>
      <c r="C69" s="104">
        <f>(D69/SUM($D$68:$D$78))*100</f>
        <v>11.671545947891362</v>
      </c>
      <c r="D69" s="103">
        <f>R10</f>
        <v>62363.781999999999</v>
      </c>
      <c r="F69" s="102" t="s">
        <v>9</v>
      </c>
      <c r="G69" s="104">
        <f>Z11/Z$22*100</f>
        <v>2.2109454697920623</v>
      </c>
      <c r="H69" s="104"/>
      <c r="J69" s="178" t="s">
        <v>124</v>
      </c>
      <c r="K69" s="179">
        <f>SUM(C75:C78)</f>
        <v>12.430991584277649</v>
      </c>
      <c r="L69" s="179">
        <f>SUM(G73:G77)</f>
        <v>27.028582730188482</v>
      </c>
    </row>
    <row r="70" spans="1:15">
      <c r="A70" s="102" t="s">
        <v>9</v>
      </c>
      <c r="B70" s="104">
        <f t="shared" si="4"/>
        <v>8.0551305901871313</v>
      </c>
      <c r="C70" s="104">
        <f>(D70/SUM($D$68:$D$78))*100</f>
        <v>10.895753184126919</v>
      </c>
      <c r="D70" s="103">
        <f>R11</f>
        <v>58218.540999999997</v>
      </c>
      <c r="F70" s="102" t="s">
        <v>8</v>
      </c>
      <c r="G70" s="104">
        <f>Z12/Z$22*100</f>
        <v>12.462296664345649</v>
      </c>
      <c r="H70" s="104"/>
    </row>
    <row r="71" spans="1:15">
      <c r="A71" s="102" t="s">
        <v>25</v>
      </c>
      <c r="B71" s="104">
        <f t="shared" si="4"/>
        <v>46.249335997160657</v>
      </c>
      <c r="C71" s="104">
        <f>(D71/SUM($D$68:$D$78))*100</f>
        <v>62.559054047950845</v>
      </c>
      <c r="D71" s="103">
        <f>R13</f>
        <v>334267.56199999998</v>
      </c>
      <c r="F71" s="102" t="s">
        <v>25</v>
      </c>
      <c r="G71" s="104">
        <f>Z13/Z$22*100</f>
        <v>40.516798043851651</v>
      </c>
      <c r="H71" s="104"/>
      <c r="J71" s="215" t="s">
        <v>141</v>
      </c>
    </row>
    <row r="72" spans="1:15">
      <c r="A72" s="102" t="s">
        <v>24</v>
      </c>
      <c r="B72" s="104">
        <f t="shared" si="4"/>
        <v>0</v>
      </c>
      <c r="C72" s="104"/>
      <c r="D72" s="103">
        <f>R14</f>
        <v>0</v>
      </c>
      <c r="F72" s="102" t="s">
        <v>23</v>
      </c>
      <c r="G72" s="104">
        <f>Z19/Z$22*100</f>
        <v>0</v>
      </c>
      <c r="H72" s="104"/>
      <c r="J72" s="101"/>
      <c r="K72" s="101" t="s">
        <v>117</v>
      </c>
      <c r="L72" s="101" t="s">
        <v>93</v>
      </c>
    </row>
    <row r="73" spans="1:15">
      <c r="A73" s="102" t="s">
        <v>23</v>
      </c>
      <c r="B73" s="104">
        <f t="shared" si="4"/>
        <v>0.49437742014435343</v>
      </c>
      <c r="C73" s="104">
        <f t="shared" ref="C73:C77" si="5">(D73/SUM($D$68:$D$78))*100</f>
        <v>0.6687184384397612</v>
      </c>
      <c r="D73" s="103">
        <f>R19</f>
        <v>3573.1179999999999</v>
      </c>
      <c r="F73" s="102" t="s">
        <v>12</v>
      </c>
      <c r="G73" s="104">
        <f>Z8/Z$22*100</f>
        <v>0</v>
      </c>
      <c r="H73" s="104"/>
      <c r="J73" s="214" t="s">
        <v>140</v>
      </c>
      <c r="K73" s="220">
        <f>IF(L73=0,0,L73/L73)</f>
        <v>1</v>
      </c>
      <c r="L73" s="217">
        <f>R23</f>
        <v>8.8049999999999997</v>
      </c>
      <c r="M73" s="216" t="str">
        <f>CONCATENATE(J73," ",TEXT(L73,"0,00")," MWh")</f>
        <v>Entrega baterías 8,81 MWh</v>
      </c>
      <c r="N73" s="219">
        <f>1-K73</f>
        <v>0</v>
      </c>
    </row>
    <row r="74" spans="1:15">
      <c r="A74" s="102" t="s">
        <v>47</v>
      </c>
      <c r="B74" s="104">
        <f t="shared" si="4"/>
        <v>1.3114552357807641</v>
      </c>
      <c r="C74" s="104">
        <f t="shared" si="5"/>
        <v>1.7739367973134523</v>
      </c>
      <c r="D74" s="103">
        <f>R21</f>
        <v>9478.5565000000006</v>
      </c>
      <c r="F74" s="102" t="s">
        <v>6</v>
      </c>
      <c r="G74" s="104">
        <f>Z15/Z$22*100</f>
        <v>0.40015291968136724</v>
      </c>
      <c r="H74" s="104"/>
      <c r="J74" s="214" t="s">
        <v>145</v>
      </c>
      <c r="K74" s="220">
        <f>IF(L74=0,0,L74/L74)</f>
        <v>1</v>
      </c>
      <c r="L74" s="217">
        <f>R24</f>
        <v>-26.431000000000001</v>
      </c>
      <c r="M74" s="216" t="str">
        <f>CONCATENATE(J74," ",TEXT(L74,"0,00")," MWh")</f>
        <v>Carga baterías -26,43 MWh</v>
      </c>
      <c r="N74" s="219">
        <f>1-K74</f>
        <v>0</v>
      </c>
      <c r="O74" s="218"/>
    </row>
    <row r="75" spans="1:15">
      <c r="A75" s="102" t="s">
        <v>46</v>
      </c>
      <c r="B75" s="104">
        <f t="shared" si="4"/>
        <v>1.3114552357807641</v>
      </c>
      <c r="C75" s="104">
        <f t="shared" si="5"/>
        <v>1.7739367973134523</v>
      </c>
      <c r="D75" s="103">
        <f>R20</f>
        <v>9478.5565000000006</v>
      </c>
      <c r="F75" s="102" t="s">
        <v>5</v>
      </c>
      <c r="G75" s="104">
        <f>Z16/Z$22*100</f>
        <v>20.86405683054484</v>
      </c>
      <c r="H75" s="104"/>
      <c r="L75" s="224"/>
    </row>
    <row r="76" spans="1:15">
      <c r="A76" s="102" t="s">
        <v>5</v>
      </c>
      <c r="B76" s="104">
        <f t="shared" si="4"/>
        <v>0</v>
      </c>
      <c r="C76" s="104">
        <f>(D76/SUM($D$68:$D$78))*100</f>
        <v>0</v>
      </c>
      <c r="D76" s="103">
        <f>R16</f>
        <v>0</v>
      </c>
      <c r="F76" s="102" t="s">
        <v>4</v>
      </c>
      <c r="G76" s="104">
        <f>Z17/Z$22*100</f>
        <v>5.6154246301115593</v>
      </c>
      <c r="H76" s="104"/>
    </row>
    <row r="77" spans="1:15">
      <c r="A77" s="102" t="s">
        <v>4</v>
      </c>
      <c r="B77" s="104">
        <f t="shared" si="4"/>
        <v>7.8599380687721769</v>
      </c>
      <c r="C77" s="104">
        <f t="shared" si="5"/>
        <v>10.631726485501373</v>
      </c>
      <c r="D77" s="103">
        <f>R17</f>
        <v>56807.785000000003</v>
      </c>
      <c r="F77" s="102" t="s">
        <v>22</v>
      </c>
      <c r="G77" s="104">
        <f>Z18/Z$22*100</f>
        <v>0.14894834985071459</v>
      </c>
      <c r="H77" s="104"/>
    </row>
    <row r="78" spans="1:15">
      <c r="A78" s="102" t="s">
        <v>22</v>
      </c>
      <c r="B78" s="104">
        <f t="shared" si="4"/>
        <v>1.8724981418256008E-2</v>
      </c>
      <c r="C78" s="104">
        <f>(D78/SUM($D$68:$D$78))*100</f>
        <v>2.5328301462824651E-2</v>
      </c>
      <c r="D78" s="103">
        <f>R18</f>
        <v>135.33500000000001</v>
      </c>
      <c r="F78" s="105" t="s">
        <v>20</v>
      </c>
      <c r="G78" s="107">
        <f>SUM(G68:G77)</f>
        <v>100</v>
      </c>
      <c r="H78" s="107"/>
    </row>
    <row r="79" spans="1:15">
      <c r="A79" s="102" t="s">
        <v>21</v>
      </c>
      <c r="B79" s="104">
        <f t="shared" si="4"/>
        <v>26.070915391861533</v>
      </c>
      <c r="C79" s="104"/>
      <c r="D79" s="103">
        <f>R25</f>
        <v>188427.815</v>
      </c>
    </row>
    <row r="80" spans="1:15">
      <c r="A80" s="105" t="s">
        <v>20</v>
      </c>
      <c r="B80" s="107">
        <f>SUM(B68:B79)</f>
        <v>100.00000000000001</v>
      </c>
      <c r="C80" s="107">
        <f>SUM(C68:C79)</f>
        <v>100</v>
      </c>
      <c r="D80" s="106">
        <f>SUM(D68:D79)</f>
        <v>722751.05099999998</v>
      </c>
    </row>
    <row r="85" spans="1:26" ht="15">
      <c r="A85" s="128"/>
      <c r="B85" s="128" t="s">
        <v>61</v>
      </c>
      <c r="C85" s="266" t="s">
        <v>13</v>
      </c>
      <c r="D85" s="267"/>
      <c r="E85" s="267"/>
      <c r="F85" s="267"/>
      <c r="G85" s="267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/>
      <c r="X85"/>
      <c r="Y85"/>
      <c r="Z85"/>
    </row>
    <row r="86" spans="1:26" ht="15">
      <c r="A86" s="128"/>
      <c r="B86" s="126" t="s">
        <v>59</v>
      </c>
      <c r="C86" s="181" t="s">
        <v>94</v>
      </c>
      <c r="D86" s="181" t="s">
        <v>95</v>
      </c>
      <c r="E86" s="181" t="s">
        <v>96</v>
      </c>
      <c r="F86" s="181" t="s">
        <v>97</v>
      </c>
      <c r="G86" s="181" t="s">
        <v>98</v>
      </c>
      <c r="H86" s="181" t="s">
        <v>99</v>
      </c>
      <c r="I86" s="181" t="s">
        <v>100</v>
      </c>
      <c r="J86" s="181" t="s">
        <v>101</v>
      </c>
      <c r="K86" s="181" t="s">
        <v>102</v>
      </c>
      <c r="L86" s="181" t="s">
        <v>103</v>
      </c>
      <c r="M86" s="181" t="s">
        <v>104</v>
      </c>
      <c r="N86" s="181" t="s">
        <v>105</v>
      </c>
      <c r="O86" s="181" t="s">
        <v>106</v>
      </c>
      <c r="P86" s="181" t="s">
        <v>109</v>
      </c>
      <c r="Q86" s="181" t="s">
        <v>122</v>
      </c>
      <c r="R86" s="181" t="s">
        <v>129</v>
      </c>
      <c r="S86" s="181" t="s">
        <v>130</v>
      </c>
      <c r="T86" s="181" t="s">
        <v>143</v>
      </c>
      <c r="U86" s="181" t="s">
        <v>144</v>
      </c>
      <c r="V86" s="181" t="s">
        <v>148</v>
      </c>
      <c r="W86"/>
      <c r="X86"/>
      <c r="Y86"/>
      <c r="Z86"/>
    </row>
    <row r="87" spans="1:26" ht="15">
      <c r="A87" s="128" t="s">
        <v>60</v>
      </c>
      <c r="B87" s="128" t="s">
        <v>62</v>
      </c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/>
      <c r="X87"/>
      <c r="Y87"/>
      <c r="Z87"/>
    </row>
    <row r="88" spans="1:26" ht="15">
      <c r="A88" s="260" t="s">
        <v>49</v>
      </c>
      <c r="B88" s="127" t="s">
        <v>11</v>
      </c>
      <c r="C88" s="229">
        <v>0</v>
      </c>
      <c r="D88" s="229">
        <v>0</v>
      </c>
      <c r="E88" s="229">
        <v>0</v>
      </c>
      <c r="F88" s="229">
        <v>0</v>
      </c>
      <c r="G88" s="229">
        <v>25.151703999999999</v>
      </c>
      <c r="H88" s="229">
        <v>29.836832000000001</v>
      </c>
      <c r="I88" s="229">
        <v>3.0622039999999999</v>
      </c>
      <c r="J88" s="229">
        <v>0</v>
      </c>
      <c r="K88" s="229">
        <v>0</v>
      </c>
      <c r="L88" s="229">
        <v>0</v>
      </c>
      <c r="M88" s="229">
        <v>0</v>
      </c>
      <c r="N88" s="229">
        <v>0</v>
      </c>
      <c r="O88" s="229">
        <v>4.6319679999999996</v>
      </c>
      <c r="P88" s="229">
        <v>61.004249999999999</v>
      </c>
      <c r="Q88" s="229">
        <v>29.608969999999999</v>
      </c>
      <c r="R88" s="229">
        <v>0</v>
      </c>
      <c r="S88" s="229">
        <v>0</v>
      </c>
      <c r="T88" s="229">
        <v>0</v>
      </c>
      <c r="U88" s="229">
        <v>0</v>
      </c>
      <c r="V88" s="229">
        <v>0</v>
      </c>
      <c r="W88"/>
      <c r="X88"/>
      <c r="Y88"/>
      <c r="Z88"/>
    </row>
    <row r="89" spans="1:26" ht="15">
      <c r="A89" s="261"/>
      <c r="B89" s="127" t="s">
        <v>69</v>
      </c>
      <c r="C89" s="229">
        <v>6.1979410000000001</v>
      </c>
      <c r="D89" s="229">
        <v>5.7004010000000003</v>
      </c>
      <c r="E89" s="229">
        <v>6.2874660000000002</v>
      </c>
      <c r="F89" s="229">
        <v>18.937709000000002</v>
      </c>
      <c r="G89" s="229">
        <v>12.634096</v>
      </c>
      <c r="H89" s="229">
        <v>18.518857000000001</v>
      </c>
      <c r="I89" s="229">
        <v>51.657288000000001</v>
      </c>
      <c r="J89" s="229">
        <v>63.154792</v>
      </c>
      <c r="K89" s="229">
        <v>37.101396999999999</v>
      </c>
      <c r="L89" s="229">
        <v>25.321735</v>
      </c>
      <c r="M89" s="229">
        <v>8.0420429999999996</v>
      </c>
      <c r="N89" s="229">
        <v>8.2701910000000005</v>
      </c>
      <c r="O89" s="229">
        <v>8.5854890000000008</v>
      </c>
      <c r="P89" s="229">
        <v>6.4758909999999998</v>
      </c>
      <c r="Q89" s="229">
        <v>7.3957850000000001</v>
      </c>
      <c r="R89" s="229">
        <v>13.863616</v>
      </c>
      <c r="S89" s="229">
        <v>17.616911000000002</v>
      </c>
      <c r="T89" s="229">
        <v>36.758597999999999</v>
      </c>
      <c r="U89" s="229">
        <v>62.363782</v>
      </c>
      <c r="V89" s="229">
        <v>46.496650000000002</v>
      </c>
      <c r="W89"/>
      <c r="X89"/>
      <c r="Y89"/>
      <c r="Z89"/>
    </row>
    <row r="90" spans="1:26" ht="15">
      <c r="A90" s="261"/>
      <c r="B90" s="127" t="s">
        <v>9</v>
      </c>
      <c r="C90" s="229">
        <v>25.499687000000002</v>
      </c>
      <c r="D90" s="229">
        <v>24.103729999999999</v>
      </c>
      <c r="E90" s="229">
        <v>25.225477999999999</v>
      </c>
      <c r="F90" s="229">
        <v>29.829684</v>
      </c>
      <c r="G90" s="229">
        <v>29.728614</v>
      </c>
      <c r="H90" s="229">
        <v>43.667929999999998</v>
      </c>
      <c r="I90" s="229">
        <v>52.690387999999999</v>
      </c>
      <c r="J90" s="229">
        <v>57.984402000000003</v>
      </c>
      <c r="K90" s="229">
        <v>36.627740000000003</v>
      </c>
      <c r="L90" s="229">
        <v>40.918340000000001</v>
      </c>
      <c r="M90" s="229">
        <v>22.217787999999999</v>
      </c>
      <c r="N90" s="229">
        <v>25.456890999999999</v>
      </c>
      <c r="O90" s="229">
        <v>23.827804</v>
      </c>
      <c r="P90" s="229">
        <v>22.326347999999999</v>
      </c>
      <c r="Q90" s="229">
        <v>24.290578</v>
      </c>
      <c r="R90" s="229">
        <v>25.040586000000001</v>
      </c>
      <c r="S90" s="229">
        <v>25.468105999999999</v>
      </c>
      <c r="T90" s="229">
        <v>46.078491</v>
      </c>
      <c r="U90" s="229">
        <v>58.218541000000002</v>
      </c>
      <c r="V90" s="229">
        <v>20.415945000000001</v>
      </c>
      <c r="W90"/>
      <c r="X90"/>
      <c r="Y90"/>
      <c r="Z90"/>
    </row>
    <row r="91" spans="1:26" ht="15">
      <c r="A91" s="261"/>
      <c r="B91" s="127" t="s">
        <v>25</v>
      </c>
      <c r="C91" s="229">
        <v>245.660033</v>
      </c>
      <c r="D91" s="229">
        <v>219.76708199999999</v>
      </c>
      <c r="E91" s="229">
        <v>214.68396200000001</v>
      </c>
      <c r="F91" s="229">
        <v>206.60469800000001</v>
      </c>
      <c r="G91" s="229">
        <v>207.90606</v>
      </c>
      <c r="H91" s="229">
        <v>213.69113200000001</v>
      </c>
      <c r="I91" s="229">
        <v>274.34556800000001</v>
      </c>
      <c r="J91" s="229">
        <v>334.32576699999998</v>
      </c>
      <c r="K91" s="229">
        <v>246.11744899999999</v>
      </c>
      <c r="L91" s="229">
        <v>233.64673300000001</v>
      </c>
      <c r="M91" s="229">
        <v>228.35513399999999</v>
      </c>
      <c r="N91" s="229">
        <v>287.61223999999999</v>
      </c>
      <c r="O91" s="229">
        <v>284.762474</v>
      </c>
      <c r="P91" s="229">
        <v>188.665806</v>
      </c>
      <c r="Q91" s="229">
        <v>223.33681300000001</v>
      </c>
      <c r="R91" s="229">
        <v>226.567814</v>
      </c>
      <c r="S91" s="229">
        <v>243.85669100000001</v>
      </c>
      <c r="T91" s="229">
        <v>273.81515200000001</v>
      </c>
      <c r="U91" s="229">
        <v>334.267562</v>
      </c>
      <c r="V91" s="229">
        <v>214.91663199999999</v>
      </c>
      <c r="W91"/>
      <c r="X91"/>
      <c r="Y91"/>
      <c r="Z91"/>
    </row>
    <row r="92" spans="1:26" ht="15">
      <c r="A92" s="261"/>
      <c r="B92" s="127" t="s">
        <v>24</v>
      </c>
      <c r="C92" s="229">
        <v>0</v>
      </c>
      <c r="D92" s="229">
        <v>0</v>
      </c>
      <c r="E92" s="229">
        <v>0</v>
      </c>
      <c r="F92" s="229">
        <v>0</v>
      </c>
      <c r="G92" s="229">
        <v>0</v>
      </c>
      <c r="H92" s="229">
        <v>0</v>
      </c>
      <c r="I92" s="229">
        <v>0</v>
      </c>
      <c r="J92" s="229">
        <v>0</v>
      </c>
      <c r="K92" s="229">
        <v>0</v>
      </c>
      <c r="L92" s="229">
        <v>0</v>
      </c>
      <c r="M92" s="229">
        <v>0</v>
      </c>
      <c r="N92" s="229">
        <v>0</v>
      </c>
      <c r="O92" s="229">
        <v>0</v>
      </c>
      <c r="P92" s="229">
        <v>0</v>
      </c>
      <c r="Q92" s="229">
        <v>0</v>
      </c>
      <c r="R92" s="229">
        <v>0</v>
      </c>
      <c r="S92" s="229">
        <v>0</v>
      </c>
      <c r="T92" s="229">
        <v>0</v>
      </c>
      <c r="U92" s="229">
        <v>0</v>
      </c>
      <c r="V92" s="229">
        <v>0</v>
      </c>
      <c r="W92"/>
      <c r="X92"/>
      <c r="Y92"/>
      <c r="Z92"/>
    </row>
    <row r="93" spans="1:26" ht="15">
      <c r="A93" s="261"/>
      <c r="B93" s="127" t="s">
        <v>5</v>
      </c>
      <c r="C93" s="229">
        <v>0</v>
      </c>
      <c r="D93" s="229">
        <v>0</v>
      </c>
      <c r="E93" s="229">
        <v>0</v>
      </c>
      <c r="F93" s="229">
        <v>0</v>
      </c>
      <c r="G93" s="229">
        <v>0</v>
      </c>
      <c r="H93" s="229">
        <v>0</v>
      </c>
      <c r="I93" s="229">
        <v>0</v>
      </c>
      <c r="J93" s="229">
        <v>0</v>
      </c>
      <c r="K93" s="229">
        <v>0</v>
      </c>
      <c r="L93" s="229">
        <v>0</v>
      </c>
      <c r="M93" s="229">
        <v>0</v>
      </c>
      <c r="N93" s="229">
        <v>0</v>
      </c>
      <c r="O93" s="229">
        <v>0</v>
      </c>
      <c r="P93" s="229">
        <v>0</v>
      </c>
      <c r="Q93" s="229">
        <v>0</v>
      </c>
      <c r="R93" s="229">
        <v>0</v>
      </c>
      <c r="S93" s="229">
        <v>0</v>
      </c>
      <c r="T93" s="229">
        <v>0</v>
      </c>
      <c r="U93" s="229">
        <v>0</v>
      </c>
      <c r="V93" s="229">
        <v>0</v>
      </c>
      <c r="W93"/>
      <c r="X93"/>
      <c r="Y93"/>
      <c r="Z93"/>
    </row>
    <row r="94" spans="1:26" ht="15">
      <c r="A94" s="261"/>
      <c r="B94" s="127" t="s">
        <v>4</v>
      </c>
      <c r="C94" s="229">
        <v>24.205653000000002</v>
      </c>
      <c r="D94" s="229">
        <v>30.786093000000001</v>
      </c>
      <c r="E94" s="229">
        <v>45.328431999999999</v>
      </c>
      <c r="F94" s="229">
        <v>44.661211000000002</v>
      </c>
      <c r="G94" s="229">
        <v>58.387267000000001</v>
      </c>
      <c r="H94" s="229">
        <v>53.303195000000002</v>
      </c>
      <c r="I94" s="229">
        <v>60.213101000000002</v>
      </c>
      <c r="J94" s="229">
        <v>55.546011</v>
      </c>
      <c r="K94" s="229">
        <v>44.045144000000001</v>
      </c>
      <c r="L94" s="229">
        <v>38.954234</v>
      </c>
      <c r="M94" s="229">
        <v>27.233916000000001</v>
      </c>
      <c r="N94" s="229">
        <v>25.260021999999999</v>
      </c>
      <c r="O94" s="229">
        <v>27.359456999999999</v>
      </c>
      <c r="P94" s="229">
        <v>29.654371999999999</v>
      </c>
      <c r="Q94" s="229">
        <v>33.783219000000003</v>
      </c>
      <c r="R94" s="229">
        <v>48.888747000000002</v>
      </c>
      <c r="S94" s="229">
        <v>53.663460000000001</v>
      </c>
      <c r="T94" s="229">
        <v>62.733255</v>
      </c>
      <c r="U94" s="229">
        <v>56.807785000000003</v>
      </c>
      <c r="V94" s="229">
        <v>41.407834999999999</v>
      </c>
      <c r="W94"/>
      <c r="X94"/>
      <c r="Y94"/>
      <c r="Z94"/>
    </row>
    <row r="95" spans="1:26" ht="15">
      <c r="A95" s="261"/>
      <c r="B95" s="127" t="s">
        <v>22</v>
      </c>
      <c r="C95" s="229">
        <v>0.10423</v>
      </c>
      <c r="D95" s="229">
        <v>3.9530000000000003E-2</v>
      </c>
      <c r="E95" s="229">
        <v>4.0002000000000003E-2</v>
      </c>
      <c r="F95" s="229">
        <v>1.5544000000000001E-2</v>
      </c>
      <c r="G95" s="229">
        <v>4.1384999999999998E-2</v>
      </c>
      <c r="H95" s="229">
        <v>7.8099000000000002E-2</v>
      </c>
      <c r="I95" s="229">
        <v>0.18402499999999999</v>
      </c>
      <c r="J95" s="229">
        <v>0.28992600000000002</v>
      </c>
      <c r="K95" s="229">
        <v>0.364813</v>
      </c>
      <c r="L95" s="229">
        <v>0.34994999999999998</v>
      </c>
      <c r="M95" s="229">
        <v>0.27039800000000003</v>
      </c>
      <c r="N95" s="229">
        <v>0.23000100000000001</v>
      </c>
      <c r="O95" s="229">
        <v>0.256185</v>
      </c>
      <c r="P95" s="229">
        <v>0.25728499999999999</v>
      </c>
      <c r="Q95" s="229">
        <v>0.27165699999999998</v>
      </c>
      <c r="R95" s="229">
        <v>0.216173</v>
      </c>
      <c r="S95" s="229">
        <v>0.242977</v>
      </c>
      <c r="T95" s="229">
        <v>0.25375799999999998</v>
      </c>
      <c r="U95" s="229">
        <v>0.13533500000000001</v>
      </c>
      <c r="V95" s="229">
        <v>6.5983E-2</v>
      </c>
      <c r="W95"/>
      <c r="X95"/>
      <c r="Y95"/>
      <c r="Z95"/>
    </row>
    <row r="96" spans="1:26" ht="15">
      <c r="A96" s="261"/>
      <c r="B96" s="127" t="s">
        <v>23</v>
      </c>
      <c r="C96" s="229">
        <v>3.9370180000000001</v>
      </c>
      <c r="D96" s="229">
        <v>3.7397490000000002</v>
      </c>
      <c r="E96" s="229">
        <v>3.4851179999999999</v>
      </c>
      <c r="F96" s="229">
        <v>1.9095409999999999</v>
      </c>
      <c r="G96" s="229">
        <v>3.5397620000000001</v>
      </c>
      <c r="H96" s="229">
        <v>3.4609559999999999</v>
      </c>
      <c r="I96" s="229">
        <v>3.2774670000000001</v>
      </c>
      <c r="J96" s="229">
        <v>3.1243509999999999</v>
      </c>
      <c r="K96" s="229">
        <v>2.778902</v>
      </c>
      <c r="L96" s="229">
        <v>2.2852030000000001</v>
      </c>
      <c r="M96" s="229">
        <v>1.8790750000000001</v>
      </c>
      <c r="N96" s="229">
        <v>3.2668629999999999</v>
      </c>
      <c r="O96" s="229">
        <v>3.6863090000000001</v>
      </c>
      <c r="P96" s="229">
        <v>3.272465</v>
      </c>
      <c r="Q96" s="229">
        <v>2.6087359999999999</v>
      </c>
      <c r="R96" s="229">
        <v>2.4437060000000002</v>
      </c>
      <c r="S96" s="229">
        <v>3.266893</v>
      </c>
      <c r="T96" s="229">
        <v>4.1208809999999998</v>
      </c>
      <c r="U96" s="229">
        <v>3.573118</v>
      </c>
      <c r="V96" s="229">
        <v>2.0026000000000002</v>
      </c>
      <c r="W96"/>
      <c r="X96"/>
      <c r="Y96"/>
      <c r="Z96"/>
    </row>
    <row r="97" spans="1:26" ht="15">
      <c r="A97" s="261"/>
      <c r="B97" s="127" t="s">
        <v>46</v>
      </c>
      <c r="C97" s="229">
        <v>10.485035</v>
      </c>
      <c r="D97" s="229">
        <v>5.6085469999999997</v>
      </c>
      <c r="E97" s="229">
        <v>12.829401000000001</v>
      </c>
      <c r="F97" s="229">
        <v>11.323399</v>
      </c>
      <c r="G97" s="229">
        <v>12.2750895</v>
      </c>
      <c r="H97" s="229">
        <v>16.584269500000001</v>
      </c>
      <c r="I97" s="229">
        <v>15.726691000000001</v>
      </c>
      <c r="J97" s="229">
        <v>15.578734000000001</v>
      </c>
      <c r="K97" s="229">
        <v>14.1961285</v>
      </c>
      <c r="L97" s="229">
        <v>9.2427220000000005</v>
      </c>
      <c r="M97" s="229">
        <v>9.5122354999999992</v>
      </c>
      <c r="N97" s="229">
        <v>12.261645</v>
      </c>
      <c r="O97" s="229">
        <v>10.134332000000001</v>
      </c>
      <c r="P97" s="229">
        <v>8.8925330000000002</v>
      </c>
      <c r="Q97" s="229">
        <v>9.8915330000000008</v>
      </c>
      <c r="R97" s="229">
        <v>12.984987</v>
      </c>
      <c r="S97" s="229">
        <v>10.486427000000001</v>
      </c>
      <c r="T97" s="229">
        <v>14.345347</v>
      </c>
      <c r="U97" s="229">
        <v>9.4785564999999998</v>
      </c>
      <c r="V97" s="229">
        <v>8.2472499999999993</v>
      </c>
      <c r="W97"/>
      <c r="X97"/>
      <c r="Y97"/>
      <c r="Z97"/>
    </row>
    <row r="98" spans="1:26" ht="15">
      <c r="A98" s="261"/>
      <c r="B98" s="127" t="s">
        <v>47</v>
      </c>
      <c r="C98" s="229">
        <v>10.485035</v>
      </c>
      <c r="D98" s="229">
        <v>5.6085469999999997</v>
      </c>
      <c r="E98" s="229">
        <v>12.829401000000001</v>
      </c>
      <c r="F98" s="229">
        <v>11.323399</v>
      </c>
      <c r="G98" s="229">
        <v>12.2750895</v>
      </c>
      <c r="H98" s="229">
        <v>16.584269500000001</v>
      </c>
      <c r="I98" s="229">
        <v>15.726691000000001</v>
      </c>
      <c r="J98" s="229">
        <v>15.578734000000001</v>
      </c>
      <c r="K98" s="229">
        <v>14.1961285</v>
      </c>
      <c r="L98" s="229">
        <v>9.2427220000000005</v>
      </c>
      <c r="M98" s="229">
        <v>9.5122354999999992</v>
      </c>
      <c r="N98" s="229">
        <v>12.261645</v>
      </c>
      <c r="O98" s="229">
        <v>10.134332000000001</v>
      </c>
      <c r="P98" s="229">
        <v>8.8925330000000002</v>
      </c>
      <c r="Q98" s="229">
        <v>9.8915330000000008</v>
      </c>
      <c r="R98" s="229">
        <v>12.984987</v>
      </c>
      <c r="S98" s="229">
        <v>10.486427000000001</v>
      </c>
      <c r="T98" s="229">
        <v>14.345347</v>
      </c>
      <c r="U98" s="229">
        <v>9.4785564999999998</v>
      </c>
      <c r="V98" s="229">
        <v>8.2472499999999993</v>
      </c>
      <c r="W98"/>
      <c r="X98"/>
      <c r="Y98"/>
      <c r="Z98"/>
    </row>
    <row r="99" spans="1:26" ht="15">
      <c r="A99" s="261"/>
      <c r="B99" s="131" t="s">
        <v>2</v>
      </c>
      <c r="C99" s="230">
        <v>326.57463200000001</v>
      </c>
      <c r="D99" s="230">
        <v>295.353679</v>
      </c>
      <c r="E99" s="230">
        <v>320.70925999999997</v>
      </c>
      <c r="F99" s="230">
        <v>324.60518500000001</v>
      </c>
      <c r="G99" s="230">
        <v>361.93906700000002</v>
      </c>
      <c r="H99" s="230">
        <v>395.72554000000002</v>
      </c>
      <c r="I99" s="230">
        <v>476.88342299999999</v>
      </c>
      <c r="J99" s="230">
        <v>545.582717</v>
      </c>
      <c r="K99" s="230">
        <v>395.42770200000001</v>
      </c>
      <c r="L99" s="230">
        <v>359.96163899999999</v>
      </c>
      <c r="M99" s="230">
        <v>307.02282500000001</v>
      </c>
      <c r="N99" s="230">
        <v>374.61949800000002</v>
      </c>
      <c r="O99" s="230">
        <v>373.37835000000001</v>
      </c>
      <c r="P99" s="230">
        <v>329.44148300000001</v>
      </c>
      <c r="Q99" s="230">
        <v>341.078824</v>
      </c>
      <c r="R99" s="230">
        <v>342.99061599999999</v>
      </c>
      <c r="S99" s="230">
        <v>365.08789200000001</v>
      </c>
      <c r="T99" s="230">
        <v>452.450829</v>
      </c>
      <c r="U99" s="230">
        <v>534.32323599999995</v>
      </c>
      <c r="V99" s="230">
        <v>341.80014499999999</v>
      </c>
      <c r="W99"/>
      <c r="X99"/>
      <c r="Y99"/>
      <c r="Z99"/>
    </row>
    <row r="100" spans="1:26" ht="15">
      <c r="A100" s="261"/>
      <c r="B100" s="127" t="s">
        <v>107</v>
      </c>
      <c r="C100" s="229">
        <v>2.9220000000000001E-3</v>
      </c>
      <c r="D100" s="229">
        <v>0</v>
      </c>
      <c r="E100" s="229">
        <v>2.3219999999999998E-3</v>
      </c>
      <c r="F100" s="229">
        <v>0</v>
      </c>
      <c r="G100" s="229">
        <v>8.5810000000000001E-3</v>
      </c>
      <c r="H100" s="229">
        <v>1.8225999999999999E-2</v>
      </c>
      <c r="I100" s="229">
        <v>0</v>
      </c>
      <c r="J100" s="229">
        <v>0</v>
      </c>
      <c r="K100" s="229">
        <v>4.75E-4</v>
      </c>
      <c r="L100" s="229">
        <v>5.6973000000000003E-2</v>
      </c>
      <c r="M100" s="229">
        <v>4.3603000000000003E-2</v>
      </c>
      <c r="N100" s="229">
        <v>1.0196999999999999E-2</v>
      </c>
      <c r="O100" s="229">
        <v>5.3210000000000002E-3</v>
      </c>
      <c r="P100" s="229">
        <v>9.2090000000000002E-3</v>
      </c>
      <c r="Q100" s="229">
        <v>1.562E-3</v>
      </c>
      <c r="R100" s="229">
        <v>9.810000000000001E-4</v>
      </c>
      <c r="S100" s="229">
        <v>8.0190000000000001E-3</v>
      </c>
      <c r="T100" s="229">
        <v>3.3307000000000003E-2</v>
      </c>
      <c r="U100" s="229">
        <v>8.8050000000000003E-3</v>
      </c>
      <c r="V100" s="229">
        <v>0</v>
      </c>
      <c r="W100"/>
      <c r="X100"/>
      <c r="Y100"/>
      <c r="Z100"/>
    </row>
    <row r="101" spans="1:26" ht="15">
      <c r="A101" s="261"/>
      <c r="B101" s="127" t="s">
        <v>108</v>
      </c>
      <c r="C101" s="229">
        <v>-2.2768E-2</v>
      </c>
      <c r="D101" s="229">
        <v>-1.0208999999999999E-2</v>
      </c>
      <c r="E101" s="229">
        <v>-3.2804E-2</v>
      </c>
      <c r="F101" s="229">
        <v>-4.0090000000000004E-3</v>
      </c>
      <c r="G101" s="229">
        <v>-3.6989000000000001E-2</v>
      </c>
      <c r="H101" s="229">
        <v>-6.3725000000000004E-2</v>
      </c>
      <c r="I101" s="229">
        <v>-5.3999999999999998E-5</v>
      </c>
      <c r="J101" s="229">
        <v>-1.776E-3</v>
      </c>
      <c r="K101" s="229">
        <v>-9.0050000000000009E-3</v>
      </c>
      <c r="L101" s="229">
        <v>-0.12790699999999999</v>
      </c>
      <c r="M101" s="229">
        <v>-8.7809999999999999E-2</v>
      </c>
      <c r="N101" s="229">
        <v>-2.4122000000000001E-2</v>
      </c>
      <c r="O101" s="229">
        <v>-2.0024E-2</v>
      </c>
      <c r="P101" s="229">
        <v>-1.9650000000000001E-2</v>
      </c>
      <c r="Q101" s="229">
        <v>-6.5550000000000001E-3</v>
      </c>
      <c r="R101" s="229">
        <v>-6.4229999999999999E-3</v>
      </c>
      <c r="S101" s="229">
        <v>-2.7414000000000001E-2</v>
      </c>
      <c r="T101" s="229">
        <v>-6.6456000000000001E-2</v>
      </c>
      <c r="U101" s="229">
        <v>-2.6431E-2</v>
      </c>
      <c r="V101" s="229">
        <v>0</v>
      </c>
      <c r="W101"/>
      <c r="X101"/>
      <c r="Y101"/>
      <c r="Z101"/>
    </row>
    <row r="102" spans="1:26" ht="15">
      <c r="A102" s="261"/>
      <c r="B102" s="127" t="s">
        <v>21</v>
      </c>
      <c r="C102" s="229">
        <v>122.760274</v>
      </c>
      <c r="D102" s="229">
        <v>114.74408200000001</v>
      </c>
      <c r="E102" s="229">
        <v>110.667727</v>
      </c>
      <c r="F102" s="229">
        <v>109.36235000000001</v>
      </c>
      <c r="G102" s="229">
        <v>117.764884</v>
      </c>
      <c r="H102" s="229">
        <v>145.36358899999999</v>
      </c>
      <c r="I102" s="229">
        <v>208.454387</v>
      </c>
      <c r="J102" s="229">
        <v>187.956546</v>
      </c>
      <c r="K102" s="229">
        <v>162.00915900000001</v>
      </c>
      <c r="L102" s="229">
        <v>144.54443599999999</v>
      </c>
      <c r="M102" s="229">
        <v>78.195680999999993</v>
      </c>
      <c r="N102" s="229">
        <v>77.984769</v>
      </c>
      <c r="O102" s="229">
        <v>85.443509000000006</v>
      </c>
      <c r="P102" s="229">
        <v>90.795297000000005</v>
      </c>
      <c r="Q102" s="229">
        <v>113.220591</v>
      </c>
      <c r="R102" s="229">
        <v>85.306769000000003</v>
      </c>
      <c r="S102" s="229">
        <v>110.447626</v>
      </c>
      <c r="T102" s="229">
        <v>171.035324</v>
      </c>
      <c r="U102" s="229">
        <v>188.42781500000001</v>
      </c>
      <c r="V102" s="229">
        <v>139.71193</v>
      </c>
      <c r="W102"/>
      <c r="X102"/>
      <c r="Y102"/>
      <c r="Z102"/>
    </row>
    <row r="103" spans="1:26" ht="15">
      <c r="A103" s="262"/>
      <c r="B103" s="131" t="s">
        <v>70</v>
      </c>
      <c r="C103" s="230">
        <v>449.31506000000002</v>
      </c>
      <c r="D103" s="230">
        <v>410.08755200000002</v>
      </c>
      <c r="E103" s="230">
        <v>431.34650499999998</v>
      </c>
      <c r="F103" s="230">
        <v>433.963526</v>
      </c>
      <c r="G103" s="230">
        <v>479.675543</v>
      </c>
      <c r="H103" s="230">
        <v>541.04363000000001</v>
      </c>
      <c r="I103" s="230">
        <v>685.33775600000001</v>
      </c>
      <c r="J103" s="230">
        <v>733.53748700000006</v>
      </c>
      <c r="K103" s="230">
        <v>557.42833099999996</v>
      </c>
      <c r="L103" s="230">
        <v>504.43514099999999</v>
      </c>
      <c r="M103" s="230">
        <v>385.17429900000002</v>
      </c>
      <c r="N103" s="230">
        <v>452.59034200000002</v>
      </c>
      <c r="O103" s="230">
        <v>458.80715600000002</v>
      </c>
      <c r="P103" s="230">
        <v>420.226339</v>
      </c>
      <c r="Q103" s="230">
        <v>454.294422</v>
      </c>
      <c r="R103" s="230">
        <v>428.291943</v>
      </c>
      <c r="S103" s="230">
        <v>475.51612299999999</v>
      </c>
      <c r="T103" s="230">
        <v>623.45300399999996</v>
      </c>
      <c r="U103" s="230">
        <v>722.73342500000001</v>
      </c>
      <c r="V103" s="230">
        <v>481.51207499999998</v>
      </c>
      <c r="W103"/>
      <c r="X103"/>
      <c r="Y103"/>
      <c r="Z103"/>
    </row>
    <row r="104" spans="1:26" ht="15">
      <c r="A104" s="265" t="s">
        <v>50</v>
      </c>
      <c r="B104" s="127" t="s">
        <v>12</v>
      </c>
      <c r="C104" s="229">
        <v>0.29624200000000001</v>
      </c>
      <c r="D104" s="229">
        <v>0.28508299999999998</v>
      </c>
      <c r="E104" s="229">
        <v>0.272924</v>
      </c>
      <c r="F104" s="229">
        <v>0.258407</v>
      </c>
      <c r="G104" s="229">
        <v>0.28213199999999999</v>
      </c>
      <c r="H104" s="229">
        <v>0.27541500000000002</v>
      </c>
      <c r="I104" s="229">
        <v>0.290603</v>
      </c>
      <c r="J104" s="229">
        <v>0.28181699999999998</v>
      </c>
      <c r="K104" s="229">
        <v>0.27621200000000001</v>
      </c>
      <c r="L104" s="229">
        <v>0.29845300000000002</v>
      </c>
      <c r="M104" s="229">
        <v>0.28431800000000002</v>
      </c>
      <c r="N104" s="229">
        <v>0.28783500000000001</v>
      </c>
      <c r="O104" s="229">
        <v>0.285242</v>
      </c>
      <c r="P104" s="229">
        <v>5.4619000000000001E-2</v>
      </c>
      <c r="Q104" s="229">
        <v>0</v>
      </c>
      <c r="R104" s="229">
        <v>0</v>
      </c>
      <c r="S104" s="229">
        <v>0</v>
      </c>
      <c r="T104" s="229">
        <v>0</v>
      </c>
      <c r="U104" s="229">
        <v>0</v>
      </c>
      <c r="V104" s="229">
        <v>0</v>
      </c>
      <c r="W104"/>
      <c r="X104"/>
      <c r="Y104"/>
      <c r="Z104"/>
    </row>
    <row r="105" spans="1:26" ht="15">
      <c r="A105" s="261"/>
      <c r="B105" s="127" t="s">
        <v>69</v>
      </c>
      <c r="C105" s="229">
        <v>169.88187400000001</v>
      </c>
      <c r="D105" s="229">
        <v>150.50368700000001</v>
      </c>
      <c r="E105" s="229">
        <v>159.11780200000001</v>
      </c>
      <c r="F105" s="229">
        <v>147.29312100000001</v>
      </c>
      <c r="G105" s="229">
        <v>146.28192000000001</v>
      </c>
      <c r="H105" s="229">
        <v>150.704353</v>
      </c>
      <c r="I105" s="229">
        <v>160.623885</v>
      </c>
      <c r="J105" s="229">
        <v>152.78751800000001</v>
      </c>
      <c r="K105" s="229">
        <v>158.02361400000001</v>
      </c>
      <c r="L105" s="229">
        <v>161.225874</v>
      </c>
      <c r="M105" s="229">
        <v>162.623898</v>
      </c>
      <c r="N105" s="229">
        <v>158.879446</v>
      </c>
      <c r="O105" s="229">
        <v>164.446281</v>
      </c>
      <c r="P105" s="229">
        <v>147.68749600000001</v>
      </c>
      <c r="Q105" s="229">
        <v>173.83343199999999</v>
      </c>
      <c r="R105" s="229">
        <v>146.76996600000001</v>
      </c>
      <c r="S105" s="229">
        <v>139.11880199999999</v>
      </c>
      <c r="T105" s="229">
        <v>133.45317499999999</v>
      </c>
      <c r="U105" s="229">
        <v>138.95270500000001</v>
      </c>
      <c r="V105" s="229">
        <v>104.49058599999999</v>
      </c>
      <c r="W105"/>
      <c r="X105"/>
      <c r="Y105"/>
      <c r="Z105"/>
    </row>
    <row r="106" spans="1:26" ht="15">
      <c r="A106" s="261"/>
      <c r="B106" s="127" t="s">
        <v>9</v>
      </c>
      <c r="C106" s="229">
        <v>28.281392</v>
      </c>
      <c r="D106" s="229">
        <v>23.554095</v>
      </c>
      <c r="E106" s="229">
        <v>23.025227000000001</v>
      </c>
      <c r="F106" s="229">
        <v>15.266852</v>
      </c>
      <c r="G106" s="229">
        <v>13.422698</v>
      </c>
      <c r="H106" s="229">
        <v>26.814177000000001</v>
      </c>
      <c r="I106" s="229">
        <v>16.554684000000002</v>
      </c>
      <c r="J106" s="229">
        <v>15.849519000000001</v>
      </c>
      <c r="K106" s="229">
        <v>24.502908999999999</v>
      </c>
      <c r="L106" s="229">
        <v>16.364426999999999</v>
      </c>
      <c r="M106" s="229">
        <v>29.713279</v>
      </c>
      <c r="N106" s="229">
        <v>20.429556000000002</v>
      </c>
      <c r="O106" s="229">
        <v>37.045735999999998</v>
      </c>
      <c r="P106" s="229">
        <v>22.268398999999999</v>
      </c>
      <c r="Q106" s="229">
        <v>28.510366000000001</v>
      </c>
      <c r="R106" s="229">
        <v>15.002691</v>
      </c>
      <c r="S106" s="229">
        <v>15.518791</v>
      </c>
      <c r="T106" s="229">
        <v>14.439681999999999</v>
      </c>
      <c r="U106" s="229">
        <v>17.277450000000002</v>
      </c>
      <c r="V106" s="229">
        <v>11.654590000000001</v>
      </c>
      <c r="W106"/>
      <c r="X106"/>
      <c r="Y106"/>
      <c r="Z106"/>
    </row>
    <row r="107" spans="1:26" ht="15">
      <c r="A107" s="261"/>
      <c r="B107" s="127" t="s">
        <v>8</v>
      </c>
      <c r="C107" s="229">
        <v>121.758736</v>
      </c>
      <c r="D107" s="229">
        <v>103.04591600000001</v>
      </c>
      <c r="E107" s="229">
        <v>118.98512599999999</v>
      </c>
      <c r="F107" s="229">
        <v>101.478588</v>
      </c>
      <c r="G107" s="229">
        <v>109.30998200000001</v>
      </c>
      <c r="H107" s="229">
        <v>82.237212</v>
      </c>
      <c r="I107" s="229">
        <v>108.818316</v>
      </c>
      <c r="J107" s="229">
        <v>104.478976</v>
      </c>
      <c r="K107" s="229">
        <v>76.899137999999994</v>
      </c>
      <c r="L107" s="229">
        <v>89.300011999999995</v>
      </c>
      <c r="M107" s="229">
        <v>91.813715999999999</v>
      </c>
      <c r="N107" s="229">
        <v>71.233320000000006</v>
      </c>
      <c r="O107" s="229">
        <v>82.867552000000003</v>
      </c>
      <c r="P107" s="229">
        <v>111.33349800000001</v>
      </c>
      <c r="Q107" s="229">
        <v>126.580506</v>
      </c>
      <c r="R107" s="229">
        <v>98.063034000000002</v>
      </c>
      <c r="S107" s="229">
        <v>81.823025999999999</v>
      </c>
      <c r="T107" s="229">
        <v>84.304407999999995</v>
      </c>
      <c r="U107" s="229">
        <v>97.386711000000005</v>
      </c>
      <c r="V107" s="229">
        <v>57.441741</v>
      </c>
      <c r="W107"/>
      <c r="X107"/>
      <c r="Y107"/>
      <c r="Z107"/>
    </row>
    <row r="108" spans="1:26" ht="15">
      <c r="A108" s="261"/>
      <c r="B108" s="127" t="s">
        <v>25</v>
      </c>
      <c r="C108" s="229">
        <v>349.62675200000001</v>
      </c>
      <c r="D108" s="229">
        <v>283.485344</v>
      </c>
      <c r="E108" s="229">
        <v>307.37834299999997</v>
      </c>
      <c r="F108" s="229">
        <v>316.11086599999999</v>
      </c>
      <c r="G108" s="229">
        <v>261.3288</v>
      </c>
      <c r="H108" s="229">
        <v>271.16905600000001</v>
      </c>
      <c r="I108" s="229">
        <v>265.51519999999999</v>
      </c>
      <c r="J108" s="229">
        <v>260.370474</v>
      </c>
      <c r="K108" s="229">
        <v>296.23593199999999</v>
      </c>
      <c r="L108" s="229">
        <v>354.842107</v>
      </c>
      <c r="M108" s="229">
        <v>391.60655400000002</v>
      </c>
      <c r="N108" s="229">
        <v>377.87321400000002</v>
      </c>
      <c r="O108" s="229">
        <v>342.56568199999998</v>
      </c>
      <c r="P108" s="229">
        <v>249.83534599999999</v>
      </c>
      <c r="Q108" s="229">
        <v>290.37200899999999</v>
      </c>
      <c r="R108" s="229">
        <v>290.70250900000002</v>
      </c>
      <c r="S108" s="229">
        <v>328.785506</v>
      </c>
      <c r="T108" s="229">
        <v>284.15903500000002</v>
      </c>
      <c r="U108" s="229">
        <v>316.61882300000002</v>
      </c>
      <c r="V108" s="229">
        <v>241.34295499999999</v>
      </c>
      <c r="W108"/>
      <c r="X108"/>
      <c r="Y108"/>
      <c r="Z108"/>
    </row>
    <row r="109" spans="1:26" ht="15">
      <c r="A109" s="261"/>
      <c r="B109" s="127" t="s">
        <v>6</v>
      </c>
      <c r="C109" s="229">
        <v>0.73928799999999995</v>
      </c>
      <c r="D109" s="229">
        <v>1.4498660000000001</v>
      </c>
      <c r="E109" s="229">
        <v>1.626099</v>
      </c>
      <c r="F109" s="229">
        <v>1.3224050000000001</v>
      </c>
      <c r="G109" s="229">
        <v>2.25665</v>
      </c>
      <c r="H109" s="229">
        <v>2.6416550000000001</v>
      </c>
      <c r="I109" s="229">
        <v>3.5113099999999999</v>
      </c>
      <c r="J109" s="229">
        <v>3.975784</v>
      </c>
      <c r="K109" s="229">
        <v>2.271474</v>
      </c>
      <c r="L109" s="229">
        <v>1.869634</v>
      </c>
      <c r="M109" s="229">
        <v>0.32408100000000001</v>
      </c>
      <c r="N109" s="229">
        <v>1.363745</v>
      </c>
      <c r="O109" s="229">
        <v>1.249555</v>
      </c>
      <c r="P109" s="229">
        <v>1.142978</v>
      </c>
      <c r="Q109" s="229">
        <v>1.2419039999999999</v>
      </c>
      <c r="R109" s="229">
        <v>1.7632380000000001</v>
      </c>
      <c r="S109" s="229">
        <v>1.701465</v>
      </c>
      <c r="T109" s="229">
        <v>2.9528669999999999</v>
      </c>
      <c r="U109" s="229">
        <v>3.1269979999999999</v>
      </c>
      <c r="V109" s="229">
        <v>0</v>
      </c>
      <c r="W109"/>
      <c r="X109"/>
      <c r="Y109"/>
      <c r="Z109"/>
    </row>
    <row r="110" spans="1:26" ht="15">
      <c r="A110" s="261"/>
      <c r="B110" s="127" t="s">
        <v>5</v>
      </c>
      <c r="C110" s="229">
        <v>53.153264999999998</v>
      </c>
      <c r="D110" s="229">
        <v>108.660585</v>
      </c>
      <c r="E110" s="229">
        <v>89.216486000000003</v>
      </c>
      <c r="F110" s="229">
        <v>94.616236999999998</v>
      </c>
      <c r="G110" s="229">
        <v>146.946403</v>
      </c>
      <c r="H110" s="229">
        <v>129.811801</v>
      </c>
      <c r="I110" s="229">
        <v>169.34169700000001</v>
      </c>
      <c r="J110" s="229">
        <v>210.63462999999999</v>
      </c>
      <c r="K110" s="229">
        <v>148.53897900000001</v>
      </c>
      <c r="L110" s="229">
        <v>116.72577099999999</v>
      </c>
      <c r="M110" s="229">
        <v>42.203436000000004</v>
      </c>
      <c r="N110" s="229">
        <v>98.604742999999999</v>
      </c>
      <c r="O110" s="229">
        <v>94.728334000000004</v>
      </c>
      <c r="P110" s="229">
        <v>107.768535</v>
      </c>
      <c r="Q110" s="229">
        <v>77.910471999999999</v>
      </c>
      <c r="R110" s="229">
        <v>105.224018</v>
      </c>
      <c r="S110" s="229">
        <v>99.380206999999999</v>
      </c>
      <c r="T110" s="229">
        <v>143.378455</v>
      </c>
      <c r="U110" s="229">
        <v>163.042329</v>
      </c>
      <c r="V110" s="229">
        <v>87.419543000000004</v>
      </c>
      <c r="W110"/>
      <c r="X110"/>
      <c r="Y110"/>
      <c r="Z110"/>
    </row>
    <row r="111" spans="1:26" ht="15">
      <c r="A111" s="261"/>
      <c r="B111" s="127" t="s">
        <v>4</v>
      </c>
      <c r="C111" s="229">
        <v>24.766017999999999</v>
      </c>
      <c r="D111" s="229">
        <v>26.429468</v>
      </c>
      <c r="E111" s="229">
        <v>32.017468999999998</v>
      </c>
      <c r="F111" s="229">
        <v>36.139912000000002</v>
      </c>
      <c r="G111" s="229">
        <v>35.883150999999998</v>
      </c>
      <c r="H111" s="229">
        <v>36.359181999999997</v>
      </c>
      <c r="I111" s="229">
        <v>42.950865999999998</v>
      </c>
      <c r="J111" s="229">
        <v>40.957819000000001</v>
      </c>
      <c r="K111" s="229">
        <v>37.569015999999998</v>
      </c>
      <c r="L111" s="229">
        <v>36.358265000000003</v>
      </c>
      <c r="M111" s="229">
        <v>28.568382</v>
      </c>
      <c r="N111" s="229">
        <v>27.419523999999999</v>
      </c>
      <c r="O111" s="229">
        <v>32.095979</v>
      </c>
      <c r="P111" s="229">
        <v>35.976973999999998</v>
      </c>
      <c r="Q111" s="229">
        <v>37.372995000000003</v>
      </c>
      <c r="R111" s="229">
        <v>38.245548999999997</v>
      </c>
      <c r="S111" s="229">
        <v>44.380906000000003</v>
      </c>
      <c r="T111" s="229">
        <v>42.392861000000003</v>
      </c>
      <c r="U111" s="229">
        <v>43.881777999999997</v>
      </c>
      <c r="V111" s="229">
        <v>29.629176999999999</v>
      </c>
      <c r="W111"/>
      <c r="X111"/>
      <c r="Y111"/>
      <c r="Z111"/>
    </row>
    <row r="112" spans="1:26" ht="15">
      <c r="A112" s="261"/>
      <c r="B112" s="127" t="s">
        <v>22</v>
      </c>
      <c r="C112" s="229">
        <v>0.50013399999999997</v>
      </c>
      <c r="D112" s="229">
        <v>0.49944300000000003</v>
      </c>
      <c r="E112" s="229">
        <v>0.57839200000000002</v>
      </c>
      <c r="F112" s="229">
        <v>0.26424700000000001</v>
      </c>
      <c r="G112" s="229">
        <v>0.430983</v>
      </c>
      <c r="H112" s="229">
        <v>0.49796200000000002</v>
      </c>
      <c r="I112" s="229">
        <v>0.62341999999999997</v>
      </c>
      <c r="J112" s="229">
        <v>1.3289139999999999</v>
      </c>
      <c r="K112" s="229">
        <v>1.1101749999999999</v>
      </c>
      <c r="L112" s="229">
        <v>1.1028469999999999</v>
      </c>
      <c r="M112" s="229">
        <v>1.1775519999999999</v>
      </c>
      <c r="N112" s="229">
        <v>1.130485</v>
      </c>
      <c r="O112" s="229">
        <v>1.127931</v>
      </c>
      <c r="P112" s="229">
        <v>1.179675</v>
      </c>
      <c r="Q112" s="229">
        <v>1.4286719999999999</v>
      </c>
      <c r="R112" s="229">
        <v>1.4361379999999999</v>
      </c>
      <c r="S112" s="229">
        <v>1.444064</v>
      </c>
      <c r="T112" s="229">
        <v>1.2805299999999999</v>
      </c>
      <c r="U112" s="229">
        <v>1.163958</v>
      </c>
      <c r="V112" s="229">
        <v>0</v>
      </c>
      <c r="W112"/>
      <c r="X112"/>
      <c r="Y112"/>
      <c r="Z112"/>
    </row>
    <row r="113" spans="1:26" ht="15">
      <c r="A113" s="261"/>
      <c r="B113" s="131" t="s">
        <v>2</v>
      </c>
      <c r="C113" s="230">
        <v>749.00370099999998</v>
      </c>
      <c r="D113" s="230">
        <v>697.91348700000003</v>
      </c>
      <c r="E113" s="230">
        <v>732.21786799999995</v>
      </c>
      <c r="F113" s="230">
        <v>712.75063499999999</v>
      </c>
      <c r="G113" s="230">
        <v>716.14271900000006</v>
      </c>
      <c r="H113" s="230">
        <v>700.51081299999998</v>
      </c>
      <c r="I113" s="230">
        <v>768.22998099999995</v>
      </c>
      <c r="J113" s="230">
        <v>790.66545099999996</v>
      </c>
      <c r="K113" s="230">
        <v>745.42744900000002</v>
      </c>
      <c r="L113" s="230">
        <v>778.08739000000003</v>
      </c>
      <c r="M113" s="230">
        <v>748.31521599999996</v>
      </c>
      <c r="N113" s="230">
        <v>757.22186799999997</v>
      </c>
      <c r="O113" s="230">
        <v>756.41229199999998</v>
      </c>
      <c r="P113" s="230">
        <v>677.24752000000001</v>
      </c>
      <c r="Q113" s="230">
        <v>737.25035600000001</v>
      </c>
      <c r="R113" s="230">
        <v>697.20714299999997</v>
      </c>
      <c r="S113" s="230">
        <v>712.15276700000004</v>
      </c>
      <c r="T113" s="230">
        <v>706.36101299999996</v>
      </c>
      <c r="U113" s="230">
        <v>781.45075199999997</v>
      </c>
      <c r="V113" s="230">
        <v>531.97859200000005</v>
      </c>
      <c r="W113"/>
      <c r="X113"/>
      <c r="Y113"/>
      <c r="Z113"/>
    </row>
    <row r="114" spans="1:26" ht="15">
      <c r="A114" s="261"/>
      <c r="B114" s="131" t="s">
        <v>70</v>
      </c>
      <c r="C114" s="230">
        <v>749.00370099999998</v>
      </c>
      <c r="D114" s="230">
        <v>697.91348700000003</v>
      </c>
      <c r="E114" s="230">
        <v>732.21786799999995</v>
      </c>
      <c r="F114" s="230">
        <v>712.75063499999999</v>
      </c>
      <c r="G114" s="230">
        <v>716.14271900000006</v>
      </c>
      <c r="H114" s="230">
        <v>700.51081299999998</v>
      </c>
      <c r="I114" s="230">
        <v>768.22998099999995</v>
      </c>
      <c r="J114" s="230">
        <v>790.66545099999996</v>
      </c>
      <c r="K114" s="230">
        <v>745.42744900000002</v>
      </c>
      <c r="L114" s="230">
        <v>778.08739000000003</v>
      </c>
      <c r="M114" s="230">
        <v>748.31521599999996</v>
      </c>
      <c r="N114" s="230">
        <v>757.22186799999997</v>
      </c>
      <c r="O114" s="230">
        <v>756.41229199999998</v>
      </c>
      <c r="P114" s="230">
        <v>677.24752000000001</v>
      </c>
      <c r="Q114" s="230">
        <v>737.25035600000001</v>
      </c>
      <c r="R114" s="230">
        <v>697.20714299999997</v>
      </c>
      <c r="S114" s="230">
        <v>712.15276700000004</v>
      </c>
      <c r="T114" s="230">
        <v>706.36101299999996</v>
      </c>
      <c r="U114" s="230">
        <v>781.45075199999997</v>
      </c>
      <c r="V114" s="230">
        <v>531.97859200000005</v>
      </c>
      <c r="W114"/>
      <c r="X114"/>
      <c r="Y114"/>
      <c r="Z114"/>
    </row>
    <row r="115" spans="1:26" ht="15">
      <c r="A115" s="262"/>
      <c r="B115" s="127" t="s">
        <v>147</v>
      </c>
      <c r="C115" s="229">
        <v>0</v>
      </c>
      <c r="D115" s="229">
        <v>0</v>
      </c>
      <c r="E115" s="229">
        <v>0</v>
      </c>
      <c r="F115" s="229">
        <v>0</v>
      </c>
      <c r="G115" s="229">
        <v>0</v>
      </c>
      <c r="H115" s="229">
        <v>0</v>
      </c>
      <c r="I115" s="229">
        <v>0</v>
      </c>
      <c r="J115" s="229">
        <v>0</v>
      </c>
      <c r="K115" s="229">
        <v>0</v>
      </c>
      <c r="L115" s="229">
        <v>0</v>
      </c>
      <c r="M115" s="229">
        <v>0</v>
      </c>
      <c r="N115" s="229">
        <v>0</v>
      </c>
      <c r="O115" s="229">
        <v>0</v>
      </c>
      <c r="P115" s="229">
        <v>0</v>
      </c>
      <c r="Q115" s="229">
        <v>0</v>
      </c>
      <c r="R115" s="229">
        <v>0</v>
      </c>
      <c r="S115" s="229">
        <v>0</v>
      </c>
      <c r="T115" s="229">
        <v>0</v>
      </c>
      <c r="U115" s="229">
        <v>0.50690100000000005</v>
      </c>
      <c r="V115" s="229">
        <v>0</v>
      </c>
      <c r="W115"/>
      <c r="X115"/>
      <c r="Y115"/>
      <c r="Z115"/>
    </row>
    <row r="116" spans="1:26" ht="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ht="12" customHeight="1">
      <c r="A117"/>
      <c r="B117"/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/>
      <c r="Q117"/>
      <c r="R117"/>
      <c r="S117"/>
    </row>
    <row r="118" spans="1:26">
      <c r="B118" s="99" t="s">
        <v>134</v>
      </c>
      <c r="C118" s="201">
        <f>+C133+C134</f>
        <v>-5.3999999999999998E-5</v>
      </c>
      <c r="D118" s="201">
        <f t="shared" ref="D118:O118" si="6">+D133+D134</f>
        <v>-1.776E-3</v>
      </c>
      <c r="E118" s="201">
        <f t="shared" si="6"/>
        <v>-8.5300000000000011E-3</v>
      </c>
      <c r="F118" s="201">
        <f t="shared" si="6"/>
        <v>-7.0933999999999997E-2</v>
      </c>
      <c r="G118" s="201">
        <f t="shared" si="6"/>
        <v>-4.4206999999999996E-2</v>
      </c>
      <c r="H118" s="201">
        <f t="shared" si="6"/>
        <v>-1.3925000000000002E-2</v>
      </c>
      <c r="I118" s="201">
        <f t="shared" si="6"/>
        <v>-1.4703000000000001E-2</v>
      </c>
      <c r="J118" s="201">
        <f t="shared" si="6"/>
        <v>-1.0441000000000001E-2</v>
      </c>
      <c r="K118" s="201">
        <f t="shared" si="6"/>
        <v>-4.993E-3</v>
      </c>
      <c r="L118" s="201">
        <f t="shared" si="6"/>
        <v>-5.4419999999999998E-3</v>
      </c>
      <c r="M118" s="201">
        <f t="shared" si="6"/>
        <v>-1.9395000000000003E-2</v>
      </c>
      <c r="N118" s="201">
        <f t="shared" si="6"/>
        <v>-3.3148999999999998E-2</v>
      </c>
      <c r="O118" s="201">
        <f t="shared" si="6"/>
        <v>-1.7625999999999999E-2</v>
      </c>
    </row>
    <row r="119" spans="1:26">
      <c r="B119" s="249" t="s">
        <v>65</v>
      </c>
      <c r="C119" s="108" t="str">
        <f>TEXT(EDATE(D119,-1),"mmmm aaaa")</f>
        <v>julio 2024</v>
      </c>
      <c r="D119" s="108" t="str">
        <f t="shared" ref="D119:M119" si="7">TEXT(EDATE(E119,-1),"mmmm aaaa")</f>
        <v>agosto 2024</v>
      </c>
      <c r="E119" s="108" t="str">
        <f t="shared" si="7"/>
        <v>septiembre 2024</v>
      </c>
      <c r="F119" s="108" t="str">
        <f t="shared" si="7"/>
        <v>octubre 2024</v>
      </c>
      <c r="G119" s="108" t="str">
        <f t="shared" si="7"/>
        <v>noviembre 2024</v>
      </c>
      <c r="H119" s="108" t="str">
        <f t="shared" si="7"/>
        <v>diciembre 2024</v>
      </c>
      <c r="I119" s="108" t="str">
        <f t="shared" si="7"/>
        <v>enero 2025</v>
      </c>
      <c r="J119" s="108" t="str">
        <f t="shared" si="7"/>
        <v>febrero 2025</v>
      </c>
      <c r="K119" s="108" t="str">
        <f t="shared" si="7"/>
        <v>marzo 2025</v>
      </c>
      <c r="L119" s="108" t="str">
        <f t="shared" si="7"/>
        <v>abril 2025</v>
      </c>
      <c r="M119" s="108" t="str">
        <f t="shared" si="7"/>
        <v>mayo 2025</v>
      </c>
      <c r="N119" s="108" t="str">
        <f>TEXT(EDATE(O119,-1),"mmmm aaaa")</f>
        <v>junio 2025</v>
      </c>
      <c r="O119" s="109" t="str">
        <f>A2</f>
        <v>Julio 2025</v>
      </c>
    </row>
    <row r="120" spans="1:26">
      <c r="B120" s="250"/>
      <c r="C120" s="116" t="str">
        <f>TEXT(EDATE($A$2,-12),"mmm")&amp;".-"&amp;TEXT(EDATE($A$2,-12),"aa")</f>
        <v>jul.-24</v>
      </c>
      <c r="D120" s="116" t="str">
        <f>TEXT(EDATE($A$2,-11),"mmm")&amp;".-"&amp;TEXT(EDATE($A$2,-11),"aa")</f>
        <v>ago.-24</v>
      </c>
      <c r="E120" s="116" t="str">
        <f>TEXT(EDATE($A$2,-10),"mmm")&amp;".-"&amp;TEXT(EDATE($A$2,-10),"aa")</f>
        <v>sep.-24</v>
      </c>
      <c r="F120" s="116" t="str">
        <f>TEXT(EDATE($A$2,-9),"mmm")&amp;".-"&amp;TEXT(EDATE($A$2,-9),"aa")</f>
        <v>oct.-24</v>
      </c>
      <c r="G120" s="116" t="str">
        <f>TEXT(EDATE($A$2,-8),"mmm")&amp;".-"&amp;TEXT(EDATE($A$2,-8),"aa")</f>
        <v>nov.-24</v>
      </c>
      <c r="H120" s="116" t="str">
        <f>TEXT(EDATE($A$2,-7),"mmm")&amp;".-"&amp;TEXT(EDATE($A$2,-7),"aa")</f>
        <v>dic.-24</v>
      </c>
      <c r="I120" s="116" t="str">
        <f>TEXT(EDATE($A$2,-6),"mmm")&amp;".-"&amp;TEXT(EDATE($A$2,-6),"aa")</f>
        <v>ene.-25</v>
      </c>
      <c r="J120" s="116" t="str">
        <f>TEXT(EDATE($A$2,-5),"mmm")&amp;".-"&amp;TEXT(EDATE($A$2,-5),"aa")</f>
        <v>feb.-25</v>
      </c>
      <c r="K120" s="116" t="str">
        <f>TEXT(EDATE($A$2,-4),"mmm")&amp;".-"&amp;TEXT(EDATE($A$2,-4),"aa")</f>
        <v>mar.-25</v>
      </c>
      <c r="L120" s="116" t="str">
        <f>TEXT(EDATE($A$2,-3),"mmm")&amp;".-"&amp;TEXT(EDATE($A$2,-3),"aa")</f>
        <v>abr.-25</v>
      </c>
      <c r="M120" s="116" t="str">
        <f>TEXT(EDATE($A$2,-2),"mmm")&amp;".-"&amp;TEXT(EDATE($A$2,-2),"aa")</f>
        <v>may.-25</v>
      </c>
      <c r="N120" s="116" t="str">
        <f>TEXT(EDATE($A$2,-1),"mmm")&amp;".-"&amp;TEXT(EDATE($A$2,-1),"aa")</f>
        <v>jun.-25</v>
      </c>
      <c r="O120" s="136" t="str">
        <f>TEXT($A$2,"mmm")&amp;".-"&amp;TEXT($A$2,"aa")</f>
        <v>jul.-25</v>
      </c>
    </row>
    <row r="121" spans="1:26">
      <c r="A121" s="257" t="s">
        <v>67</v>
      </c>
      <c r="B121" s="117" t="s">
        <v>11</v>
      </c>
      <c r="C121" s="118">
        <f t="shared" ref="C121:O121" si="8">HLOOKUP(C$119,$86:$103,3,FALSE)</f>
        <v>3.0622039999999999</v>
      </c>
      <c r="D121" s="118">
        <f t="shared" si="8"/>
        <v>0</v>
      </c>
      <c r="E121" s="118">
        <f t="shared" si="8"/>
        <v>0</v>
      </c>
      <c r="F121" s="118">
        <f t="shared" si="8"/>
        <v>0</v>
      </c>
      <c r="G121" s="118">
        <f t="shared" si="8"/>
        <v>0</v>
      </c>
      <c r="H121" s="118">
        <f t="shared" si="8"/>
        <v>0</v>
      </c>
      <c r="I121" s="118">
        <f t="shared" si="8"/>
        <v>4.6319679999999996</v>
      </c>
      <c r="J121" s="118">
        <f t="shared" si="8"/>
        <v>61.004249999999999</v>
      </c>
      <c r="K121" s="118">
        <f t="shared" si="8"/>
        <v>29.608969999999999</v>
      </c>
      <c r="L121" s="118">
        <f t="shared" si="8"/>
        <v>0</v>
      </c>
      <c r="M121" s="118">
        <f t="shared" si="8"/>
        <v>0</v>
      </c>
      <c r="N121" s="118">
        <f t="shared" si="8"/>
        <v>0</v>
      </c>
      <c r="O121" s="119">
        <f t="shared" si="8"/>
        <v>0</v>
      </c>
    </row>
    <row r="122" spans="1:26">
      <c r="A122" s="258"/>
      <c r="B122" s="102" t="s">
        <v>10</v>
      </c>
      <c r="C122" s="104">
        <f t="shared" ref="C122:O122" si="9">HLOOKUP(C$119,$86:$103,4,FALSE)</f>
        <v>51.657288000000001</v>
      </c>
      <c r="D122" s="104">
        <f t="shared" si="9"/>
        <v>63.154792</v>
      </c>
      <c r="E122" s="104">
        <f t="shared" si="9"/>
        <v>37.101396999999999</v>
      </c>
      <c r="F122" s="104">
        <f t="shared" si="9"/>
        <v>25.321735</v>
      </c>
      <c r="G122" s="104">
        <f t="shared" si="9"/>
        <v>8.0420429999999996</v>
      </c>
      <c r="H122" s="104">
        <f t="shared" si="9"/>
        <v>8.2701910000000005</v>
      </c>
      <c r="I122" s="104">
        <f t="shared" si="9"/>
        <v>8.5854890000000008</v>
      </c>
      <c r="J122" s="104">
        <f t="shared" si="9"/>
        <v>6.4758909999999998</v>
      </c>
      <c r="K122" s="104">
        <f t="shared" si="9"/>
        <v>7.3957850000000001</v>
      </c>
      <c r="L122" s="104">
        <f t="shared" si="9"/>
        <v>13.863616</v>
      </c>
      <c r="M122" s="104">
        <f t="shared" si="9"/>
        <v>17.616911000000002</v>
      </c>
      <c r="N122" s="104">
        <f t="shared" si="9"/>
        <v>36.758597999999999</v>
      </c>
      <c r="O122" s="119">
        <f t="shared" si="9"/>
        <v>62.363782</v>
      </c>
    </row>
    <row r="123" spans="1:26">
      <c r="A123" s="258"/>
      <c r="B123" s="102" t="s">
        <v>9</v>
      </c>
      <c r="C123" s="104">
        <f t="shared" ref="C123:O123" si="10">HLOOKUP(C$119,$86:$103,5,FALSE)</f>
        <v>52.690387999999999</v>
      </c>
      <c r="D123" s="104">
        <f t="shared" si="10"/>
        <v>57.984402000000003</v>
      </c>
      <c r="E123" s="104">
        <f t="shared" si="10"/>
        <v>36.627740000000003</v>
      </c>
      <c r="F123" s="104">
        <f t="shared" si="10"/>
        <v>40.918340000000001</v>
      </c>
      <c r="G123" s="104">
        <f t="shared" si="10"/>
        <v>22.217787999999999</v>
      </c>
      <c r="H123" s="104">
        <f t="shared" si="10"/>
        <v>25.456890999999999</v>
      </c>
      <c r="I123" s="104">
        <f t="shared" si="10"/>
        <v>23.827804</v>
      </c>
      <c r="J123" s="104">
        <f t="shared" si="10"/>
        <v>22.326347999999999</v>
      </c>
      <c r="K123" s="104">
        <f t="shared" si="10"/>
        <v>24.290578</v>
      </c>
      <c r="L123" s="104">
        <f t="shared" si="10"/>
        <v>25.040586000000001</v>
      </c>
      <c r="M123" s="104">
        <f t="shared" si="10"/>
        <v>25.468105999999999</v>
      </c>
      <c r="N123" s="104">
        <f t="shared" si="10"/>
        <v>46.078491</v>
      </c>
      <c r="O123" s="119">
        <f t="shared" si="10"/>
        <v>58.218541000000002</v>
      </c>
    </row>
    <row r="124" spans="1:26" ht="14.5">
      <c r="A124" s="258"/>
      <c r="B124" s="102" t="s">
        <v>128</v>
      </c>
      <c r="C124" s="104">
        <f t="shared" ref="C124:O124" si="11">HLOOKUP(C$119,$86:$103,6,FALSE)</f>
        <v>274.34556800000001</v>
      </c>
      <c r="D124" s="104">
        <f t="shared" si="11"/>
        <v>334.32576699999998</v>
      </c>
      <c r="E124" s="104">
        <f t="shared" si="11"/>
        <v>246.11744899999999</v>
      </c>
      <c r="F124" s="104">
        <f t="shared" si="11"/>
        <v>233.64673300000001</v>
      </c>
      <c r="G124" s="104">
        <f t="shared" si="11"/>
        <v>228.35513399999999</v>
      </c>
      <c r="H124" s="104">
        <f t="shared" si="11"/>
        <v>287.61223999999999</v>
      </c>
      <c r="I124" s="104">
        <f t="shared" si="11"/>
        <v>284.762474</v>
      </c>
      <c r="J124" s="104">
        <f t="shared" si="11"/>
        <v>188.665806</v>
      </c>
      <c r="K124" s="104">
        <f t="shared" si="11"/>
        <v>223.33681300000001</v>
      </c>
      <c r="L124" s="104">
        <f t="shared" si="11"/>
        <v>226.567814</v>
      </c>
      <c r="M124" s="104">
        <f t="shared" si="11"/>
        <v>243.85669100000001</v>
      </c>
      <c r="N124" s="104">
        <f t="shared" si="11"/>
        <v>273.81515200000001</v>
      </c>
      <c r="O124" s="119">
        <f t="shared" si="11"/>
        <v>334.267562</v>
      </c>
    </row>
    <row r="125" spans="1:26">
      <c r="A125" s="258"/>
      <c r="B125" s="102" t="s">
        <v>24</v>
      </c>
      <c r="C125" s="104">
        <f t="shared" ref="C125:O125" si="12">HLOOKUP(C$119,$86:$103,7,FALSE)</f>
        <v>0</v>
      </c>
      <c r="D125" s="104">
        <f t="shared" si="12"/>
        <v>0</v>
      </c>
      <c r="E125" s="104">
        <f t="shared" si="12"/>
        <v>0</v>
      </c>
      <c r="F125" s="104">
        <f t="shared" si="12"/>
        <v>0</v>
      </c>
      <c r="G125" s="104">
        <f t="shared" si="12"/>
        <v>0</v>
      </c>
      <c r="H125" s="104">
        <f t="shared" si="12"/>
        <v>0</v>
      </c>
      <c r="I125" s="104">
        <f t="shared" si="12"/>
        <v>0</v>
      </c>
      <c r="J125" s="104">
        <f t="shared" si="12"/>
        <v>0</v>
      </c>
      <c r="K125" s="104">
        <f t="shared" si="12"/>
        <v>0</v>
      </c>
      <c r="L125" s="104">
        <f t="shared" si="12"/>
        <v>0</v>
      </c>
      <c r="M125" s="104">
        <f t="shared" si="12"/>
        <v>0</v>
      </c>
      <c r="N125" s="104">
        <f t="shared" si="12"/>
        <v>0</v>
      </c>
      <c r="O125" s="119">
        <f t="shared" si="12"/>
        <v>0</v>
      </c>
    </row>
    <row r="126" spans="1:26">
      <c r="A126" s="258"/>
      <c r="B126" s="102" t="s">
        <v>5</v>
      </c>
      <c r="C126" s="104">
        <f t="shared" ref="C126:O126" si="13">HLOOKUP(C$119,$86:$104,8,FALSE)</f>
        <v>0</v>
      </c>
      <c r="D126" s="104">
        <f t="shared" si="13"/>
        <v>0</v>
      </c>
      <c r="E126" s="104">
        <f t="shared" si="13"/>
        <v>0</v>
      </c>
      <c r="F126" s="104">
        <f t="shared" si="13"/>
        <v>0</v>
      </c>
      <c r="G126" s="104">
        <f t="shared" si="13"/>
        <v>0</v>
      </c>
      <c r="H126" s="104">
        <f t="shared" si="13"/>
        <v>0</v>
      </c>
      <c r="I126" s="104">
        <f t="shared" si="13"/>
        <v>0</v>
      </c>
      <c r="J126" s="104">
        <f t="shared" si="13"/>
        <v>0</v>
      </c>
      <c r="K126" s="104">
        <f t="shared" si="13"/>
        <v>0</v>
      </c>
      <c r="L126" s="104">
        <f t="shared" si="13"/>
        <v>0</v>
      </c>
      <c r="M126" s="104">
        <f t="shared" si="13"/>
        <v>0</v>
      </c>
      <c r="N126" s="104">
        <f t="shared" si="13"/>
        <v>0</v>
      </c>
      <c r="O126" s="119">
        <f t="shared" si="13"/>
        <v>0</v>
      </c>
    </row>
    <row r="127" spans="1:26">
      <c r="A127" s="258"/>
      <c r="B127" s="102" t="s">
        <v>4</v>
      </c>
      <c r="C127" s="104">
        <f t="shared" ref="C127:O127" si="14">HLOOKUP(C$119,$86:$104,9,FALSE)</f>
        <v>60.213101000000002</v>
      </c>
      <c r="D127" s="104">
        <f t="shared" si="14"/>
        <v>55.546011</v>
      </c>
      <c r="E127" s="104">
        <f t="shared" si="14"/>
        <v>44.045144000000001</v>
      </c>
      <c r="F127" s="104">
        <f t="shared" si="14"/>
        <v>38.954234</v>
      </c>
      <c r="G127" s="104">
        <f t="shared" si="14"/>
        <v>27.233916000000001</v>
      </c>
      <c r="H127" s="104">
        <f t="shared" si="14"/>
        <v>25.260021999999999</v>
      </c>
      <c r="I127" s="104">
        <f t="shared" si="14"/>
        <v>27.359456999999999</v>
      </c>
      <c r="J127" s="104">
        <f t="shared" si="14"/>
        <v>29.654371999999999</v>
      </c>
      <c r="K127" s="104">
        <f t="shared" si="14"/>
        <v>33.783219000000003</v>
      </c>
      <c r="L127" s="104">
        <f t="shared" si="14"/>
        <v>48.888747000000002</v>
      </c>
      <c r="M127" s="104">
        <f t="shared" si="14"/>
        <v>53.663460000000001</v>
      </c>
      <c r="N127" s="104">
        <f t="shared" si="14"/>
        <v>62.733255</v>
      </c>
      <c r="O127" s="119">
        <f t="shared" si="14"/>
        <v>56.807785000000003</v>
      </c>
    </row>
    <row r="128" spans="1:26">
      <c r="A128" s="258"/>
      <c r="B128" s="110" t="s">
        <v>22</v>
      </c>
      <c r="C128" s="104">
        <f t="shared" ref="C128:O128" si="15">HLOOKUP(C$119,$86:$104,10,FALSE)</f>
        <v>0.18402499999999999</v>
      </c>
      <c r="D128" s="104">
        <f t="shared" si="15"/>
        <v>0.28992600000000002</v>
      </c>
      <c r="E128" s="104">
        <f t="shared" si="15"/>
        <v>0.364813</v>
      </c>
      <c r="F128" s="104">
        <f t="shared" si="15"/>
        <v>0.34994999999999998</v>
      </c>
      <c r="G128" s="104">
        <f t="shared" si="15"/>
        <v>0.27039800000000003</v>
      </c>
      <c r="H128" s="104">
        <f t="shared" si="15"/>
        <v>0.23000100000000001</v>
      </c>
      <c r="I128" s="104">
        <f t="shared" si="15"/>
        <v>0.256185</v>
      </c>
      <c r="J128" s="104">
        <f t="shared" si="15"/>
        <v>0.25728499999999999</v>
      </c>
      <c r="K128" s="104">
        <f t="shared" si="15"/>
        <v>0.27165699999999998</v>
      </c>
      <c r="L128" s="104">
        <f t="shared" si="15"/>
        <v>0.216173</v>
      </c>
      <c r="M128" s="104">
        <f t="shared" si="15"/>
        <v>0.242977</v>
      </c>
      <c r="N128" s="104">
        <f t="shared" si="15"/>
        <v>0.25375799999999998</v>
      </c>
      <c r="O128" s="119">
        <f t="shared" si="15"/>
        <v>0.13533500000000001</v>
      </c>
    </row>
    <row r="129" spans="1:15">
      <c r="A129" s="258"/>
      <c r="B129" s="110" t="s">
        <v>23</v>
      </c>
      <c r="C129" s="104">
        <f t="shared" ref="C129:O129" si="16">HLOOKUP(C$119,$86:$104,11,FALSE)</f>
        <v>3.2774670000000001</v>
      </c>
      <c r="D129" s="104">
        <f t="shared" si="16"/>
        <v>3.1243509999999999</v>
      </c>
      <c r="E129" s="104">
        <f t="shared" si="16"/>
        <v>2.778902</v>
      </c>
      <c r="F129" s="104">
        <f t="shared" si="16"/>
        <v>2.2852030000000001</v>
      </c>
      <c r="G129" s="104">
        <f t="shared" si="16"/>
        <v>1.8790750000000001</v>
      </c>
      <c r="H129" s="104">
        <f t="shared" si="16"/>
        <v>3.2668629999999999</v>
      </c>
      <c r="I129" s="104">
        <f t="shared" si="16"/>
        <v>3.6863090000000001</v>
      </c>
      <c r="J129" s="104">
        <f t="shared" si="16"/>
        <v>3.272465</v>
      </c>
      <c r="K129" s="104">
        <f t="shared" si="16"/>
        <v>2.6087359999999999</v>
      </c>
      <c r="L129" s="104">
        <f t="shared" si="16"/>
        <v>2.4437060000000002</v>
      </c>
      <c r="M129" s="104">
        <f t="shared" si="16"/>
        <v>3.266893</v>
      </c>
      <c r="N129" s="104">
        <f t="shared" si="16"/>
        <v>4.1208809999999998</v>
      </c>
      <c r="O129" s="119">
        <f t="shared" si="16"/>
        <v>3.573118</v>
      </c>
    </row>
    <row r="130" spans="1:15">
      <c r="A130" s="258"/>
      <c r="B130" s="102" t="s">
        <v>47</v>
      </c>
      <c r="C130" s="104">
        <f t="shared" ref="C130:O130" si="17">HLOOKUP(C$119,$86:$104,13,FALSE)</f>
        <v>15.726691000000001</v>
      </c>
      <c r="D130" s="104">
        <f t="shared" si="17"/>
        <v>15.578734000000001</v>
      </c>
      <c r="E130" s="104">
        <f t="shared" si="17"/>
        <v>14.1961285</v>
      </c>
      <c r="F130" s="104">
        <f t="shared" si="17"/>
        <v>9.2427220000000005</v>
      </c>
      <c r="G130" s="104">
        <f t="shared" si="17"/>
        <v>9.5122354999999992</v>
      </c>
      <c r="H130" s="104">
        <f t="shared" si="17"/>
        <v>12.261645</v>
      </c>
      <c r="I130" s="104">
        <f t="shared" si="17"/>
        <v>10.134332000000001</v>
      </c>
      <c r="J130" s="104">
        <f t="shared" si="17"/>
        <v>8.8925330000000002</v>
      </c>
      <c r="K130" s="104">
        <f t="shared" si="17"/>
        <v>9.8915330000000008</v>
      </c>
      <c r="L130" s="104">
        <f t="shared" si="17"/>
        <v>12.984987</v>
      </c>
      <c r="M130" s="104">
        <f t="shared" si="17"/>
        <v>10.486427000000001</v>
      </c>
      <c r="N130" s="104">
        <f t="shared" si="17"/>
        <v>14.345347</v>
      </c>
      <c r="O130" s="119">
        <f t="shared" si="17"/>
        <v>9.4785564999999998</v>
      </c>
    </row>
    <row r="131" spans="1:15">
      <c r="A131" s="258"/>
      <c r="B131" s="102" t="s">
        <v>46</v>
      </c>
      <c r="C131" s="104">
        <f t="shared" ref="C131:O131" si="18">HLOOKUP(C$119,$86:$104,12,FALSE)</f>
        <v>15.726691000000001</v>
      </c>
      <c r="D131" s="104">
        <f t="shared" si="18"/>
        <v>15.578734000000001</v>
      </c>
      <c r="E131" s="104">
        <f t="shared" si="18"/>
        <v>14.1961285</v>
      </c>
      <c r="F131" s="104">
        <f t="shared" si="18"/>
        <v>9.2427220000000005</v>
      </c>
      <c r="G131" s="104">
        <f t="shared" si="18"/>
        <v>9.5122354999999992</v>
      </c>
      <c r="H131" s="104">
        <f t="shared" si="18"/>
        <v>12.261645</v>
      </c>
      <c r="I131" s="104">
        <f t="shared" si="18"/>
        <v>10.134332000000001</v>
      </c>
      <c r="J131" s="104">
        <f t="shared" si="18"/>
        <v>8.8925330000000002</v>
      </c>
      <c r="K131" s="104">
        <f t="shared" si="18"/>
        <v>9.8915330000000008</v>
      </c>
      <c r="L131" s="104">
        <f t="shared" si="18"/>
        <v>12.984987</v>
      </c>
      <c r="M131" s="104">
        <f t="shared" si="18"/>
        <v>10.486427000000001</v>
      </c>
      <c r="N131" s="104">
        <f t="shared" si="18"/>
        <v>14.345347</v>
      </c>
      <c r="O131" s="119">
        <f t="shared" si="18"/>
        <v>9.4785564999999998</v>
      </c>
    </row>
    <row r="132" spans="1:15">
      <c r="A132" s="258"/>
      <c r="B132" s="111" t="s">
        <v>2</v>
      </c>
      <c r="C132" s="159">
        <f t="shared" ref="C132:O132" si="19">HLOOKUP(C$119,$86:$104,14,FALSE)</f>
        <v>476.88342299999999</v>
      </c>
      <c r="D132" s="159">
        <f t="shared" si="19"/>
        <v>545.582717</v>
      </c>
      <c r="E132" s="159">
        <f t="shared" si="19"/>
        <v>395.42770200000001</v>
      </c>
      <c r="F132" s="159">
        <f t="shared" si="19"/>
        <v>359.96163899999999</v>
      </c>
      <c r="G132" s="159">
        <f t="shared" si="19"/>
        <v>307.02282500000001</v>
      </c>
      <c r="H132" s="159">
        <f t="shared" si="19"/>
        <v>374.61949800000002</v>
      </c>
      <c r="I132" s="159">
        <f t="shared" si="19"/>
        <v>373.37835000000001</v>
      </c>
      <c r="J132" s="159">
        <f t="shared" si="19"/>
        <v>329.44148300000001</v>
      </c>
      <c r="K132" s="159">
        <f t="shared" si="19"/>
        <v>341.078824</v>
      </c>
      <c r="L132" s="159">
        <f t="shared" si="19"/>
        <v>342.99061599999999</v>
      </c>
      <c r="M132" s="159">
        <f t="shared" si="19"/>
        <v>365.08789200000001</v>
      </c>
      <c r="N132" s="159">
        <f t="shared" si="19"/>
        <v>452.450829</v>
      </c>
      <c r="O132" s="160">
        <f t="shared" si="19"/>
        <v>534.32323599999995</v>
      </c>
    </row>
    <row r="133" spans="1:15">
      <c r="A133" s="258"/>
      <c r="B133" s="102" t="s">
        <v>107</v>
      </c>
      <c r="C133" s="104">
        <f>HLOOKUP(C$119,$86:$104,15,FALSE)</f>
        <v>0</v>
      </c>
      <c r="D133" s="104">
        <f t="shared" ref="D133:O133" si="20">HLOOKUP(D$119,$86:$104,15,FALSE)</f>
        <v>0</v>
      </c>
      <c r="E133" s="104">
        <f t="shared" si="20"/>
        <v>4.75E-4</v>
      </c>
      <c r="F133" s="104">
        <f t="shared" si="20"/>
        <v>5.6973000000000003E-2</v>
      </c>
      <c r="G133" s="104">
        <f t="shared" si="20"/>
        <v>4.3603000000000003E-2</v>
      </c>
      <c r="H133" s="104">
        <f t="shared" si="20"/>
        <v>1.0196999999999999E-2</v>
      </c>
      <c r="I133" s="104">
        <f t="shared" si="20"/>
        <v>5.3210000000000002E-3</v>
      </c>
      <c r="J133" s="104">
        <f t="shared" si="20"/>
        <v>9.2090000000000002E-3</v>
      </c>
      <c r="K133" s="104">
        <f t="shared" si="20"/>
        <v>1.562E-3</v>
      </c>
      <c r="L133" s="104">
        <f t="shared" si="20"/>
        <v>9.810000000000001E-4</v>
      </c>
      <c r="M133" s="104">
        <f t="shared" si="20"/>
        <v>8.0190000000000001E-3</v>
      </c>
      <c r="N133" s="104">
        <f t="shared" si="20"/>
        <v>3.3307000000000003E-2</v>
      </c>
      <c r="O133" s="162">
        <f t="shared" si="20"/>
        <v>8.8050000000000003E-3</v>
      </c>
    </row>
    <row r="134" spans="1:15">
      <c r="A134" s="258"/>
      <c r="B134" s="102" t="s">
        <v>108</v>
      </c>
      <c r="C134" s="104">
        <f>HLOOKUP(C$119,$86:$104,16,FALSE)</f>
        <v>-5.3999999999999998E-5</v>
      </c>
      <c r="D134" s="104">
        <f t="shared" ref="D134:O134" si="21">HLOOKUP(D$119,$86:$104,16,FALSE)</f>
        <v>-1.776E-3</v>
      </c>
      <c r="E134" s="104">
        <f t="shared" si="21"/>
        <v>-9.0050000000000009E-3</v>
      </c>
      <c r="F134" s="104">
        <f t="shared" si="21"/>
        <v>-0.12790699999999999</v>
      </c>
      <c r="G134" s="104">
        <f t="shared" si="21"/>
        <v>-8.7809999999999999E-2</v>
      </c>
      <c r="H134" s="104">
        <f t="shared" si="21"/>
        <v>-2.4122000000000001E-2</v>
      </c>
      <c r="I134" s="104">
        <f t="shared" si="21"/>
        <v>-2.0024E-2</v>
      </c>
      <c r="J134" s="104">
        <f t="shared" si="21"/>
        <v>-1.9650000000000001E-2</v>
      </c>
      <c r="K134" s="104">
        <f t="shared" si="21"/>
        <v>-6.5550000000000001E-3</v>
      </c>
      <c r="L134" s="104">
        <f t="shared" si="21"/>
        <v>-6.4229999999999999E-3</v>
      </c>
      <c r="M134" s="104">
        <f t="shared" si="21"/>
        <v>-2.7414000000000001E-2</v>
      </c>
      <c r="N134" s="104">
        <f t="shared" si="21"/>
        <v>-6.6456000000000001E-2</v>
      </c>
      <c r="O134" s="163">
        <f t="shared" si="21"/>
        <v>-2.6431E-2</v>
      </c>
    </row>
    <row r="135" spans="1:15">
      <c r="A135" s="258"/>
      <c r="B135" s="102" t="s">
        <v>21</v>
      </c>
      <c r="C135" s="161">
        <f>HLOOKUP(C$119,$86:$104,17,FALSE)</f>
        <v>208.454387</v>
      </c>
      <c r="D135" s="161">
        <f t="shared" ref="D135:O135" si="22">HLOOKUP(D$119,$86:$104,17,FALSE)</f>
        <v>187.956546</v>
      </c>
      <c r="E135" s="161">
        <f t="shared" si="22"/>
        <v>162.00915900000001</v>
      </c>
      <c r="F135" s="161">
        <f t="shared" si="22"/>
        <v>144.54443599999999</v>
      </c>
      <c r="G135" s="161">
        <f t="shared" si="22"/>
        <v>78.195680999999993</v>
      </c>
      <c r="H135" s="161">
        <f t="shared" si="22"/>
        <v>77.984769</v>
      </c>
      <c r="I135" s="161">
        <f t="shared" si="22"/>
        <v>85.443509000000006</v>
      </c>
      <c r="J135" s="161">
        <f t="shared" si="22"/>
        <v>90.795297000000005</v>
      </c>
      <c r="K135" s="161">
        <f t="shared" si="22"/>
        <v>113.220591</v>
      </c>
      <c r="L135" s="161">
        <f t="shared" si="22"/>
        <v>85.306769000000003</v>
      </c>
      <c r="M135" s="161">
        <f t="shared" si="22"/>
        <v>110.447626</v>
      </c>
      <c r="N135" s="161">
        <f t="shared" si="22"/>
        <v>171.035324</v>
      </c>
      <c r="O135" s="164">
        <f t="shared" si="22"/>
        <v>188.42781500000001</v>
      </c>
    </row>
    <row r="136" spans="1:15">
      <c r="A136" s="258"/>
      <c r="B136" s="112" t="s">
        <v>1</v>
      </c>
      <c r="C136" s="113">
        <f>HLOOKUP(C$119,$86:$104,18,FALSE)</f>
        <v>685.33775600000001</v>
      </c>
      <c r="D136" s="113">
        <f t="shared" ref="D136:O136" si="23">HLOOKUP(D$119,$86:$104,18,FALSE)</f>
        <v>733.53748700000006</v>
      </c>
      <c r="E136" s="113">
        <f t="shared" si="23"/>
        <v>557.42833099999996</v>
      </c>
      <c r="F136" s="113">
        <f t="shared" si="23"/>
        <v>504.43514099999999</v>
      </c>
      <c r="G136" s="113">
        <f t="shared" si="23"/>
        <v>385.17429900000002</v>
      </c>
      <c r="H136" s="113">
        <f t="shared" si="23"/>
        <v>452.59034200000002</v>
      </c>
      <c r="I136" s="113">
        <f t="shared" si="23"/>
        <v>458.80715600000002</v>
      </c>
      <c r="J136" s="113">
        <f t="shared" si="23"/>
        <v>420.226339</v>
      </c>
      <c r="K136" s="113">
        <f t="shared" si="23"/>
        <v>454.294422</v>
      </c>
      <c r="L136" s="113">
        <f t="shared" si="23"/>
        <v>428.291943</v>
      </c>
      <c r="M136" s="113">
        <f t="shared" si="23"/>
        <v>475.51612299999999</v>
      </c>
      <c r="N136" s="113">
        <f t="shared" si="23"/>
        <v>623.45300399999996</v>
      </c>
      <c r="O136" s="165">
        <f t="shared" si="23"/>
        <v>722.73342500000001</v>
      </c>
    </row>
    <row r="137" spans="1:15" ht="14.5">
      <c r="A137" s="259"/>
      <c r="B137" s="120" t="s">
        <v>66</v>
      </c>
      <c r="C137" s="121">
        <f>C122+C123+C125</f>
        <v>104.34767600000001</v>
      </c>
      <c r="D137" s="121">
        <f>D122+D123+D125</f>
        <v>121.139194</v>
      </c>
      <c r="E137" s="121">
        <f t="shared" ref="E137:O137" si="24">E122+E123+E125</f>
        <v>73.729137000000009</v>
      </c>
      <c r="F137" s="121">
        <f t="shared" si="24"/>
        <v>66.240075000000004</v>
      </c>
      <c r="G137" s="121">
        <f t="shared" si="24"/>
        <v>30.259830999999998</v>
      </c>
      <c r="H137" s="121">
        <f t="shared" si="24"/>
        <v>33.727081999999996</v>
      </c>
      <c r="I137" s="121">
        <f t="shared" si="24"/>
        <v>32.413293000000003</v>
      </c>
      <c r="J137" s="121">
        <f t="shared" si="24"/>
        <v>28.802239</v>
      </c>
      <c r="K137" s="121">
        <f t="shared" si="24"/>
        <v>31.686363</v>
      </c>
      <c r="L137" s="121">
        <f t="shared" si="24"/>
        <v>38.904201999999998</v>
      </c>
      <c r="M137" s="121">
        <f t="shared" si="24"/>
        <v>43.085017000000001</v>
      </c>
      <c r="N137" s="121">
        <f t="shared" si="24"/>
        <v>82.837088999999992</v>
      </c>
      <c r="O137" s="121">
        <f t="shared" si="24"/>
        <v>120.582323</v>
      </c>
    </row>
    <row r="138" spans="1:15" ht="14.15" customHeight="1">
      <c r="A138" s="257" t="s">
        <v>68</v>
      </c>
      <c r="B138" s="122" t="s">
        <v>65</v>
      </c>
      <c r="C138" s="108" t="str">
        <f>TEXT(EDATE($A$2,-12),"mmm")&amp;".-"&amp;TEXT(EDATE($A$2,-12),"aa")</f>
        <v>jul.-24</v>
      </c>
      <c r="D138" s="108" t="str">
        <f>TEXT(EDATE($A$2,-11),"mmm")&amp;".-"&amp;TEXT(EDATE($A$2,-11),"aa")</f>
        <v>ago.-24</v>
      </c>
      <c r="E138" s="108" t="str">
        <f>TEXT(EDATE($A$2,-10),"mmm")&amp;".-"&amp;TEXT(EDATE($A$2,-10),"aa")</f>
        <v>sep.-24</v>
      </c>
      <c r="F138" s="108" t="str">
        <f>TEXT(EDATE($A$2,-9),"mmm")&amp;".-"&amp;TEXT(EDATE($A$2,-9),"aa")</f>
        <v>oct.-24</v>
      </c>
      <c r="G138" s="108" t="str">
        <f>TEXT(EDATE($A$2,-8),"mmm")&amp;".-"&amp;TEXT(EDATE($A$2,-8),"aa")</f>
        <v>nov.-24</v>
      </c>
      <c r="H138" s="108" t="str">
        <f>TEXT(EDATE($A$2,-7),"mmm")&amp;".-"&amp;TEXT(EDATE($A$2,-7),"aa")</f>
        <v>dic.-24</v>
      </c>
      <c r="I138" s="108" t="str">
        <f>TEXT(EDATE($A$2,-6),"mmm")&amp;".-"&amp;TEXT(EDATE($A$2,-6),"aa")</f>
        <v>ene.-25</v>
      </c>
      <c r="J138" s="108" t="str">
        <f>TEXT(EDATE($A$2,-5),"mmm")&amp;".-"&amp;TEXT(EDATE($A$2,-5),"aa")</f>
        <v>feb.-25</v>
      </c>
      <c r="K138" s="108" t="str">
        <f>TEXT(EDATE($A$2,-4),"mmm")&amp;".-"&amp;TEXT(EDATE($A$2,-4),"aa")</f>
        <v>mar.-25</v>
      </c>
      <c r="L138" s="108" t="str">
        <f>TEXT(EDATE($A$2,-3),"mmm")&amp;".-"&amp;TEXT(EDATE($A$2,-3),"aa")</f>
        <v>abr.-25</v>
      </c>
      <c r="M138" s="108" t="str">
        <f>TEXT(EDATE($A$2,-2),"mmm")&amp;".-"&amp;TEXT(EDATE($A$2,-2),"aa")</f>
        <v>may.-25</v>
      </c>
      <c r="N138" s="108" t="str">
        <f>TEXT(EDATE($A$2,-1),"mmm")&amp;".-"&amp;TEXT(EDATE($A$2,-1),"aa")</f>
        <v>jun.-25</v>
      </c>
      <c r="O138" s="109" t="str">
        <f>TEXT($A$2,"mmm")&amp;".-"&amp;TEXT($A$2,"aa")</f>
        <v>jul.-25</v>
      </c>
    </row>
    <row r="139" spans="1:15" ht="15" customHeight="1">
      <c r="A139" s="258"/>
      <c r="B139" s="102" t="s">
        <v>12</v>
      </c>
      <c r="C139" s="104">
        <f>HLOOKUP(C$119,$86:$117,19,FALSE)</f>
        <v>0.290603</v>
      </c>
      <c r="D139" s="104">
        <f t="shared" ref="D139:O139" si="25">HLOOKUP(D$119,$86:$117,19,FALSE)</f>
        <v>0.28181699999999998</v>
      </c>
      <c r="E139" s="104">
        <f t="shared" si="25"/>
        <v>0.27621200000000001</v>
      </c>
      <c r="F139" s="104">
        <f t="shared" si="25"/>
        <v>0.29845300000000002</v>
      </c>
      <c r="G139" s="104">
        <f t="shared" si="25"/>
        <v>0.28431800000000002</v>
      </c>
      <c r="H139" s="104">
        <f t="shared" si="25"/>
        <v>0.28783500000000001</v>
      </c>
      <c r="I139" s="104">
        <f t="shared" si="25"/>
        <v>0.285242</v>
      </c>
      <c r="J139" s="104">
        <f t="shared" si="25"/>
        <v>5.4619000000000001E-2</v>
      </c>
      <c r="K139" s="104">
        <f t="shared" si="25"/>
        <v>0</v>
      </c>
      <c r="L139" s="104">
        <f t="shared" si="25"/>
        <v>0</v>
      </c>
      <c r="M139" s="104">
        <f t="shared" si="25"/>
        <v>0</v>
      </c>
      <c r="N139" s="104">
        <f t="shared" si="25"/>
        <v>0</v>
      </c>
      <c r="O139" s="137">
        <f t="shared" si="25"/>
        <v>0</v>
      </c>
    </row>
    <row r="140" spans="1:15" ht="14.15" customHeight="1">
      <c r="A140" s="258"/>
      <c r="B140" s="102" t="s">
        <v>10</v>
      </c>
      <c r="C140" s="104">
        <f>HLOOKUP(C$119,$86:$117,20,FALSE)</f>
        <v>160.623885</v>
      </c>
      <c r="D140" s="104">
        <f t="shared" ref="D140:O140" si="26">HLOOKUP(D$119,$86:$117,20,FALSE)</f>
        <v>152.78751800000001</v>
      </c>
      <c r="E140" s="104">
        <f t="shared" si="26"/>
        <v>158.02361400000001</v>
      </c>
      <c r="F140" s="104">
        <f t="shared" si="26"/>
        <v>161.225874</v>
      </c>
      <c r="G140" s="104">
        <f t="shared" si="26"/>
        <v>162.623898</v>
      </c>
      <c r="H140" s="104">
        <f t="shared" si="26"/>
        <v>158.879446</v>
      </c>
      <c r="I140" s="104">
        <f t="shared" si="26"/>
        <v>164.446281</v>
      </c>
      <c r="J140" s="104">
        <f t="shared" si="26"/>
        <v>147.68749600000001</v>
      </c>
      <c r="K140" s="104">
        <f t="shared" si="26"/>
        <v>173.83343199999999</v>
      </c>
      <c r="L140" s="104">
        <f t="shared" si="26"/>
        <v>146.76996600000001</v>
      </c>
      <c r="M140" s="104">
        <f t="shared" si="26"/>
        <v>139.11880199999999</v>
      </c>
      <c r="N140" s="104">
        <f t="shared" si="26"/>
        <v>133.45317499999999</v>
      </c>
      <c r="O140" s="119">
        <f t="shared" si="26"/>
        <v>138.95270500000001</v>
      </c>
    </row>
    <row r="141" spans="1:15" ht="14.15" customHeight="1">
      <c r="A141" s="258"/>
      <c r="B141" s="102" t="s">
        <v>9</v>
      </c>
      <c r="C141" s="104">
        <f>HLOOKUP(C$119,$86:$117,21,FALSE)</f>
        <v>16.554684000000002</v>
      </c>
      <c r="D141" s="104">
        <f t="shared" ref="D141:O141" si="27">HLOOKUP(D$119,$86:$117,21,FALSE)</f>
        <v>15.849519000000001</v>
      </c>
      <c r="E141" s="104">
        <f t="shared" si="27"/>
        <v>24.502908999999999</v>
      </c>
      <c r="F141" s="104">
        <f t="shared" si="27"/>
        <v>16.364426999999999</v>
      </c>
      <c r="G141" s="104">
        <f t="shared" si="27"/>
        <v>29.713279</v>
      </c>
      <c r="H141" s="104">
        <f t="shared" si="27"/>
        <v>20.429556000000002</v>
      </c>
      <c r="I141" s="104">
        <f t="shared" si="27"/>
        <v>37.045735999999998</v>
      </c>
      <c r="J141" s="104">
        <f t="shared" si="27"/>
        <v>22.268398999999999</v>
      </c>
      <c r="K141" s="104">
        <f t="shared" si="27"/>
        <v>28.510366000000001</v>
      </c>
      <c r="L141" s="104">
        <f t="shared" si="27"/>
        <v>15.002691</v>
      </c>
      <c r="M141" s="104">
        <f t="shared" si="27"/>
        <v>15.518791</v>
      </c>
      <c r="N141" s="104">
        <f t="shared" si="27"/>
        <v>14.439681999999999</v>
      </c>
      <c r="O141" s="119">
        <f t="shared" si="27"/>
        <v>17.277450000000002</v>
      </c>
    </row>
    <row r="142" spans="1:15" ht="14.15" customHeight="1">
      <c r="A142" s="258"/>
      <c r="B142" s="102" t="s">
        <v>8</v>
      </c>
      <c r="C142" s="104">
        <f>HLOOKUP(C$119,$86:$117,22,FALSE)</f>
        <v>108.818316</v>
      </c>
      <c r="D142" s="104">
        <f t="shared" ref="D142:O142" si="28">HLOOKUP(D$119,$86:$117,22,FALSE)</f>
        <v>104.478976</v>
      </c>
      <c r="E142" s="104">
        <f t="shared" si="28"/>
        <v>76.899137999999994</v>
      </c>
      <c r="F142" s="104">
        <f t="shared" si="28"/>
        <v>89.300011999999995</v>
      </c>
      <c r="G142" s="104">
        <f t="shared" si="28"/>
        <v>91.813715999999999</v>
      </c>
      <c r="H142" s="104">
        <f t="shared" si="28"/>
        <v>71.233320000000006</v>
      </c>
      <c r="I142" s="104">
        <f t="shared" si="28"/>
        <v>82.867552000000003</v>
      </c>
      <c r="J142" s="104">
        <f t="shared" si="28"/>
        <v>111.33349800000001</v>
      </c>
      <c r="K142" s="104">
        <f t="shared" si="28"/>
        <v>126.580506</v>
      </c>
      <c r="L142" s="104">
        <f t="shared" si="28"/>
        <v>98.063034000000002</v>
      </c>
      <c r="M142" s="104">
        <f t="shared" si="28"/>
        <v>81.823025999999999</v>
      </c>
      <c r="N142" s="104">
        <f t="shared" si="28"/>
        <v>84.304407999999995</v>
      </c>
      <c r="O142" s="119">
        <f t="shared" si="28"/>
        <v>97.386711000000005</v>
      </c>
    </row>
    <row r="143" spans="1:15" ht="14.4" customHeight="1">
      <c r="A143" s="258"/>
      <c r="B143" s="102" t="s">
        <v>128</v>
      </c>
      <c r="C143" s="104">
        <f>HLOOKUP(C$119,$86:$117,23,FALSE)</f>
        <v>265.51519999999999</v>
      </c>
      <c r="D143" s="104">
        <f t="shared" ref="D143:O143" si="29">HLOOKUP(D$119,$86:$117,23,FALSE)</f>
        <v>260.370474</v>
      </c>
      <c r="E143" s="104">
        <f t="shared" si="29"/>
        <v>296.23593199999999</v>
      </c>
      <c r="F143" s="104">
        <f t="shared" si="29"/>
        <v>354.842107</v>
      </c>
      <c r="G143" s="104">
        <f t="shared" si="29"/>
        <v>391.60655400000002</v>
      </c>
      <c r="H143" s="104">
        <f t="shared" si="29"/>
        <v>377.87321400000002</v>
      </c>
      <c r="I143" s="104">
        <f t="shared" si="29"/>
        <v>342.56568199999998</v>
      </c>
      <c r="J143" s="104">
        <f t="shared" si="29"/>
        <v>249.83534599999999</v>
      </c>
      <c r="K143" s="104">
        <f t="shared" si="29"/>
        <v>290.37200899999999</v>
      </c>
      <c r="L143" s="104">
        <f t="shared" si="29"/>
        <v>290.70250900000002</v>
      </c>
      <c r="M143" s="104">
        <f t="shared" si="29"/>
        <v>328.785506</v>
      </c>
      <c r="N143" s="104">
        <f t="shared" si="29"/>
        <v>284.15903500000002</v>
      </c>
      <c r="O143" s="119">
        <f t="shared" si="29"/>
        <v>316.61882300000002</v>
      </c>
    </row>
    <row r="144" spans="1:15" ht="14.15" customHeight="1">
      <c r="A144" s="258"/>
      <c r="B144" s="102" t="s">
        <v>6</v>
      </c>
      <c r="C144" s="104">
        <f>HLOOKUP(C$119,$86:$117,24,FALSE)</f>
        <v>3.5113099999999999</v>
      </c>
      <c r="D144" s="104">
        <f t="shared" ref="D144:O144" si="30">HLOOKUP(D$119,$86:$117,24,FALSE)</f>
        <v>3.975784</v>
      </c>
      <c r="E144" s="104">
        <f t="shared" si="30"/>
        <v>2.271474</v>
      </c>
      <c r="F144" s="104">
        <f t="shared" si="30"/>
        <v>1.869634</v>
      </c>
      <c r="G144" s="104">
        <f t="shared" si="30"/>
        <v>0.32408100000000001</v>
      </c>
      <c r="H144" s="104">
        <f t="shared" si="30"/>
        <v>1.363745</v>
      </c>
      <c r="I144" s="104">
        <f t="shared" si="30"/>
        <v>1.249555</v>
      </c>
      <c r="J144" s="104">
        <f t="shared" si="30"/>
        <v>1.142978</v>
      </c>
      <c r="K144" s="104">
        <f t="shared" si="30"/>
        <v>1.2419039999999999</v>
      </c>
      <c r="L144" s="104">
        <f t="shared" si="30"/>
        <v>1.7632380000000001</v>
      </c>
      <c r="M144" s="104">
        <f t="shared" si="30"/>
        <v>1.701465</v>
      </c>
      <c r="N144" s="104">
        <f t="shared" si="30"/>
        <v>2.9528669999999999</v>
      </c>
      <c r="O144" s="119">
        <f t="shared" si="30"/>
        <v>3.1269979999999999</v>
      </c>
    </row>
    <row r="145" spans="1:26" ht="14.15" customHeight="1">
      <c r="A145" s="258"/>
      <c r="B145" s="102" t="s">
        <v>5</v>
      </c>
      <c r="C145" s="104">
        <f>HLOOKUP(C$119,$86:$117,25,FALSE)</f>
        <v>169.34169700000001</v>
      </c>
      <c r="D145" s="104">
        <f t="shared" ref="D145:O145" si="31">HLOOKUP(D$119,$86:$117,25,FALSE)</f>
        <v>210.63462999999999</v>
      </c>
      <c r="E145" s="104">
        <f t="shared" si="31"/>
        <v>148.53897900000001</v>
      </c>
      <c r="F145" s="104">
        <f t="shared" si="31"/>
        <v>116.72577099999999</v>
      </c>
      <c r="G145" s="104">
        <f t="shared" si="31"/>
        <v>42.203436000000004</v>
      </c>
      <c r="H145" s="104">
        <f t="shared" si="31"/>
        <v>98.604742999999999</v>
      </c>
      <c r="I145" s="104">
        <f t="shared" si="31"/>
        <v>94.728334000000004</v>
      </c>
      <c r="J145" s="104">
        <f t="shared" si="31"/>
        <v>107.768535</v>
      </c>
      <c r="K145" s="104">
        <f t="shared" si="31"/>
        <v>77.910471999999999</v>
      </c>
      <c r="L145" s="104">
        <f t="shared" si="31"/>
        <v>105.224018</v>
      </c>
      <c r="M145" s="104">
        <f t="shared" si="31"/>
        <v>99.380206999999999</v>
      </c>
      <c r="N145" s="104">
        <f t="shared" si="31"/>
        <v>143.378455</v>
      </c>
      <c r="O145" s="119">
        <f t="shared" si="31"/>
        <v>163.042329</v>
      </c>
    </row>
    <row r="146" spans="1:26" ht="14.15" customHeight="1">
      <c r="A146" s="258"/>
      <c r="B146" s="102" t="s">
        <v>4</v>
      </c>
      <c r="C146" s="104">
        <f>HLOOKUP(C$119,$86:$117,26,FALSE)</f>
        <v>42.950865999999998</v>
      </c>
      <c r="D146" s="104">
        <f t="shared" ref="D146:O146" si="32">HLOOKUP(D$119,$86:$117,26,FALSE)</f>
        <v>40.957819000000001</v>
      </c>
      <c r="E146" s="104">
        <f t="shared" si="32"/>
        <v>37.569015999999998</v>
      </c>
      <c r="F146" s="104">
        <f t="shared" si="32"/>
        <v>36.358265000000003</v>
      </c>
      <c r="G146" s="104">
        <f t="shared" si="32"/>
        <v>28.568382</v>
      </c>
      <c r="H146" s="104">
        <f t="shared" si="32"/>
        <v>27.419523999999999</v>
      </c>
      <c r="I146" s="104">
        <f t="shared" si="32"/>
        <v>32.095979</v>
      </c>
      <c r="J146" s="104">
        <f t="shared" si="32"/>
        <v>35.976973999999998</v>
      </c>
      <c r="K146" s="104">
        <f t="shared" si="32"/>
        <v>37.372995000000003</v>
      </c>
      <c r="L146" s="104">
        <f t="shared" si="32"/>
        <v>38.245548999999997</v>
      </c>
      <c r="M146" s="104">
        <f t="shared" si="32"/>
        <v>44.380906000000003</v>
      </c>
      <c r="N146" s="104">
        <f t="shared" si="32"/>
        <v>42.392861000000003</v>
      </c>
      <c r="O146" s="119">
        <f t="shared" si="32"/>
        <v>43.881777999999997</v>
      </c>
    </row>
    <row r="147" spans="1:26" ht="14.15" customHeight="1">
      <c r="A147" s="258"/>
      <c r="B147" s="102" t="s">
        <v>22</v>
      </c>
      <c r="C147" s="104">
        <f>HLOOKUP(C$119,$86:$117,27,FALSE)</f>
        <v>0.62341999999999997</v>
      </c>
      <c r="D147" s="104">
        <f t="shared" ref="D147:O147" si="33">HLOOKUP(D$119,$86:$117,27,FALSE)</f>
        <v>1.3289139999999999</v>
      </c>
      <c r="E147" s="104">
        <f t="shared" si="33"/>
        <v>1.1101749999999999</v>
      </c>
      <c r="F147" s="104">
        <f t="shared" si="33"/>
        <v>1.1028469999999999</v>
      </c>
      <c r="G147" s="104">
        <f t="shared" si="33"/>
        <v>1.1775519999999999</v>
      </c>
      <c r="H147" s="104">
        <f t="shared" si="33"/>
        <v>1.130485</v>
      </c>
      <c r="I147" s="104">
        <f t="shared" si="33"/>
        <v>1.127931</v>
      </c>
      <c r="J147" s="104">
        <f t="shared" si="33"/>
        <v>1.179675</v>
      </c>
      <c r="K147" s="104">
        <f t="shared" si="33"/>
        <v>1.4286719999999999</v>
      </c>
      <c r="L147" s="104">
        <f t="shared" si="33"/>
        <v>1.4361379999999999</v>
      </c>
      <c r="M147" s="104">
        <f t="shared" si="33"/>
        <v>1.444064</v>
      </c>
      <c r="N147" s="104">
        <f t="shared" si="33"/>
        <v>1.2805299999999999</v>
      </c>
      <c r="O147" s="119">
        <f t="shared" si="33"/>
        <v>1.163958</v>
      </c>
    </row>
    <row r="148" spans="1:26" ht="14.15" customHeight="1">
      <c r="A148" s="258"/>
      <c r="B148" s="112" t="s">
        <v>1</v>
      </c>
      <c r="C148" s="113">
        <f>HLOOKUP(C$119,$86:$117,29,FALSE)</f>
        <v>768.22998099999995</v>
      </c>
      <c r="D148" s="113">
        <f t="shared" ref="D148:O148" si="34">HLOOKUP(D$119,$86:$117,29,FALSE)</f>
        <v>790.66545099999996</v>
      </c>
      <c r="E148" s="113">
        <f t="shared" si="34"/>
        <v>745.42744900000002</v>
      </c>
      <c r="F148" s="113">
        <f t="shared" si="34"/>
        <v>778.08739000000003</v>
      </c>
      <c r="G148" s="113">
        <f t="shared" si="34"/>
        <v>748.31521599999996</v>
      </c>
      <c r="H148" s="113">
        <f t="shared" si="34"/>
        <v>757.22186799999997</v>
      </c>
      <c r="I148" s="113">
        <f t="shared" si="34"/>
        <v>756.41229199999998</v>
      </c>
      <c r="J148" s="113">
        <f t="shared" si="34"/>
        <v>677.24752000000001</v>
      </c>
      <c r="K148" s="113">
        <f t="shared" si="34"/>
        <v>737.25035600000001</v>
      </c>
      <c r="L148" s="113">
        <f t="shared" si="34"/>
        <v>697.20714299999997</v>
      </c>
      <c r="M148" s="113">
        <f t="shared" si="34"/>
        <v>712.15276700000004</v>
      </c>
      <c r="N148" s="113">
        <f t="shared" si="34"/>
        <v>706.36101299999996</v>
      </c>
      <c r="O148" s="166">
        <f t="shared" si="34"/>
        <v>781.45075199999997</v>
      </c>
    </row>
    <row r="149" spans="1:26" ht="14.15" customHeight="1">
      <c r="A149" s="258"/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23"/>
    </row>
    <row r="150" spans="1:26" ht="14.15" customHeight="1">
      <c r="A150" s="259"/>
      <c r="B150" s="120" t="s">
        <v>66</v>
      </c>
      <c r="C150" s="124">
        <f t="shared" ref="C150:O150" si="35">SUM(C140:C142)</f>
        <v>285.99688500000002</v>
      </c>
      <c r="D150" s="124">
        <f t="shared" si="35"/>
        <v>273.11601300000001</v>
      </c>
      <c r="E150" s="124">
        <f t="shared" si="35"/>
        <v>259.42566099999999</v>
      </c>
      <c r="F150" s="124">
        <f t="shared" si="35"/>
        <v>266.89031299999999</v>
      </c>
      <c r="G150" s="124">
        <f t="shared" si="35"/>
        <v>284.150893</v>
      </c>
      <c r="H150" s="124">
        <f t="shared" si="35"/>
        <v>250.54232200000001</v>
      </c>
      <c r="I150" s="124">
        <f t="shared" si="35"/>
        <v>284.35956900000002</v>
      </c>
      <c r="J150" s="124">
        <f t="shared" si="35"/>
        <v>281.28939300000002</v>
      </c>
      <c r="K150" s="124">
        <f t="shared" si="35"/>
        <v>328.92430400000001</v>
      </c>
      <c r="L150" s="124">
        <f t="shared" si="35"/>
        <v>259.835691</v>
      </c>
      <c r="M150" s="124">
        <f t="shared" si="35"/>
        <v>236.46061899999998</v>
      </c>
      <c r="N150" s="124">
        <f t="shared" si="35"/>
        <v>232.19726499999999</v>
      </c>
      <c r="O150" s="125">
        <f t="shared" si="35"/>
        <v>253.61686600000002</v>
      </c>
    </row>
    <row r="151" spans="1:26" ht="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26" ht="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26" ht="15">
      <c r="A153" s="149"/>
      <c r="B153" s="149" t="s">
        <v>60</v>
      </c>
      <c r="C153" s="256" t="s">
        <v>49</v>
      </c>
      <c r="D153" s="252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5">
      <c r="A154" s="149"/>
      <c r="B154" s="149" t="s">
        <v>61</v>
      </c>
      <c r="C154" s="182" t="s">
        <v>80</v>
      </c>
      <c r="D154" s="182" t="s">
        <v>81</v>
      </c>
      <c r="E154" s="182" t="s">
        <v>82</v>
      </c>
      <c r="F154" s="182" t="s">
        <v>83</v>
      </c>
      <c r="G154" s="182" t="s">
        <v>84</v>
      </c>
      <c r="H154" s="182" t="s">
        <v>85</v>
      </c>
      <c r="I154" s="182" t="s">
        <v>86</v>
      </c>
      <c r="J154" s="182" t="s">
        <v>87</v>
      </c>
      <c r="K154" s="182" t="s">
        <v>88</v>
      </c>
      <c r="L154" s="182" t="s">
        <v>89</v>
      </c>
      <c r="M154" s="182" t="s">
        <v>90</v>
      </c>
      <c r="N154" s="182" t="s">
        <v>91</v>
      </c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5">
      <c r="A155" s="149" t="s">
        <v>59</v>
      </c>
      <c r="B155" s="149" t="s">
        <v>92</v>
      </c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51" t="s">
        <v>144</v>
      </c>
      <c r="B156" s="151" t="s">
        <v>146</v>
      </c>
      <c r="C156" s="231">
        <v>5.457E-2</v>
      </c>
      <c r="D156" s="231">
        <v>1.82E-3</v>
      </c>
      <c r="E156" s="231">
        <v>2.0490000000000001E-2</v>
      </c>
      <c r="F156" s="231">
        <v>3.2259999999999997E-2</v>
      </c>
      <c r="G156" s="231">
        <v>4.4470000000000003E-2</v>
      </c>
      <c r="H156" s="231">
        <v>9.7000000000000005E-4</v>
      </c>
      <c r="I156" s="231">
        <v>2.147E-2</v>
      </c>
      <c r="J156" s="231">
        <v>2.2030000000000001E-2</v>
      </c>
      <c r="K156" s="231">
        <v>3.4970000000000001E-2</v>
      </c>
      <c r="L156" s="231">
        <v>5.2999999999999998E-4</v>
      </c>
      <c r="M156" s="231">
        <v>1.37E-2</v>
      </c>
      <c r="N156" s="231">
        <v>2.0740000000000001E-2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26" ht="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26" ht="15">
      <c r="A159" s="149"/>
      <c r="B159" s="149" t="s">
        <v>60</v>
      </c>
      <c r="C159" s="256" t="s">
        <v>50</v>
      </c>
      <c r="D159" s="252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5">
      <c r="A160" s="149"/>
      <c r="B160" s="149" t="s">
        <v>61</v>
      </c>
      <c r="C160" s="182" t="s">
        <v>80</v>
      </c>
      <c r="D160" s="182" t="s">
        <v>81</v>
      </c>
      <c r="E160" s="182" t="s">
        <v>82</v>
      </c>
      <c r="F160" s="182" t="s">
        <v>83</v>
      </c>
      <c r="G160" s="182" t="s">
        <v>84</v>
      </c>
      <c r="H160" s="182" t="s">
        <v>85</v>
      </c>
      <c r="I160" s="182" t="s">
        <v>86</v>
      </c>
      <c r="J160" s="182" t="s">
        <v>87</v>
      </c>
      <c r="K160" s="182" t="s">
        <v>88</v>
      </c>
      <c r="L160" s="182" t="s">
        <v>89</v>
      </c>
      <c r="M160" s="182" t="s">
        <v>90</v>
      </c>
      <c r="N160" s="182" t="s">
        <v>91</v>
      </c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5">
      <c r="A161" s="149" t="s">
        <v>59</v>
      </c>
      <c r="B161" s="149" t="s">
        <v>92</v>
      </c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5">
      <c r="A162" s="151" t="s">
        <v>144</v>
      </c>
      <c r="B162" s="151" t="s">
        <v>146</v>
      </c>
      <c r="C162" s="231">
        <v>1.787E-2</v>
      </c>
      <c r="D162" s="231">
        <v>5.0000000000000001E-4</v>
      </c>
      <c r="E162" s="231">
        <v>8.9999999999999998E-4</v>
      </c>
      <c r="F162" s="231">
        <v>1.6469999999999999E-2</v>
      </c>
      <c r="G162" s="231">
        <v>-1.6100000000000001E-3</v>
      </c>
      <c r="H162" s="231">
        <v>-6.6E-4</v>
      </c>
      <c r="I162" s="231">
        <v>2.9E-4</v>
      </c>
      <c r="J162" s="231">
        <v>-1.24E-3</v>
      </c>
      <c r="K162" s="231">
        <v>-5.0800000000000003E-3</v>
      </c>
      <c r="L162" s="231">
        <v>3.1E-4</v>
      </c>
      <c r="M162" s="231">
        <v>-2.8E-3</v>
      </c>
      <c r="N162" s="231">
        <v>-2.5899999999999999E-3</v>
      </c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26" ht="15">
      <c r="B164" s="223" t="s">
        <v>142</v>
      </c>
      <c r="C164"/>
      <c r="D164"/>
      <c r="E164"/>
      <c r="F164"/>
      <c r="G164"/>
      <c r="H164"/>
      <c r="I164"/>
      <c r="J164"/>
      <c r="K164"/>
      <c r="L164"/>
      <c r="M164"/>
      <c r="N164"/>
    </row>
    <row r="165" spans="1:26">
      <c r="B165" s="249" t="s">
        <v>65</v>
      </c>
      <c r="C165" s="108" t="str">
        <f>TEXT(EDATE(D119,-1),"mmmm aaaa")</f>
        <v>julio 2024</v>
      </c>
      <c r="D165" s="108" t="str">
        <f t="shared" ref="D165:N165" si="36">TEXT(EDATE(E119,-1),"mmmm aaaa")</f>
        <v>agosto 2024</v>
      </c>
      <c r="E165" s="108" t="str">
        <f t="shared" si="36"/>
        <v>septiembre 2024</v>
      </c>
      <c r="F165" s="108" t="str">
        <f t="shared" si="36"/>
        <v>octubre 2024</v>
      </c>
      <c r="G165" s="108" t="str">
        <f t="shared" si="36"/>
        <v>noviembre 2024</v>
      </c>
      <c r="H165" s="108" t="str">
        <f t="shared" si="36"/>
        <v>diciembre 2024</v>
      </c>
      <c r="I165" s="108" t="str">
        <f t="shared" si="36"/>
        <v>enero 2025</v>
      </c>
      <c r="J165" s="108" t="str">
        <f t="shared" si="36"/>
        <v>febrero 2025</v>
      </c>
      <c r="K165" s="108" t="str">
        <f t="shared" si="36"/>
        <v>marzo 2025</v>
      </c>
      <c r="L165" s="108" t="str">
        <f t="shared" si="36"/>
        <v>abril 2025</v>
      </c>
      <c r="M165" s="108" t="str">
        <f t="shared" si="36"/>
        <v>mayo 2025</v>
      </c>
      <c r="N165" s="108" t="str">
        <f t="shared" si="36"/>
        <v>junio 2025</v>
      </c>
      <c r="O165" s="108" t="str">
        <f>A2</f>
        <v>Julio 2025</v>
      </c>
    </row>
    <row r="166" spans="1:26">
      <c r="B166" s="250"/>
      <c r="C166" s="116" t="str">
        <f>MID(UPPER(TEXT(C119,"mmm")),1,1)</f>
        <v>J</v>
      </c>
      <c r="D166" s="116" t="str">
        <f t="shared" ref="D166:N166" si="37">MID(UPPER(TEXT(D119,"mmm")),1,1)</f>
        <v>A</v>
      </c>
      <c r="E166" s="116" t="str">
        <f t="shared" si="37"/>
        <v>S</v>
      </c>
      <c r="F166" s="116" t="str">
        <f t="shared" si="37"/>
        <v>O</v>
      </c>
      <c r="G166" s="116" t="str">
        <f t="shared" si="37"/>
        <v>N</v>
      </c>
      <c r="H166" s="116" t="str">
        <f t="shared" si="37"/>
        <v>D</v>
      </c>
      <c r="I166" s="116" t="str">
        <f t="shared" si="37"/>
        <v>E</v>
      </c>
      <c r="J166" s="116" t="str">
        <f t="shared" si="37"/>
        <v>F</v>
      </c>
      <c r="K166" s="116" t="str">
        <f t="shared" si="37"/>
        <v>M</v>
      </c>
      <c r="L166" s="116" t="str">
        <f t="shared" si="37"/>
        <v>A</v>
      </c>
      <c r="M166" s="116" t="str">
        <f t="shared" si="37"/>
        <v>M</v>
      </c>
      <c r="N166" s="116" t="str">
        <f t="shared" si="37"/>
        <v>J</v>
      </c>
      <c r="O166" s="116" t="str">
        <f t="shared" ref="O166" si="38">MID(UPPER(TEXT(O119,"mmm")),1,1)</f>
        <v>J</v>
      </c>
    </row>
    <row r="167" spans="1:26" ht="15">
      <c r="A167"/>
      <c r="B167" s="102" t="s">
        <v>107</v>
      </c>
      <c r="C167" s="221">
        <f>HLOOKUP(C$165,$86:$104,15,FALSE)*1000</f>
        <v>0</v>
      </c>
      <c r="D167" s="221">
        <f t="shared" ref="D167:O167" si="39">HLOOKUP(D$165,$86:$104,15,FALSE)*1000</f>
        <v>0</v>
      </c>
      <c r="E167" s="221">
        <f t="shared" si="39"/>
        <v>0.47499999999999998</v>
      </c>
      <c r="F167" s="221">
        <f t="shared" si="39"/>
        <v>56.973000000000006</v>
      </c>
      <c r="G167" s="221">
        <f t="shared" si="39"/>
        <v>43.603000000000002</v>
      </c>
      <c r="H167" s="221">
        <f t="shared" si="39"/>
        <v>10.196999999999999</v>
      </c>
      <c r="I167" s="221">
        <f t="shared" si="39"/>
        <v>5.3210000000000006</v>
      </c>
      <c r="J167" s="221">
        <f t="shared" si="39"/>
        <v>9.2089999999999996</v>
      </c>
      <c r="K167" s="221">
        <f t="shared" si="39"/>
        <v>1.5620000000000001</v>
      </c>
      <c r="L167" s="221">
        <f t="shared" si="39"/>
        <v>0.98100000000000009</v>
      </c>
      <c r="M167" s="221">
        <f t="shared" si="39"/>
        <v>8.0190000000000001</v>
      </c>
      <c r="N167" s="221">
        <f t="shared" si="39"/>
        <v>33.307000000000002</v>
      </c>
      <c r="O167" s="217">
        <f t="shared" si="39"/>
        <v>8.8049999999999997</v>
      </c>
    </row>
    <row r="168" spans="1:26" ht="15">
      <c r="A168"/>
      <c r="B168" s="102" t="s">
        <v>108</v>
      </c>
      <c r="C168" s="221">
        <f>HLOOKUP(C$119,$86:$104,16,FALSE)*1000</f>
        <v>-5.3999999999999999E-2</v>
      </c>
      <c r="D168" s="221">
        <f t="shared" ref="D168:O168" si="40">HLOOKUP(D$119,$86:$104,16,FALSE)*1000</f>
        <v>-1.776</v>
      </c>
      <c r="E168" s="221">
        <f t="shared" si="40"/>
        <v>-9.0050000000000008</v>
      </c>
      <c r="F168" s="221">
        <f t="shared" si="40"/>
        <v>-127.907</v>
      </c>
      <c r="G168" s="221">
        <f t="shared" si="40"/>
        <v>-87.81</v>
      </c>
      <c r="H168" s="221">
        <f t="shared" si="40"/>
        <v>-24.122</v>
      </c>
      <c r="I168" s="221">
        <f t="shared" si="40"/>
        <v>-20.024000000000001</v>
      </c>
      <c r="J168" s="221">
        <f t="shared" si="40"/>
        <v>-19.650000000000002</v>
      </c>
      <c r="K168" s="221">
        <f t="shared" si="40"/>
        <v>-6.5549999999999997</v>
      </c>
      <c r="L168" s="221">
        <f t="shared" si="40"/>
        <v>-6.423</v>
      </c>
      <c r="M168" s="221">
        <f t="shared" si="40"/>
        <v>-27.414000000000001</v>
      </c>
      <c r="N168" s="221">
        <f t="shared" si="40"/>
        <v>-66.456000000000003</v>
      </c>
      <c r="O168" s="217">
        <f t="shared" si="40"/>
        <v>-26.431000000000001</v>
      </c>
    </row>
    <row r="169" spans="1:26" ht="15">
      <c r="A169"/>
      <c r="B169" s="111" t="s">
        <v>134</v>
      </c>
      <c r="C169" s="222">
        <f>SUM(C167:C168)</f>
        <v>-5.3999999999999999E-2</v>
      </c>
      <c r="D169" s="222">
        <f t="shared" ref="D169:O169" si="41">SUM(D167:D168)</f>
        <v>-1.776</v>
      </c>
      <c r="E169" s="222">
        <f t="shared" si="41"/>
        <v>-8.5300000000000011</v>
      </c>
      <c r="F169" s="222">
        <f t="shared" si="41"/>
        <v>-70.933999999999997</v>
      </c>
      <c r="G169" s="222">
        <f t="shared" si="41"/>
        <v>-44.207000000000001</v>
      </c>
      <c r="H169" s="222">
        <f t="shared" si="41"/>
        <v>-13.925000000000001</v>
      </c>
      <c r="I169" s="222">
        <f t="shared" si="41"/>
        <v>-14.702999999999999</v>
      </c>
      <c r="J169" s="222">
        <f t="shared" si="41"/>
        <v>-10.441000000000003</v>
      </c>
      <c r="K169" s="222">
        <f t="shared" si="41"/>
        <v>-4.9929999999999994</v>
      </c>
      <c r="L169" s="222">
        <f t="shared" si="41"/>
        <v>-5.4420000000000002</v>
      </c>
      <c r="M169" s="222">
        <f t="shared" si="41"/>
        <v>-19.395000000000003</v>
      </c>
      <c r="N169" s="222">
        <f t="shared" si="41"/>
        <v>-33.149000000000001</v>
      </c>
      <c r="O169" s="222">
        <f t="shared" si="41"/>
        <v>-17.626000000000001</v>
      </c>
    </row>
    <row r="170" spans="1:26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26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26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26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26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26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26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</sheetData>
  <mergeCells count="16">
    <mergeCell ref="A138:A150"/>
    <mergeCell ref="A121:A137"/>
    <mergeCell ref="B119:B120"/>
    <mergeCell ref="A88:A103"/>
    <mergeCell ref="B30:C30"/>
    <mergeCell ref="A104:A115"/>
    <mergeCell ref="C85:V85"/>
    <mergeCell ref="B165:B166"/>
    <mergeCell ref="B4:AG4"/>
    <mergeCell ref="B5:I5"/>
    <mergeCell ref="J5:Q5"/>
    <mergeCell ref="R5:Y5"/>
    <mergeCell ref="Z5:AG5"/>
    <mergeCell ref="B29:C29"/>
    <mergeCell ref="C153:N153"/>
    <mergeCell ref="C159:N159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4.5"/>
  <sheetData>
    <row r="1" spans="1:2">
      <c r="A1">
        <v>5</v>
      </c>
      <c r="B1" s="96" t="s">
        <v>153</v>
      </c>
    </row>
    <row r="2" spans="1:2">
      <c r="A2" t="s">
        <v>149</v>
      </c>
    </row>
    <row r="3" spans="1:2">
      <c r="A3" t="s">
        <v>150</v>
      </c>
    </row>
    <row r="4" spans="1:2">
      <c r="A4" t="s">
        <v>151</v>
      </c>
    </row>
    <row r="5" spans="1:2">
      <c r="A5" t="s">
        <v>152</v>
      </c>
    </row>
    <row r="6" spans="1:2">
      <c r="A6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Indice</vt:lpstr>
      <vt:lpstr>SN1</vt:lpstr>
      <vt:lpstr>SN2</vt:lpstr>
      <vt:lpstr>SN3</vt:lpstr>
      <vt:lpstr>SN4</vt:lpstr>
      <vt:lpstr>SN5</vt:lpstr>
      <vt:lpstr>SN5 FUEL GAS</vt:lpstr>
      <vt:lpstr>SN6</vt:lpstr>
      <vt:lpstr>SN7</vt:lpstr>
      <vt:lpstr>SN7 FUEL GAS</vt:lpstr>
      <vt:lpstr>SN8</vt:lpstr>
      <vt:lpstr>SN9</vt:lpstr>
      <vt:lpstr>SN10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2025-08-21T08:37:20Z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