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0\JUN\INF_ELABORADA\"/>
    </mc:Choice>
  </mc:AlternateContent>
  <xr:revisionPtr revIDLastSave="0" documentId="13_ncr:1_{A06A6FF8-B78F-4C11-BD83-5F2329B2755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Indice" sheetId="16" r:id="rId1"/>
    <sheet name="SN1" sheetId="8" r:id="rId2"/>
    <sheet name="SN2" sheetId="10" r:id="rId3"/>
    <sheet name="Mozart Reports" sheetId="19" state="veryHidden" r:id="rId4"/>
    <sheet name="SN3" sheetId="22" r:id="rId5"/>
    <sheet name="SN4" sheetId="2" r:id="rId6"/>
    <sheet name="SN5" sheetId="13" r:id="rId7"/>
    <sheet name="SN6" sheetId="5" r:id="rId8"/>
    <sheet name="SN7" sheetId="7" r:id="rId9"/>
    <sheet name="Dat_01" sheetId="18" r:id="rId10"/>
  </sheets>
  <externalReferences>
    <externalReference r:id="rId11"/>
  </externalReferences>
  <definedNames>
    <definedName name="_xlnm.Print_Area" localSheetId="4">#REF!</definedName>
    <definedName name="_xlnm.Print_Area">#REF!</definedName>
    <definedName name="_xlnm.Database" localSheetId="4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#N/A</definedName>
    <definedName name="CCCCV" localSheetId="4">#REF!</definedName>
    <definedName name="CCCCV">#REF!</definedName>
    <definedName name="CUADRO_ANTERIOR">#N/A</definedName>
    <definedName name="cuadro_anterior_jcol">#N/A</definedName>
    <definedName name="CUADRO_PROXIMO">#N/A</definedName>
    <definedName name="cuadro_proximo_jcol">#N/A</definedName>
    <definedName name="DATOS" localSheetId="4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>#N/A</definedName>
    <definedName name="finalizar_jcol">#N/A</definedName>
    <definedName name="fl">#N/A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#N/A</definedName>
    <definedName name="impresion_jcol">#N/A</definedName>
    <definedName name="jkhjklhjkhjkl">#N/A</definedName>
    <definedName name="MSTR.BANDA_PARA_CONSEJO_PROCESOS" localSheetId="4">#REF!</definedName>
    <definedName name="MSTR.BANDA_PARA_CONSEJO_PROCESOS">#REF!</definedName>
    <definedName name="MSTR.BANDA_PARA_CONSEJO_PROCESOS1" localSheetId="4">#REF!</definedName>
    <definedName name="MSTR.BANDA_PARA_CONSEJO_PROCESOS1">#REF!</definedName>
    <definedName name="MSTR.BANDA_PARA_CONSEJO_PROCESOS10" localSheetId="4">#REF!</definedName>
    <definedName name="MSTR.BANDA_PARA_CONSEJO_PROCESOS10">#REF!</definedName>
    <definedName name="MSTR.BANDA_PARA_CONSEJO_PROCESOS2" localSheetId="4">#REF!</definedName>
    <definedName name="MSTR.BANDA_PARA_CONSEJO_PROCESOS2">#REF!</definedName>
    <definedName name="MSTR.BANDA_PARA_CONSEJO_PROCESOS3" localSheetId="4">#REF!</definedName>
    <definedName name="MSTR.BANDA_PARA_CONSEJO_PROCESOS3">#REF!</definedName>
    <definedName name="MSTR.BANDA_PARA_CONSEJO_PROCESOS4" localSheetId="4">#REF!</definedName>
    <definedName name="MSTR.BANDA_PARA_CONSEJO_PROCESOS4">#REF!</definedName>
    <definedName name="MSTR.BANDA_PARA_CONSEJO_PROCESOS5" localSheetId="4">#REF!</definedName>
    <definedName name="MSTR.BANDA_PARA_CONSEJO_PROCESOS5">#REF!</definedName>
    <definedName name="MSTR.BANDA_PARA_CONSEJO_PROCESOS6" localSheetId="4">#REF!</definedName>
    <definedName name="MSTR.BANDA_PARA_CONSEJO_PROCESOS6">#REF!</definedName>
    <definedName name="MSTR.BANDA_PARA_CONSEJO_PROCESOS7" localSheetId="4">#REF!</definedName>
    <definedName name="MSTR.BANDA_PARA_CONSEJO_PROCESOS7">#REF!</definedName>
    <definedName name="MSTR.BANDA_PARA_CONSEJO_PROCESOS8" localSheetId="4">#REF!</definedName>
    <definedName name="MSTR.BANDA_PARA_CONSEJO_PROCESOS8">#REF!</definedName>
    <definedName name="MSTR.BANDA_PARA_CONSEJO_PROCESOS9" localSheetId="4">#REF!</definedName>
    <definedName name="MSTR.BANDA_PARA_CONSEJO_PROCESOS9">#REF!</definedName>
    <definedName name="MSTR.Liquidación_por_Segmentos" localSheetId="4">#REF!</definedName>
    <definedName name="MSTR.Liquidación_por_Segmentos">#REF!</definedName>
    <definedName name="MSTR.Liquidación_por_Segmentos1" localSheetId="4">#REF!</definedName>
    <definedName name="MSTR.Liquidación_por_Segmentos1">#REF!</definedName>
    <definedName name="MSTR.Liquidación_por_Segmentos10" localSheetId="4">#REF!</definedName>
    <definedName name="MSTR.Liquidación_por_Segmentos10">#REF!</definedName>
    <definedName name="MSTR.Liquidación_por_Segmentos11" localSheetId="4">#REF!</definedName>
    <definedName name="MSTR.Liquidación_por_Segmentos11">#REF!</definedName>
    <definedName name="MSTR.Liquidación_por_Segmentos2" localSheetId="4">#REF!</definedName>
    <definedName name="MSTR.Liquidación_por_Segmentos2">#REF!</definedName>
    <definedName name="MSTR.Liquidación_por_Segmentos3" localSheetId="4">#REF!</definedName>
    <definedName name="MSTR.Liquidación_por_Segmentos3">#REF!</definedName>
    <definedName name="MSTR.Liquidación_por_Segmentos4" localSheetId="4">#REF!</definedName>
    <definedName name="MSTR.Liquidación_por_Segmentos4">#REF!</definedName>
    <definedName name="MSTR.Liquidación_por_Segmentos5" localSheetId="4">#REF!</definedName>
    <definedName name="MSTR.Liquidación_por_Segmentos5">#REF!</definedName>
    <definedName name="MSTR.Liquidación_por_Segmentos6" localSheetId="4">#REF!</definedName>
    <definedName name="MSTR.Liquidación_por_Segmentos6">#REF!</definedName>
    <definedName name="MSTR.Liquidación_por_Segmentos7" localSheetId="4">#REF!</definedName>
    <definedName name="MSTR.Liquidación_por_Segmentos7">#REF!</definedName>
    <definedName name="MSTR.Liquidación_por_Segmentos8" localSheetId="4">#REF!</definedName>
    <definedName name="MSTR.Liquidación_por_Segmentos8">#REF!</definedName>
    <definedName name="MSTR.Liquidación_por_Segmentos9" localSheetId="4">#REF!</definedName>
    <definedName name="MSTR.Liquidación_por_Segmentos9">#REF!</definedName>
    <definedName name="MSTR.Serie_Balance_Nuevo_Energía_Eléctrica_Mensual.1" localSheetId="4">#REF!</definedName>
    <definedName name="MSTR.Serie_Balance_Nuevo_Energía_Eléctrica_Mensual.1">#REF!</definedName>
    <definedName name="MSTR.Serie_Balance_Nuevo_Energía_Eléctrica_Mes_Baleares" localSheetId="4">#REF!</definedName>
    <definedName name="MSTR.Serie_Balance_Nuevo_Energía_Eléctrica_Mes_Baleares">#REF!</definedName>
    <definedName name="MSTR.Variación_y_componentes_mensual_de_la_demanda" xml:space="preserve">                               Dat_01!$A$149:$N$152</definedName>
    <definedName name="MSTR.Variación_y_componentes_mensual_de_la_demanda.1" xml:space="preserve">                               Dat_01!$A$155:$N$158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#N/A</definedName>
    <definedName name="nnnn">#N/A</definedName>
    <definedName name="nu">#N/A</definedName>
    <definedName name="nuevo">#N/A</definedName>
    <definedName name="PRINCIPAL">#N/A</definedName>
    <definedName name="principal_jcol">#N/A</definedName>
    <definedName name="rosa">#N/A</definedName>
    <definedName name="rosa2">#N/A</definedName>
    <definedName name="v">#N/A</definedName>
    <definedName name="VV">#N/A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>#N/A</definedName>
    <definedName name="xxx">#N/A</definedName>
    <definedName name="XXXX">#N/A</definedName>
    <definedName name="xxxxx" xml:space="preserve">                                   Dat_01!$A$85:$U$112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8" l="1"/>
  <c r="G52" i="18"/>
  <c r="G77" i="18" l="1"/>
  <c r="G76" i="18"/>
  <c r="G75" i="18"/>
  <c r="G74" i="18"/>
  <c r="G73" i="18"/>
  <c r="G72" i="18"/>
  <c r="G71" i="18"/>
  <c r="G70" i="18"/>
  <c r="G69" i="18"/>
  <c r="B52" i="18" l="1"/>
  <c r="C71" i="18" l="1"/>
  <c r="C79" i="18"/>
  <c r="C78" i="18"/>
  <c r="C77" i="18"/>
  <c r="C76" i="18"/>
  <c r="C75" i="18"/>
  <c r="C74" i="18"/>
  <c r="C73" i="18"/>
  <c r="C70" i="18"/>
  <c r="C69" i="18"/>
  <c r="C68" i="18"/>
  <c r="D69" i="18" l="1"/>
  <c r="D75" i="18"/>
  <c r="D70" i="18"/>
  <c r="D76" i="18"/>
  <c r="D71" i="18"/>
  <c r="D73" i="18"/>
  <c r="D77" i="18"/>
  <c r="D68" i="18"/>
  <c r="D74" i="18"/>
  <c r="D78" i="18"/>
  <c r="C80" i="18"/>
  <c r="B73" i="18" s="1"/>
  <c r="B68" i="18" l="1"/>
  <c r="B79" i="18"/>
  <c r="B78" i="18"/>
  <c r="B71" i="18"/>
  <c r="B74" i="18"/>
  <c r="B76" i="18"/>
  <c r="B75" i="18"/>
  <c r="B77" i="18"/>
  <c r="B70" i="18"/>
  <c r="B69" i="18"/>
  <c r="B62" i="18"/>
  <c r="B61" i="18"/>
  <c r="B60" i="18"/>
  <c r="B59" i="18"/>
  <c r="B58" i="18"/>
  <c r="B57" i="18"/>
  <c r="B55" i="18"/>
  <c r="B53" i="18"/>
  <c r="B54" i="18"/>
  <c r="G53" i="18"/>
  <c r="G54" i="18"/>
  <c r="G55" i="18"/>
  <c r="B80" i="18" l="1"/>
  <c r="G16" i="22"/>
  <c r="O117" i="18"/>
  <c r="O119" i="18" s="1"/>
  <c r="B47" i="18" l="1"/>
  <c r="C47" i="18"/>
  <c r="M12" i="22" l="1"/>
  <c r="C26" i="18" l="1"/>
  <c r="B26" i="18"/>
  <c r="D26" i="18" l="1"/>
  <c r="M24" i="22" l="1"/>
  <c r="B29" i="18" l="1"/>
  <c r="K14" i="10" l="1"/>
  <c r="K13" i="10"/>
  <c r="K12" i="10"/>
  <c r="I14" i="10"/>
  <c r="I13" i="10"/>
  <c r="I12" i="10"/>
  <c r="G14" i="10"/>
  <c r="G13" i="10"/>
  <c r="G12" i="10"/>
  <c r="K14" i="8"/>
  <c r="K13" i="8"/>
  <c r="K12" i="8"/>
  <c r="I14" i="8"/>
  <c r="I13" i="8"/>
  <c r="I12" i="8"/>
  <c r="G14" i="8"/>
  <c r="G13" i="8"/>
  <c r="G12" i="8"/>
  <c r="K18" i="22" l="1"/>
  <c r="G61" i="18" l="1"/>
  <c r="G60" i="18"/>
  <c r="G59" i="18"/>
  <c r="G58" i="18"/>
  <c r="G57" i="18"/>
  <c r="G56" i="18"/>
  <c r="F17" i="22" l="1"/>
  <c r="M26" i="22" l="1"/>
  <c r="L26" i="22"/>
  <c r="K26" i="22"/>
  <c r="J26" i="22"/>
  <c r="I26" i="22"/>
  <c r="H26" i="22"/>
  <c r="G26" i="22"/>
  <c r="F26" i="22"/>
  <c r="G25" i="22"/>
  <c r="F25" i="22"/>
  <c r="K24" i="22"/>
  <c r="I24" i="22"/>
  <c r="G24" i="22"/>
  <c r="M23" i="22"/>
  <c r="L23" i="22"/>
  <c r="G23" i="22"/>
  <c r="F23" i="22"/>
  <c r="H22" i="22"/>
  <c r="G22" i="22"/>
  <c r="F22" i="22"/>
  <c r="I21" i="22"/>
  <c r="H21" i="22"/>
  <c r="G21" i="22"/>
  <c r="F21" i="22"/>
  <c r="G20" i="22"/>
  <c r="I19" i="22"/>
  <c r="H19" i="22"/>
  <c r="M18" i="22"/>
  <c r="L18" i="22"/>
  <c r="J18" i="22"/>
  <c r="I18" i="22"/>
  <c r="H18" i="22"/>
  <c r="G18" i="22"/>
  <c r="F18" i="22"/>
  <c r="F20" i="22" s="1"/>
  <c r="M17" i="22"/>
  <c r="L17" i="22"/>
  <c r="K17" i="22"/>
  <c r="J17" i="22"/>
  <c r="J20" i="22" s="1"/>
  <c r="I17" i="22"/>
  <c r="H17" i="22"/>
  <c r="G17" i="22"/>
  <c r="F16" i="22"/>
  <c r="M15" i="22"/>
  <c r="I15" i="22"/>
  <c r="G15" i="22"/>
  <c r="M14" i="22"/>
  <c r="L14" i="22"/>
  <c r="G14" i="22"/>
  <c r="F14" i="22"/>
  <c r="I13" i="22"/>
  <c r="H13" i="22"/>
  <c r="G13" i="22"/>
  <c r="F13" i="22"/>
  <c r="L12" i="22"/>
  <c r="I12" i="22"/>
  <c r="H12" i="22"/>
  <c r="G12" i="22"/>
  <c r="F12" i="22"/>
  <c r="I11" i="22"/>
  <c r="H11" i="22"/>
  <c r="G11" i="22"/>
  <c r="F11" i="22"/>
  <c r="I10" i="22"/>
  <c r="H10" i="22"/>
  <c r="I9" i="22"/>
  <c r="H9" i="22"/>
  <c r="L15" i="22" l="1"/>
  <c r="K20" i="22"/>
  <c r="L20" i="22"/>
  <c r="L24" i="22" s="1"/>
  <c r="H15" i="22"/>
  <c r="F15" i="22"/>
  <c r="F24" i="22"/>
  <c r="H20" i="22"/>
  <c r="I20" i="22" s="1"/>
  <c r="J24" i="22"/>
  <c r="M20" i="22" l="1"/>
  <c r="H24" i="22"/>
  <c r="O134" i="18" l="1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O123" i="18" l="1"/>
  <c r="O120" i="18"/>
  <c r="O136" i="18"/>
  <c r="O140" i="18"/>
  <c r="O135" i="18"/>
  <c r="O139" i="18"/>
  <c r="O143" i="18"/>
  <c r="O138" i="18"/>
  <c r="O137" i="18"/>
  <c r="O141" i="18"/>
  <c r="O142" i="18"/>
  <c r="O144" i="18"/>
  <c r="N117" i="18"/>
  <c r="O121" i="18"/>
  <c r="O122" i="18"/>
  <c r="O124" i="18"/>
  <c r="O125" i="18"/>
  <c r="O126" i="18"/>
  <c r="O127" i="18"/>
  <c r="O128" i="18"/>
  <c r="O129" i="18"/>
  <c r="O130" i="18"/>
  <c r="O131" i="18"/>
  <c r="O132" i="18"/>
  <c r="O133" i="18" l="1"/>
  <c r="N120" i="18"/>
  <c r="N123" i="18"/>
  <c r="N135" i="18"/>
  <c r="N136" i="18"/>
  <c r="N137" i="18"/>
  <c r="N138" i="18"/>
  <c r="N139" i="18"/>
  <c r="N140" i="18"/>
  <c r="N141" i="18"/>
  <c r="N143" i="18"/>
  <c r="N142" i="18"/>
  <c r="N144" i="18"/>
  <c r="M117" i="18"/>
  <c r="N119" i="18"/>
  <c r="N121" i="18"/>
  <c r="N122" i="18"/>
  <c r="N124" i="18"/>
  <c r="N125" i="18"/>
  <c r="N126" i="18"/>
  <c r="N127" i="18"/>
  <c r="N128" i="18"/>
  <c r="N130" i="18"/>
  <c r="N132" i="18"/>
  <c r="N129" i="18"/>
  <c r="N131" i="18"/>
  <c r="O146" i="18"/>
  <c r="M120" i="18" l="1"/>
  <c r="M123" i="18"/>
  <c r="N133" i="18"/>
  <c r="N146" i="18"/>
  <c r="M135" i="18"/>
  <c r="M136" i="18"/>
  <c r="M137" i="18"/>
  <c r="M138" i="18"/>
  <c r="M139" i="18"/>
  <c r="M140" i="18"/>
  <c r="M141" i="18"/>
  <c r="M142" i="18"/>
  <c r="M143" i="18"/>
  <c r="M144" i="18"/>
  <c r="L117" i="18"/>
  <c r="M119" i="18"/>
  <c r="M121" i="18"/>
  <c r="M122" i="18"/>
  <c r="M124" i="18"/>
  <c r="M125" i="18"/>
  <c r="M126" i="18"/>
  <c r="M127" i="18"/>
  <c r="M128" i="18"/>
  <c r="M129" i="18"/>
  <c r="M130" i="18"/>
  <c r="M131" i="18"/>
  <c r="M132" i="18"/>
  <c r="L123" i="18" l="1"/>
  <c r="L120" i="18"/>
  <c r="M133" i="18"/>
  <c r="M146" i="18"/>
  <c r="L135" i="18"/>
  <c r="L136" i="18"/>
  <c r="L137" i="18"/>
  <c r="L138" i="18"/>
  <c r="L139" i="18"/>
  <c r="L140" i="18"/>
  <c r="L141" i="18"/>
  <c r="L142" i="18"/>
  <c r="L143" i="18"/>
  <c r="L144" i="18"/>
  <c r="K117" i="18"/>
  <c r="L119" i="18"/>
  <c r="L122" i="18"/>
  <c r="L126" i="18"/>
  <c r="L132" i="18"/>
  <c r="L121" i="18"/>
  <c r="L125" i="18"/>
  <c r="L129" i="18"/>
  <c r="L131" i="18"/>
  <c r="L124" i="18"/>
  <c r="L128" i="18"/>
  <c r="L127" i="18"/>
  <c r="L130" i="18"/>
  <c r="E3" i="16"/>
  <c r="M3" i="22" s="1"/>
  <c r="G8" i="22" s="1"/>
  <c r="I8" i="22" s="1"/>
  <c r="K8" i="22" s="1"/>
  <c r="M8" i="22" s="1"/>
  <c r="K9" i="10"/>
  <c r="I9" i="10"/>
  <c r="G9" i="10"/>
  <c r="J9" i="10"/>
  <c r="H9" i="10"/>
  <c r="F9" i="10"/>
  <c r="K9" i="8"/>
  <c r="J9" i="8"/>
  <c r="I9" i="8"/>
  <c r="H9" i="8"/>
  <c r="G9" i="8"/>
  <c r="F9" i="8"/>
  <c r="K120" i="18" l="1"/>
  <c r="K123" i="18"/>
  <c r="L133" i="18"/>
  <c r="E3" i="13"/>
  <c r="K135" i="18"/>
  <c r="K139" i="18"/>
  <c r="K138" i="18"/>
  <c r="K142" i="18"/>
  <c r="K144" i="18"/>
  <c r="K137" i="18"/>
  <c r="K141" i="18"/>
  <c r="K136" i="18"/>
  <c r="K140" i="18"/>
  <c r="K143" i="18"/>
  <c r="J117" i="18"/>
  <c r="K119" i="18"/>
  <c r="K121" i="18"/>
  <c r="K122" i="18"/>
  <c r="K124" i="18"/>
  <c r="K125" i="18"/>
  <c r="K126" i="18"/>
  <c r="K127" i="18"/>
  <c r="K128" i="18"/>
  <c r="K129" i="18"/>
  <c r="K130" i="18"/>
  <c r="K131" i="18"/>
  <c r="K132" i="18"/>
  <c r="L146" i="18"/>
  <c r="K3" i="10"/>
  <c r="F7" i="10" s="1"/>
  <c r="G8" i="10" s="1"/>
  <c r="E3" i="5"/>
  <c r="E3" i="7"/>
  <c r="E3" i="2"/>
  <c r="K3" i="8"/>
  <c r="F7" i="8" s="1"/>
  <c r="G8" i="8" s="1"/>
  <c r="G62" i="18"/>
  <c r="G78" i="18"/>
  <c r="B63" i="18"/>
  <c r="H55" i="18" l="1"/>
  <c r="H59" i="18"/>
  <c r="H56" i="18"/>
  <c r="H54" i="18"/>
  <c r="H58" i="18"/>
  <c r="H52" i="18"/>
  <c r="H60" i="18"/>
  <c r="H53" i="18"/>
  <c r="H61" i="18"/>
  <c r="H57" i="18"/>
  <c r="C58" i="18"/>
  <c r="C62" i="18"/>
  <c r="C59" i="18"/>
  <c r="C53" i="18"/>
  <c r="C55" i="18"/>
  <c r="C54" i="18"/>
  <c r="C52" i="18"/>
  <c r="C57" i="18"/>
  <c r="C60" i="18"/>
  <c r="C61" i="18"/>
  <c r="J120" i="18"/>
  <c r="J123" i="18"/>
  <c r="K133" i="18"/>
  <c r="J135" i="18"/>
  <c r="J136" i="18"/>
  <c r="J137" i="18"/>
  <c r="J138" i="18"/>
  <c r="J139" i="18"/>
  <c r="J140" i="18"/>
  <c r="J141" i="18"/>
  <c r="J142" i="18"/>
  <c r="J144" i="18"/>
  <c r="J143" i="18"/>
  <c r="I117" i="18"/>
  <c r="J119" i="18"/>
  <c r="J121" i="18"/>
  <c r="J122" i="18"/>
  <c r="J124" i="18"/>
  <c r="J125" i="18"/>
  <c r="J126" i="18"/>
  <c r="J127" i="18"/>
  <c r="J128" i="18"/>
  <c r="J129" i="18"/>
  <c r="J131" i="18"/>
  <c r="J130" i="18"/>
  <c r="J132" i="18"/>
  <c r="K146" i="18"/>
  <c r="I120" i="18" l="1"/>
  <c r="I123" i="18"/>
  <c r="J133" i="18"/>
  <c r="J146" i="18"/>
  <c r="I135" i="18"/>
  <c r="I136" i="18"/>
  <c r="I137" i="18"/>
  <c r="I138" i="18"/>
  <c r="I139" i="18"/>
  <c r="I140" i="18"/>
  <c r="I141" i="18"/>
  <c r="I142" i="18"/>
  <c r="I143" i="18"/>
  <c r="I144" i="18"/>
  <c r="H117" i="18"/>
  <c r="I119" i="18"/>
  <c r="I121" i="18"/>
  <c r="I122" i="18"/>
  <c r="I124" i="18"/>
  <c r="I125" i="18"/>
  <c r="I126" i="18"/>
  <c r="I127" i="18"/>
  <c r="I128" i="18"/>
  <c r="I129" i="18"/>
  <c r="I130" i="18"/>
  <c r="I131" i="18"/>
  <c r="I132" i="18"/>
  <c r="H62" i="18"/>
  <c r="C63" i="18"/>
  <c r="H123" i="18" l="1"/>
  <c r="H120" i="18"/>
  <c r="I133" i="18"/>
  <c r="H135" i="18"/>
  <c r="H136" i="18"/>
  <c r="H137" i="18"/>
  <c r="H138" i="18"/>
  <c r="H139" i="18"/>
  <c r="H140" i="18"/>
  <c r="H141" i="18"/>
  <c r="H142" i="18"/>
  <c r="H143" i="18"/>
  <c r="H144" i="18"/>
  <c r="I146" i="18"/>
  <c r="G117" i="18"/>
  <c r="H119" i="18"/>
  <c r="H121" i="18"/>
  <c r="H125" i="18"/>
  <c r="H129" i="18"/>
  <c r="H126" i="18"/>
  <c r="H131" i="18"/>
  <c r="H124" i="18"/>
  <c r="H128" i="18"/>
  <c r="H130" i="18"/>
  <c r="H132" i="18"/>
  <c r="H127" i="18"/>
  <c r="H122" i="18"/>
  <c r="K8" i="10"/>
  <c r="I8" i="10"/>
  <c r="G123" i="18" l="1"/>
  <c r="G120" i="18"/>
  <c r="H133" i="18"/>
  <c r="H146" i="18"/>
  <c r="G138" i="18"/>
  <c r="G142" i="18"/>
  <c r="G137" i="18"/>
  <c r="G141" i="18"/>
  <c r="G143" i="18"/>
  <c r="G136" i="18"/>
  <c r="G140" i="18"/>
  <c r="G135" i="18"/>
  <c r="G139" i="18"/>
  <c r="G144" i="18"/>
  <c r="F117" i="18"/>
  <c r="G119" i="18"/>
  <c r="G121" i="18"/>
  <c r="G122" i="18"/>
  <c r="G124" i="18"/>
  <c r="G125" i="18"/>
  <c r="G126" i="18"/>
  <c r="G127" i="18"/>
  <c r="G128" i="18"/>
  <c r="G129" i="18"/>
  <c r="G130" i="18"/>
  <c r="G131" i="18"/>
  <c r="G132" i="18"/>
  <c r="K8" i="8"/>
  <c r="I8" i="8"/>
  <c r="F120" i="18" l="1"/>
  <c r="F123" i="18"/>
  <c r="G133" i="18"/>
  <c r="G146" i="18"/>
  <c r="F135" i="18"/>
  <c r="F136" i="18"/>
  <c r="F137" i="18"/>
  <c r="F138" i="18"/>
  <c r="F139" i="18"/>
  <c r="F140" i="18"/>
  <c r="F141" i="18"/>
  <c r="F142" i="18"/>
  <c r="F143" i="18"/>
  <c r="F144" i="18"/>
  <c r="E117" i="18"/>
  <c r="F119" i="18"/>
  <c r="F121" i="18"/>
  <c r="F122" i="18"/>
  <c r="F124" i="18"/>
  <c r="F125" i="18"/>
  <c r="F126" i="18"/>
  <c r="F127" i="18"/>
  <c r="F128" i="18"/>
  <c r="F129" i="18"/>
  <c r="F130" i="18"/>
  <c r="F132" i="18"/>
  <c r="F131" i="18"/>
  <c r="E12" i="16"/>
  <c r="E16" i="16"/>
  <c r="E15" i="16"/>
  <c r="E14" i="16"/>
  <c r="E13" i="16"/>
  <c r="E11" i="16"/>
  <c r="E9" i="16"/>
  <c r="E8" i="16"/>
  <c r="E120" i="18" l="1"/>
  <c r="E123" i="18"/>
  <c r="F133" i="18"/>
  <c r="E135" i="18"/>
  <c r="E136" i="18"/>
  <c r="E137" i="18"/>
  <c r="E138" i="18"/>
  <c r="E139" i="18"/>
  <c r="E140" i="18"/>
  <c r="E141" i="18"/>
  <c r="E142" i="18"/>
  <c r="E143" i="18"/>
  <c r="E144" i="18"/>
  <c r="F146" i="18"/>
  <c r="D117" i="18"/>
  <c r="E119" i="18"/>
  <c r="E121" i="18"/>
  <c r="E122" i="18"/>
  <c r="E124" i="18"/>
  <c r="E125" i="18"/>
  <c r="E126" i="18"/>
  <c r="E127" i="18"/>
  <c r="E128" i="18"/>
  <c r="E129" i="18"/>
  <c r="E130" i="18"/>
  <c r="E131" i="18"/>
  <c r="E132" i="18"/>
  <c r="D123" i="18" l="1"/>
  <c r="D120" i="18"/>
  <c r="E133" i="18"/>
  <c r="E146" i="18"/>
  <c r="D135" i="18"/>
  <c r="D136" i="18"/>
  <c r="D137" i="18"/>
  <c r="D138" i="18"/>
  <c r="D139" i="18"/>
  <c r="D140" i="18"/>
  <c r="D141" i="18"/>
  <c r="D142" i="18"/>
  <c r="D143" i="18"/>
  <c r="D144" i="18"/>
  <c r="C117" i="18"/>
  <c r="D119" i="18"/>
  <c r="D121" i="18"/>
  <c r="D124" i="18"/>
  <c r="D128" i="18"/>
  <c r="D129" i="18"/>
  <c r="D127" i="18"/>
  <c r="D131" i="18"/>
  <c r="D122" i="18"/>
  <c r="D126" i="18"/>
  <c r="D125" i="18"/>
  <c r="D130" i="18"/>
  <c r="D132" i="18"/>
  <c r="D133" i="18" l="1"/>
  <c r="C144" i="18"/>
  <c r="C120" i="18"/>
  <c r="C123" i="18"/>
  <c r="D146" i="18"/>
  <c r="C143" i="18"/>
  <c r="C139" i="18"/>
  <c r="C135" i="18"/>
  <c r="C131" i="18"/>
  <c r="C125" i="18"/>
  <c r="C121" i="18"/>
  <c r="C142" i="18"/>
  <c r="C138" i="18"/>
  <c r="C141" i="18"/>
  <c r="C137" i="18"/>
  <c r="C132" i="18"/>
  <c r="C127" i="18"/>
  <c r="C119" i="18"/>
  <c r="C140" i="18"/>
  <c r="C136" i="18"/>
  <c r="C130" i="18"/>
  <c r="C122" i="18"/>
  <c r="C129" i="18"/>
  <c r="C126" i="18"/>
  <c r="C124" i="18"/>
  <c r="C128" i="18"/>
  <c r="C133" i="18" l="1"/>
  <c r="C146" i="18"/>
</calcChain>
</file>

<file path=xl/sharedStrings.xml><?xml version="1.0" encoding="utf-8"?>
<sst xmlns="http://schemas.openxmlformats.org/spreadsheetml/2006/main" count="424" uniqueCount="132">
  <si>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</si>
  <si>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>Demanda (b.c.)</t>
  </si>
  <si>
    <t>Generación</t>
  </si>
  <si>
    <t>-</t>
  </si>
  <si>
    <t>Solar fotovoltaica</t>
  </si>
  <si>
    <t>Eólica</t>
  </si>
  <si>
    <t>Hidroeólica</t>
  </si>
  <si>
    <t xml:space="preserve">Fuel/gas </t>
  </si>
  <si>
    <t>Turbina de vapor</t>
  </si>
  <si>
    <t>Turbina de gas</t>
  </si>
  <si>
    <t>Motores diésel</t>
  </si>
  <si>
    <t>Carbón</t>
  </si>
  <si>
    <t>Hidráulica</t>
  </si>
  <si>
    <t>GWh</t>
  </si>
  <si>
    <t>Melilla</t>
  </si>
  <si>
    <t>Ceuta</t>
  </si>
  <si>
    <t>Islas Canarias</t>
  </si>
  <si>
    <t>Islas Baleares</t>
  </si>
  <si>
    <r>
      <t xml:space="preserve">Balance de energía eléctrica sistemas no peninsulares </t>
    </r>
    <r>
      <rPr>
        <b/>
        <vertAlign val="superscript"/>
        <sz val="8"/>
        <color rgb="FF004563"/>
        <rFont val="Arial"/>
        <family val="2"/>
      </rPr>
      <t>(1)</t>
    </r>
  </si>
  <si>
    <t>Boletín mensual</t>
  </si>
  <si>
    <t>Total</t>
  </si>
  <si>
    <t>Enlace Península-Baleares</t>
  </si>
  <si>
    <t>Otras renovables</t>
  </si>
  <si>
    <t>Cogeneración</t>
  </si>
  <si>
    <t>Generación auxiliar</t>
  </si>
  <si>
    <t>Ciclo combinado</t>
  </si>
  <si>
    <t>%</t>
  </si>
  <si>
    <t>Cobertura de la demanda mensual. Islas Baleares</t>
  </si>
  <si>
    <t>Cobertura de la demanda mensual Islas Baleares</t>
  </si>
  <si>
    <t>MW</t>
  </si>
  <si>
    <t>Estructura de potencia instalada mensual. Islas Baleares</t>
  </si>
  <si>
    <t>Estructura de potencia instalada Islas Baleares</t>
  </si>
  <si>
    <t xml:space="preserve">Evolución de la cobertura de la demanda de las Islas Baleares
</t>
  </si>
  <si>
    <t>Cobertura de la demanda mensual. Islas Canarias</t>
  </si>
  <si>
    <t>Estructura de potencia instalada mensual. Islas Canarias</t>
  </si>
  <si>
    <t>Estructura de potencia instalada Islas Canarias</t>
  </si>
  <si>
    <t xml:space="preserve">Evolución de la cobertura de la demanda de las Islas Canarias
</t>
  </si>
  <si>
    <t>Acumulado anual</t>
  </si>
  <si>
    <t>Año móvil</t>
  </si>
  <si>
    <t>Variación mensual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</si>
  <si>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</si>
  <si>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t>Laboralidad</t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</si>
  <si>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</si>
  <si>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t>Demanda corregida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</si>
  <si>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</si>
  <si>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</si>
  <si>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Sistemas no peninsulares</t>
  </si>
  <si>
    <t>Componentes de la variación de la demanda Islas Baleares</t>
  </si>
  <si>
    <t>Componentes de la variación de la demanda Islas Canarias</t>
  </si>
  <si>
    <t>Cobertura de la demanda mensual Islas Canarias</t>
  </si>
  <si>
    <t xml:space="preserve"> </t>
  </si>
  <si>
    <t xml:space="preserve">• 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</si>
  <si>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funcionamiento en ciclo abierto.</t>
    </r>
  </si>
  <si>
    <t>Balance de energía eléctrica sistemas no peninsulares</t>
  </si>
  <si>
    <t>Residuos renovables</t>
  </si>
  <si>
    <t>Residuos no renovables</t>
  </si>
  <si>
    <t>Nota: Todos los porcentajes de variación están refereridos al mismo período del año anterior.</t>
  </si>
  <si>
    <t>Baleares</t>
  </si>
  <si>
    <t>Canarias</t>
  </si>
  <si>
    <t>Mes (MWh)</t>
  </si>
  <si>
    <t>Mes año anterior (MWh)</t>
  </si>
  <si>
    <t>% Incr. Mes</t>
  </si>
  <si>
    <t>Año (MWh)</t>
  </si>
  <si>
    <t>Año anterior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</si>
  <si>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</si>
  <si>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</si>
  <si>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</si>
  <si>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</si>
  <si>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</si>
  <si>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</si>
  <si>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</si>
  <si>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Último día mes</t>
  </si>
  <si>
    <t>Potencia Instalada UFI (MW)</t>
  </si>
  <si>
    <t>Últimos 13 meses</t>
  </si>
  <si>
    <r>
      <t xml:space="preserve">Ciclo combinado </t>
    </r>
    <r>
      <rPr>
        <vertAlign val="superscript"/>
        <sz val="9"/>
        <color rgb="FF004563"/>
        <rFont val="Segoe UI"/>
        <family val="2"/>
      </rPr>
      <t>(2)</t>
    </r>
  </si>
  <si>
    <r>
      <t xml:space="preserve">Fuel/gas </t>
    </r>
    <r>
      <rPr>
        <vertAlign val="superscript"/>
        <sz val="9"/>
        <color rgb="FF004563"/>
        <rFont val="Segoe UI"/>
        <family val="2"/>
      </rPr>
      <t>(1)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</si>
  <si>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Baleares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</si>
  <si>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Canarias</t>
    </r>
  </si>
  <si>
    <t>Motores diesel</t>
  </si>
  <si>
    <t>Demanda transporte (b.c.)</t>
  </si>
  <si>
    <t>Enero 2019</t>
  </si>
  <si>
    <t>Febrero 2019</t>
  </si>
  <si>
    <t>Marzo 2019</t>
  </si>
  <si>
    <t>Abril 2019</t>
  </si>
  <si>
    <t>Mayo 2019</t>
  </si>
  <si>
    <t>Junio 2019</t>
  </si>
  <si>
    <t>Generación renovable</t>
  </si>
  <si>
    <t>Generación no renovable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</si>
  <si>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biogás y biomasa.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</si>
  <si>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(2)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</si>
  <si>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</si>
  <si>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funcionamiento en ciclo abierto. En el sistema eléctrico de Canarias utiliza gasoil como combustible principal.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</si>
  <si>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</si>
  <si>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(4)</t>
    </r>
  </si>
  <si>
    <t>Julio 2019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</si>
  <si>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 y turbina de gas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</si>
  <si>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diésel, turbina de gas y vapor.</t>
    </r>
  </si>
  <si>
    <t>Agosto 2019</t>
  </si>
  <si>
    <t>Septiembre 2019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</si>
  <si>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</si>
  <si>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</si>
  <si>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</si>
  <si>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</si>
  <si>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</si>
  <si>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</si>
  <si>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</si>
  <si>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</si>
  <si>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</si>
  <si>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</si>
  <si>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</si>
  <si>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</si>
  <si>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Día</t>
  </si>
  <si>
    <t>Octubre 2019</t>
  </si>
  <si>
    <t>Noviembre 2019</t>
  </si>
  <si>
    <t>Demanda No Peninsular</t>
  </si>
  <si>
    <t>Diciembre 2019</t>
  </si>
  <si>
    <t>Enero 2020</t>
  </si>
  <si>
    <t>Febrero 2020</t>
  </si>
  <si>
    <t>MWh</t>
  </si>
  <si>
    <t>Marzo 2020</t>
  </si>
  <si>
    <t>La producción neta de las instalaciones no renovables e hidráulicas UGH tienen descontados sus consumos propios. En dichos tipos de producción una generación negativa indica que la electricidad consumida para los usos de la planta excede su producción bruta.</t>
  </si>
  <si>
    <t>Abril 2020</t>
  </si>
  <si>
    <t>Mayo 2020</t>
  </si>
  <si>
    <t>Junio 2020</t>
  </si>
  <si>
    <t>30/06/2020</t>
  </si>
  <si>
    <t>&lt;mi app="e" ver="22"&gt;&lt;rptloc guid="1cd74fe626db4be0a2fcb96304e1ba6d"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ut="07/09/2020 08:04:14" si="2.000000017ce66dc0b590185d88a58d7c929a2abbaf9b3e44a59d08a05759bfb1ccee0da761e6add50c7fcf1b1607d035d3401f215598f5c3f3de28d96fc1833b76bd91686fb6f0ba042716c05a4164dd0cb074aa416465d0a6e1e44fe6ecfdec85cee4fc458d5ed557d1bffa1ab36fd2b1f897e4c7c6eb6beaceb2745b465b515fc9.3082.0.1.Europe/Madrid.upriv*_1*_pidn2*_36*_session*-lat*_1.00000001e4aae22320d184582c573ddf57ef1aeebc6025e09135b878b913f8083dfe28ce1bcdf4b3b6de193682e6e0e8ecab0dfeeb5bfe91.0000000160c7ac864af505877990fb6ff1a87908bc6025e04c54a89ab45f5adb172971989b77f9f9f2c2eb5b1ce4cb0aa577baaf19483f9c.0.1.1.BDEbi.D066E1C611E6257C10D00080EF253B44.0-3082.1.1_-0.1.0_-3082.1.1_5.5.0.*0.00000001ab6a59c2b3f9b40978c84ce00ff94356c911585ac379cba16c457a4af9ebda2fd479c15c.0.10*.25*.15*.214.23.10*.4*.0400*.0074J.e.00000001ee1c0e5efe74149a92d1dbe90a77f58dc911585a28e340f5e6b8d05d326331c2d3ca3977.0" msgID="C278D45B11EAC1BA256C0080EFA5B0F2"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nrr="36"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</si>
  <si>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guid="51b9243dd4a64af3bc085fad164b8a9f" rank="0" ds="1"&gt;&lt;ri hasPG="0" name="Balance B.C. Mensual Sistemas Eléctricos no Peninsulares" id="0CD2FE5A4DC94A40A112BF8B59A83511" path="Objetos públicos\Informes\Informes macros\Boletín\Balance B.C. Mensual Sistemas Eléctricos no Peninsulares"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ut="07/09/2020 08:07:35" si="2.000000017ce66dc0b590185d88a58d7c929a2abbaf9b3e44a59d08a05759bfb1ccee0da761e6add50c7fcf1b1607d035d3401f215598f5c3f3de28d96fc1833b76bd91686fb6f0ba042716c05a4164dd0cb074aa416465d0a6e1e44fe6ecfdec85cee4fc458d5ed557d1bffa1ab36fd2b1f897e4c7c6eb6beaceb2745b465b515fc9.3082.0.1.Europe/Madrid.upriv*_1*_pidn2*_36*_session*-lat*_1.00000001e4aae22320d184582c573ddf57ef1aeebc6025e09135b878b913f8083dfe28ce1bcdf4b3b6de193682e6e0e8ecab0dfeeb5bfe91.0000000160c7ac864af505877990fb6ff1a87908bc6025e04c54a89ab45f5adb172971989b77f9f9f2c2eb5b1ce4cb0aa577baaf19483f9c.0.1.1.BDEbi.D066E1C611E6257C10D00080EF253B44.0-3082.1.1_-0.1.0_-3082.1.1_5.5.0.*0.00000001ab6a59c2b3f9b40978c84ce00ff94356c911585ac379cba16c457a4af9ebda2fd479c15c.0.10*.25*.15*.214.23.10*.4*.0400*.0074J.e.00000001ee1c0e5efe74149a92d1dbe90a77f58dc911585a28e340f5e6b8d05d326331c2d3ca3977.0" msgID="D581B67B11EAC1BA256C0080EF8570F1"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enr="MSTR.Balance_B.C._Mensual_Sistemas_Eléctricos_no_Peninsulares" ptn="" qtn="" rows="21" cols="33" /&gt;&lt;esdo ews="" ece="" ptn="" /&gt;&lt;/excel&gt;&lt;pgs&gt;&lt;pg rows="17" cols="32" nrr="629" nrc="1184"&gt;&lt;pg /&gt;&lt;bls&gt;&lt;bl sr="1" sc="1" rfetch="17" cfetch="32" posid="1" darows="0" dacols="1"&gt;&lt;excel&gt;&lt;epo ews="Dat_01" ece="A4" enr="MSTR.Balance_B.C._Mensual_Sistemas_Eléctricos_no_Peninsulares" ptn="" qtn="" rows="21" cols="33" /&gt;&lt;esdo ews="" ece="" ptn="" /&gt;&lt;/excel&gt;&lt;gridRng&gt;&lt;sect id="TITLE_AREA" rngprop="1:1:4:1" /&gt;&lt;sect id="ROWHEADERS_AREA" rngprop="5:1:17:1" /&gt;&lt;sect id="COLUMNHEADERS_AREA" rngprop="1:2:4:32" /&gt;&lt;sect id="DATA_AREA" rngprop="5:2:17:32" /&gt;&lt;/gridRng&gt;&lt;shapes /&gt;&lt;/bl&gt;&lt;/bls&gt;&lt;/pg&gt;&lt;/pgs&gt;&lt;/rptloc&gt;&lt;/mi&gt;</t>
  </si>
  <si>
    <t>Julio 2020</t>
  </si>
  <si>
    <t>&lt;mi app="e" ver="22"&gt;&lt;rptloc guid="69137ec50e134071a0874318e64c6117" rank="0" ds="1"&gt;&lt;ri hasPG="0" name="Serie Balance B.C. Mensual Baleares y Canarias" id="DC9C734C4A624A40A9D87789D6F66867" path="Objetos públicos\Informes\Informes macros\Boletín\Serie Balance B.C. Mensual Baleares y Canarias"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ut="07/09/2020 08:17:56" si="2.000000017ce66dc0b590185d88a58d7c929a2abbaf9b3e44a59d08a05759bfb1ccee0da761e6add50c7fcf1b1607d035d3401f215598f5c3f3de28d96fc1833b76bd91686fb6f0ba042716c05a4164dd0cb074aa416465d0a6e1e44fe6ecfdec85cee4fc458d5ed557d1bffa1ab36fd2b1f897e4c7c6eb6beaceb2745b465b515fc9.3082.0.1.Europe/Madrid.upriv*_1*_pidn2*_36*_session*-lat*_1.00000001e4aae22320d184582c573ddf57ef1aeebc6025e09135b878b913f8083dfe28ce1bcdf4b3b6de193682e6e0e8ecab0dfeeb5bfe91.0000000160c7ac864af505877990fb6ff1a87908bc6025e04c54a89ab45f5adb172971989b77f9f9f2c2eb5b1ce4cb0aa577baaf19483f9c.0.1.1.BDEbi.D066E1C611E6257C10D00080EF253B44.0-3082.1.1_-0.1.0_-3082.1.1_5.5.0.*0.00000001ab6a59c2b3f9b40978c84ce00ff94356c911585ac379cba16c457a4af9ebda2fd479c15c.0.10*.25*.15*.214.23.10*.4*.0400*.0074J.e.00000001ee1c0e5efe74149a92d1dbe90a77f58dc911585a28e340f5e6b8d05d326331c2d3ca3977.0" msgID="8E4E232311EAC1BC256C0080EF5511F3"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enr="MSTR.Serie_Balance_B.C._Mensual_Baleares_y_Canarias" ptn="" qtn="" rows="28" cols="21" /&gt;&lt;esdo ews="" ece="" ptn="" /&gt;&lt;/excel&gt;&lt;pgs&gt;&lt;pg rows="25" cols="19" nrr="877" nrc="679"&gt;&lt;pg /&gt;&lt;bls&gt;&lt;bl sr="1" sc="1" rfetch="25" cfetch="19" posid="1" darows="0" dacols="1"&gt;&lt;excel&gt;&lt;epo ews="Dat_01" ece="A85" enr="MSTR.Serie_Balance_B.C._Mensual_Baleares_y_Canarias" ptn="" qtn="" rows="28" cols="21" /&gt;&lt;esdo ews="" ece="" ptn="" /&gt;&lt;/excel&gt;&lt;gridRng&gt;&lt;sect id="TITLE_AREA" rngprop="1:1:3:2" /&gt;&lt;sect id="ROWHEADERS_AREA" rngprop="4:1:25:2" /&gt;&lt;sect id="COLUMNHEADERS_AREA" rngprop="1:3:3:19" /&gt;&lt;sect id="DATA_AREA" rngprop="4:3:25:19" /&gt;&lt;/gridRng&gt;&lt;shapes /&gt;&lt;/bl&gt;&lt;/bls&gt;&lt;/pg&gt;&lt;/pgs&gt;&lt;/rptloc&gt;&lt;/mi&gt;</t>
  </si>
  <si>
    <t>&lt;mi app="e" ver="22"&gt;&lt;rptloc guid="46be085985a64833bb3aeeff779c845d"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ut="07/09/2020 08:18:58" si="2.00000001c63cdebc975513001ec3377f1676004cf87e881dc4eed43abc6ee7565b3da5e758576e4542440ab85f4acb9930093907c02221de13f04a5262f61ed634c15c19245173dd13563d386a82bfde77241c3b497fd9f622ddb698cea63a0b8f8b0bc4dd4db10b3ab96fc6fa80694c861c56b69530fd314c4223c4715bddd6ee14.3082.0.1.Europe/Madrid.upriv*_1*_pidn2*_113*_session*-lat*_1.00000001ff1aaf4c25d673453fd2920b894f2533bc6025e01c2b7f454db722720565f06cbfaccb9c6746c251fef635d598c8ac7b824d7f39.00000001a972a547bc6f3fe78531c9c3827d0462bc6025e04b921ed1cb73bcfe71feeb70675671f0414dd58e91ab438ae8c17268f8554f24.0.1.1.BDEbi.D066E1C611E6257C10D00080EF253B44.0-3082.1.1_-0.1.0_-3082.1.1_5.5.0.*0.000000014b1c2306efbf3a0e5c153cec906d0086c911585a8cc1f9063e9fde749318c18e3e67858a.0.10*.25*.15*.214.23.10*.4*.0400*.0074J.e.000000015fccb79b5b16140a45c064e305eb577dc911585a525cc921f4e69d4e7121ef27e712ff54.0" msgID="CDB60D9B11EAC1BC256C0080EF856FEF"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ece="A149" enr="MSTR.Variación_y_componentes_mensual_de_la_demanda" ptn="" qtn="" rows="4" cols="14" /&gt;&lt;esdo ews="" ece="" ptn="" /&gt;&lt;/excel&gt;&lt;pgs&gt;&lt;pg rows="1" cols="12" nrr="11" nrc="144"&gt;&lt;pg /&gt;&lt;bls&gt;&lt;bl sr="1" sc="1" rfetch="1" cfetch="12" posid="1" darows="0" dacols="1"&gt;&lt;excel&gt;&lt;epo ews="Dat_01" ece="A149" enr="MSTR.Variación_y_componentes_mensual_de_la_demanda"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</si>
  <si>
    <t>a64219b2481b412caacc5c4611b1144e</t>
  </si>
  <si>
    <t>&lt;mi app="e" ver="22"&gt;&lt;rptloc guid="54366d04b22743eeb2dce8e8ff3e5594"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ut="07/09/2020 08:22:14" si="2.00000001c63cdebc975513001ec3377f1676004cf87e881dc4eed43abc6ee7565b3da5e758576e4542440ab85f4acb9930093907c02221de13f04a5262f61ed634c15c19245173dd13563d386a82bfde77241c3b497fd9f622ddb698cea63a0b8f8b0bc4dd4db10b3ab96fc6fa80694c861c56b69530fd314c4223c4715bddd6ee14.3082.0.1.Europe/Madrid.upriv*_1*_pidn2*_113*_session*-lat*_1.00000001ff1aaf4c25d673453fd2920b894f2533bc6025e01c2b7f454db722720565f06cbfaccb9c6746c251fef635d598c8ac7b824d7f39.00000001a972a547bc6f3fe78531c9c3827d0462bc6025e04b921ed1cb73bcfe71feeb70675671f0414dd58e91ab438ae8c17268f8554f24.0.1.1.BDEbi.D066E1C611E6257C10D00080EF253B44.0-3082.1.1_-0.1.0_-3082.1.1_5.5.0.*0.000000014b1c2306efbf3a0e5c153cec906d0086c911585a8cc1f9063e9fde749318c18e3e67858a.0.10*.25*.15*.214.23.10*.4*.0400*.0074J.e.000000015fccb79b5b16140a45c064e305eb577dc911585a525cc921f4e69d4e7121ef27e712ff54.0" msgID="449EB19711EAC1BD256C0080EF1591F3"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ece="A155" enr="MSTR.Variación_y_componentes_mensual_de_la_demanda.1" ptn="" qtn="" rows="4" cols="14" /&gt;&lt;esdo ews="" ece="" ptn="" /&gt;&lt;/excel&gt;&lt;pgs&gt;&lt;pg rows="1" cols="12" nrr="17" nrc="216"&gt;&lt;pg /&gt;&lt;bls&gt;&lt;bl sr="1" sc="1" rfetch="1" cfetch="12" posid="1" darows="0" dacols="1"&gt;&lt;excel&gt;&lt;epo ews="Dat_01" ece="A155" enr="MSTR.Variación_y_componentes_mensual_de_la_demanda.1"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</si>
</sst>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#,##0.0"/>
    <numFmt numFmtId="166" formatCode="0_)"/>
    <numFmt numFmtId="167" formatCode="0.0\ \ \ \ _)"/>
    <numFmt numFmtId="168" formatCode="0.0"/>
    <numFmt numFmtId="169" formatCode="0.0_)"/>
    <numFmt numFmtId="170" formatCode="0.000_)"/>
  </numFmts>
  <fonts count="51">
    <font>
      <sz val="11"/>
      <color theme="1"/>
      <name val="Calibri"/>
      <family val="2"/>
      <scheme val="minor"/>
    </font>
    <font>
      <sz val="10"/>
      <name val="Geneva"/>
      <family val="2"/>
    </font>
    <font>
      <sz val="8"/>
      <color indexed="8"/>
      <name val="Arial"/>
      <family val="2"/>
    </font>
    <font>
      <sz val="10"/>
      <name val="Geneva"/>
    </font>
    <font>
      <sz val="8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sz val="8"/>
      <color rgb="FF004563"/>
      <name val="Arial"/>
      <family val="2"/>
    </font>
    <font>
      <b/>
      <sz val="8"/>
      <color indexed="8"/>
      <name val="Arial"/>
      <family val="2"/>
    </font>
    <font>
      <sz val="8"/>
      <color theme="0" tint="-0.499984740745262"/>
      <name val="Arial"/>
      <family val="2"/>
    </font>
    <font>
      <sz val="8"/>
      <color indexed="56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sz val="10"/>
      <name val="Arial"/>
      <family val="2"/>
    </font>
    <font>
      <sz val="10"/>
      <color indexed="32"/>
      <name val="Avant Garde"/>
    </font>
    <font>
      <sz val="10"/>
      <color indexed="56"/>
      <name val="Geneva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Geneva"/>
    </font>
    <font>
      <b/>
      <sz val="10"/>
      <color indexed="8"/>
      <name val="Arial"/>
      <family val="2"/>
    </font>
    <font>
      <u/>
      <sz val="10"/>
      <color indexed="12"/>
      <name val="Geneva"/>
    </font>
    <font>
      <b/>
      <sz val="8"/>
      <color theme="0"/>
      <name val="Arial"/>
      <family val="2"/>
    </font>
    <font>
      <b/>
      <sz val="9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i/>
      <sz val="8"/>
      <color rgb="FF4E5E78"/>
      <name val="Verdana"/>
      <family val="2"/>
    </font>
    <font>
      <b/>
      <sz val="8"/>
      <color rgb="FF4E5E78"/>
      <name val="Verdana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i/>
      <sz val="8"/>
      <color rgb="FF4E5E78"/>
      <name val="Verdana"/>
      <family val="2"/>
    </font>
    <font>
      <b/>
      <i/>
      <sz val="8"/>
      <color rgb="FF000000"/>
      <name val="Verdana"/>
      <family val="2"/>
    </font>
    <font>
      <b/>
      <sz val="9"/>
      <name val="Segoe UI"/>
      <family val="2"/>
    </font>
    <font>
      <b/>
      <sz val="9"/>
      <color rgb="FF004563"/>
      <name val="Segoe UI"/>
      <family val="2"/>
    </font>
    <font>
      <sz val="9"/>
      <color rgb="FF004563"/>
      <name val="Segoe UI"/>
      <family val="2"/>
    </font>
    <font>
      <sz val="9"/>
      <color theme="1"/>
      <name val="Segoe UI"/>
      <family val="2"/>
    </font>
    <font>
      <vertAlign val="superscript"/>
      <sz val="9"/>
      <color rgb="FF004563"/>
      <name val="Segoe UI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9"/>
      <color theme="0"/>
      <name val="Segoe UI"/>
      <family val="2"/>
    </font>
    <font>
      <sz val="9"/>
      <color rgb="FFFF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DFDF"/>
        <bgColor rgb="FFFFFFFF"/>
      </patternFill>
    </fill>
  </fills>
  <borders count="34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A6A6A6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34">
    <xf numFmtId="0" fontId="0" fillId="0" borderId="0"/>
    <xf numFmtId="0" fontId="1" fillId="0" borderId="0"/>
    <xf numFmtId="0" fontId="3" fillId="0" borderId="0"/>
    <xf numFmtId="0" fontId="1" fillId="0" borderId="0"/>
    <xf numFmtId="166" fontId="3" fillId="0" borderId="0"/>
    <xf numFmtId="0" fontId="15" fillId="0" borderId="0"/>
    <xf numFmtId="0" fontId="15" fillId="0" borderId="0"/>
    <xf numFmtId="166" fontId="3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  <xf numFmtId="165" fontId="32" fillId="6" borderId="10">
      <alignment horizontal="right" vertical="center"/>
    </xf>
    <xf numFmtId="0" fontId="33" fillId="7" borderId="10">
      <alignment vertical="center" wrapText="1"/>
    </xf>
    <xf numFmtId="10" fontId="32" fillId="6" borderId="10">
      <alignment horizontal="right" vertical="center"/>
    </xf>
    <xf numFmtId="165" fontId="34" fillId="5" borderId="10">
      <alignment horizontal="right" vertical="center"/>
    </xf>
    <xf numFmtId="10" fontId="34" fillId="5" borderId="10">
      <alignment horizontal="right" vertical="center"/>
    </xf>
    <xf numFmtId="0" fontId="35" fillId="5" borderId="10">
      <alignment horizontal="left" vertical="center" wrapText="1"/>
    </xf>
    <xf numFmtId="0" fontId="33" fillId="7" borderId="10">
      <alignment horizontal="center" vertical="center" wrapText="1"/>
    </xf>
    <xf numFmtId="0" fontId="36" fillId="5" borderId="10">
      <alignment horizontal="left" vertical="center" wrapText="1"/>
    </xf>
    <xf numFmtId="0" fontId="37" fillId="6" borderId="10">
      <alignment horizontal="left" vertical="center" wrapText="1"/>
    </xf>
    <xf numFmtId="0" fontId="38" fillId="8" borderId="14"/>
    <xf numFmtId="0" fontId="33" fillId="7" borderId="10">
      <alignment horizontal="center" wrapText="1"/>
    </xf>
    <xf numFmtId="0" fontId="33" fillId="7" borderId="14">
      <alignment vertical="center" wrapText="1"/>
    </xf>
    <xf numFmtId="0" fontId="39" fillId="0" borderId="0" applyNumberFormat="0" applyFont="0" applyBorder="0" applyAlignment="0" applyProtection="0">
      <alignment horizontal="centerContinuous"/>
    </xf>
    <xf numFmtId="0" fontId="40" fillId="5" borderId="10">
      <alignment horizontal="left" vertical="center" wrapText="1"/>
    </xf>
    <xf numFmtId="165" fontId="41" fillId="5" borderId="10">
      <alignment horizontal="right" vertical="center"/>
    </xf>
    <xf numFmtId="164" fontId="34" fillId="5" borderId="10">
      <alignment horizontal="right" vertical="center"/>
    </xf>
    <xf numFmtId="164" fontId="32" fillId="6" borderId="10">
      <alignment horizontal="right" vertical="center"/>
    </xf>
    <xf numFmtId="0" fontId="47" fillId="11" borderId="10">
      <alignment vertical="center" wrapText="1"/>
    </xf>
    <xf numFmtId="0" fontId="47" fillId="11" borderId="10">
      <alignment horizontal="center" wrapText="1"/>
    </xf>
    <xf numFmtId="0" fontId="48" fillId="5" borderId="10">
      <alignment horizontal="left" vertical="center" wrapText="1"/>
    </xf>
    <xf numFmtId="10" fontId="19" fillId="5" borderId="10">
      <alignment horizontal="right" vertical="center"/>
    </xf>
  </cellStyleXfs>
  <cellXfs count="223">
    <xf numFmtId="0" fontId="0" fillId="0" borderId="0" xfId="0"/>
    <xf numFmtId="0" fontId="2" fillId="0" borderId="0" xfId="1" applyFont="1" applyFill="1"/>
    <xf numFmtId="0" fontId="2" fillId="0" borderId="0" xfId="1" applyFont="1" applyFill="1" applyProtection="1"/>
    <xf numFmtId="0" fontId="4" fillId="0" borderId="0" xfId="2" applyFont="1"/>
    <xf numFmtId="0" fontId="3" fillId="0" borderId="0" xfId="2"/>
    <xf numFmtId="0" fontId="3" fillId="0" borderId="0" xfId="2" applyAlignment="1">
      <alignment wrapText="1"/>
    </xf>
    <xf numFmtId="0" fontId="5" fillId="0" borderId="0" xfId="2" applyNumberFormat="1" applyFont="1" applyFill="1" applyBorder="1" applyAlignment="1" applyProtection="1">
      <alignment vertical="center" wrapText="1"/>
    </xf>
    <xf numFmtId="0" fontId="2" fillId="0" borderId="0" xfId="1" applyFont="1" applyFill="1" applyBorder="1" applyProtection="1"/>
    <xf numFmtId="0" fontId="3" fillId="0" borderId="0" xfId="2" applyAlignment="1"/>
    <xf numFmtId="3" fontId="2" fillId="0" borderId="0" xfId="1" applyNumberFormat="1" applyFont="1" applyFill="1" applyBorder="1" applyProtection="1"/>
    <xf numFmtId="164" fontId="4" fillId="0" borderId="0" xfId="1" applyNumberFormat="1" applyFont="1" applyFill="1" applyBorder="1" applyProtection="1"/>
    <xf numFmtId="165" fontId="7" fillId="2" borderId="1" xfId="3" applyNumberFormat="1" applyFont="1" applyFill="1" applyBorder="1" applyAlignment="1" applyProtection="1">
      <alignment horizontal="right" indent="1"/>
    </xf>
    <xf numFmtId="3" fontId="7" fillId="2" borderId="1" xfId="1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vertical="top"/>
    </xf>
    <xf numFmtId="165" fontId="5" fillId="2" borderId="1" xfId="3" applyNumberFormat="1" applyFont="1" applyFill="1" applyBorder="1" applyAlignment="1" applyProtection="1">
      <alignment horizontal="right" indent="1"/>
    </xf>
    <xf numFmtId="165" fontId="5" fillId="2" borderId="1" xfId="2" applyNumberFormat="1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vertical="center"/>
    </xf>
    <xf numFmtId="165" fontId="5" fillId="2" borderId="0" xfId="3" applyNumberFormat="1" applyFont="1" applyFill="1" applyBorder="1" applyAlignment="1" applyProtection="1">
      <alignment horizontal="right" indent="1"/>
    </xf>
    <xf numFmtId="166" fontId="5" fillId="2" borderId="0" xfId="4" applyFont="1" applyFill="1" applyBorder="1" applyAlignment="1" applyProtection="1">
      <alignment horizontal="left"/>
    </xf>
    <xf numFmtId="165" fontId="2" fillId="0" borderId="0" xfId="1" applyNumberFormat="1" applyFont="1" applyFill="1" applyBorder="1" applyProtection="1"/>
    <xf numFmtId="165" fontId="5" fillId="2" borderId="0" xfId="2" applyNumberFormat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/>
    <xf numFmtId="3" fontId="4" fillId="0" borderId="0" xfId="1" applyNumberFormat="1" applyFont="1" applyFill="1" applyBorder="1" applyProtection="1"/>
    <xf numFmtId="0" fontId="8" fillId="0" borderId="0" xfId="1" applyFont="1" applyFill="1" applyAlignment="1" applyProtection="1">
      <alignment vertical="top" wrapText="1"/>
    </xf>
    <xf numFmtId="165" fontId="9" fillId="2" borderId="0" xfId="3" applyNumberFormat="1" applyFont="1" applyFill="1" applyBorder="1" applyAlignment="1" applyProtection="1">
      <alignment horizontal="right" indent="1"/>
    </xf>
    <xf numFmtId="0" fontId="9" fillId="2" borderId="0" xfId="2" applyFont="1" applyFill="1" applyAlignment="1" applyProtection="1">
      <alignment horizontal="left" indent="1"/>
    </xf>
    <xf numFmtId="0" fontId="9" fillId="2" borderId="0" xfId="2" applyFont="1" applyFill="1" applyBorder="1" applyAlignment="1" applyProtection="1">
      <alignment horizontal="left" indent="1"/>
    </xf>
    <xf numFmtId="0" fontId="10" fillId="0" borderId="0" xfId="1" applyFont="1" applyFill="1" applyBorder="1" applyProtection="1"/>
    <xf numFmtId="0" fontId="4" fillId="0" borderId="0" xfId="1" applyFont="1" applyFill="1" applyProtection="1"/>
    <xf numFmtId="3" fontId="11" fillId="3" borderId="2" xfId="1" applyNumberFormat="1" applyFont="1" applyFill="1" applyBorder="1" applyAlignment="1" applyProtection="1">
      <alignment horizontal="right" indent="1"/>
    </xf>
    <xf numFmtId="0" fontId="12" fillId="3" borderId="2" xfId="2" applyFont="1" applyFill="1" applyBorder="1" applyAlignment="1" applyProtection="1">
      <alignment horizontal="center"/>
    </xf>
    <xf numFmtId="0" fontId="12" fillId="3" borderId="0" xfId="2" applyFont="1" applyFill="1" applyBorder="1" applyAlignment="1" applyProtection="1">
      <alignment horizontal="center"/>
    </xf>
    <xf numFmtId="166" fontId="14" fillId="0" borderId="0" xfId="4" applyFont="1" applyFill="1" applyBorder="1" applyAlignment="1" applyProtection="1"/>
    <xf numFmtId="166" fontId="14" fillId="0" borderId="0" xfId="4" applyFont="1" applyFill="1" applyAlignment="1" applyProtection="1">
      <alignment horizontal="right"/>
    </xf>
    <xf numFmtId="0" fontId="14" fillId="0" borderId="0" xfId="5" applyFont="1" applyFill="1" applyAlignment="1" applyProtection="1">
      <alignment horizontal="right"/>
    </xf>
    <xf numFmtId="0" fontId="16" fillId="0" borderId="0" xfId="6" applyFont="1" applyFill="1" applyProtection="1"/>
    <xf numFmtId="0" fontId="15" fillId="0" borderId="0" xfId="6" applyFill="1" applyProtection="1"/>
    <xf numFmtId="166" fontId="10" fillId="0" borderId="0" xfId="4" applyFont="1" applyFill="1" applyBorder="1" applyProtection="1"/>
    <xf numFmtId="0" fontId="17" fillId="0" borderId="0" xfId="6" applyFont="1" applyFill="1" applyBorder="1" applyProtection="1"/>
    <xf numFmtId="0" fontId="8" fillId="0" borderId="0" xfId="2" applyFont="1" applyFill="1" applyBorder="1" applyAlignment="1" applyProtection="1">
      <alignment vertical="center"/>
    </xf>
    <xf numFmtId="0" fontId="7" fillId="0" borderId="0" xfId="6" applyFont="1" applyFill="1" applyBorder="1" applyAlignment="1" applyProtection="1">
      <alignment vertical="top" wrapText="1"/>
    </xf>
    <xf numFmtId="0" fontId="2" fillId="0" borderId="0" xfId="6" applyFont="1" applyFill="1" applyBorder="1" applyAlignment="1" applyProtection="1">
      <alignment horizontal="justify" vertical="center" wrapText="1"/>
    </xf>
    <xf numFmtId="0" fontId="2" fillId="0" borderId="0" xfId="6" applyFont="1" applyFill="1" applyBorder="1" applyAlignment="1" applyProtection="1">
      <alignment vertical="center" wrapText="1"/>
    </xf>
    <xf numFmtId="166" fontId="19" fillId="0" borderId="0" xfId="7" applyFont="1" applyFill="1" applyAlignment="1">
      <alignment horizontal="left" readingOrder="1"/>
    </xf>
    <xf numFmtId="0" fontId="17" fillId="0" borderId="0" xfId="6" applyFont="1" applyFill="1" applyBorder="1" applyAlignment="1" applyProtection="1">
      <alignment horizontal="left" indent="1"/>
    </xf>
    <xf numFmtId="0" fontId="8" fillId="0" borderId="0" xfId="6" applyFont="1" applyFill="1" applyBorder="1" applyAlignment="1" applyProtection="1">
      <alignment horizontal="left" vertical="center" indent="1"/>
    </xf>
    <xf numFmtId="0" fontId="20" fillId="0" borderId="0" xfId="6" applyFont="1" applyFill="1" applyBorder="1" applyProtection="1"/>
    <xf numFmtId="0" fontId="2" fillId="0" borderId="0" xfId="6" applyFont="1" applyFill="1" applyBorder="1" applyAlignment="1" applyProtection="1">
      <alignment horizontal="left" vertical="top"/>
    </xf>
    <xf numFmtId="0" fontId="8" fillId="0" borderId="0" xfId="6" applyFont="1" applyFill="1" applyBorder="1" applyAlignment="1" applyProtection="1">
      <alignment horizontal="left"/>
    </xf>
    <xf numFmtId="0" fontId="5" fillId="0" borderId="0" xfId="6" applyFont="1" applyFill="1" applyBorder="1" applyAlignment="1" applyProtection="1">
      <alignment horizontal="left" vertical="top" wrapText="1"/>
    </xf>
    <xf numFmtId="0" fontId="8" fillId="0" borderId="0" xfId="6" applyFont="1" applyFill="1" applyBorder="1" applyAlignment="1" applyProtection="1"/>
    <xf numFmtId="166" fontId="14" fillId="0" borderId="0" xfId="4" quotePrefix="1" applyFont="1" applyFill="1" applyAlignment="1" applyProtection="1">
      <alignment horizontal="right"/>
    </xf>
    <xf numFmtId="0" fontId="2" fillId="0" borderId="0" xfId="6" applyFont="1" applyFill="1" applyBorder="1" applyProtection="1"/>
    <xf numFmtId="166" fontId="8" fillId="0" borderId="0" xfId="4" applyFont="1" applyFill="1" applyBorder="1" applyAlignment="1" applyProtection="1"/>
    <xf numFmtId="0" fontId="21" fillId="0" borderId="0" xfId="5" applyFont="1" applyFill="1" applyAlignment="1" applyProtection="1">
      <alignment horizontal="right"/>
    </xf>
    <xf numFmtId="166" fontId="0" fillId="0" borderId="0" xfId="4" applyFont="1" applyFill="1"/>
    <xf numFmtId="166" fontId="0" fillId="0" borderId="0" xfId="4" applyFont="1" applyFill="1" applyProtection="1"/>
    <xf numFmtId="0" fontId="5" fillId="0" borderId="0" xfId="8" applyFont="1" applyFill="1" applyBorder="1" applyAlignment="1" applyProtection="1">
      <alignment wrapText="1"/>
    </xf>
    <xf numFmtId="0" fontId="5" fillId="0" borderId="0" xfId="8" applyFont="1" applyFill="1" applyBorder="1" applyAlignment="1" applyProtection="1">
      <alignment horizontal="justify" wrapText="1"/>
    </xf>
    <xf numFmtId="0" fontId="2" fillId="0" borderId="0" xfId="4" applyNumberFormat="1" applyFont="1" applyFill="1" applyBorder="1" applyAlignment="1" applyProtection="1"/>
    <xf numFmtId="0" fontId="2" fillId="0" borderId="0" xfId="8" applyFont="1" applyFill="1" applyBorder="1" applyAlignment="1" applyProtection="1">
      <alignment vertical="center" wrapText="1"/>
    </xf>
    <xf numFmtId="0" fontId="2" fillId="0" borderId="0" xfId="8" applyFont="1" applyFill="1" applyBorder="1" applyAlignment="1" applyProtection="1">
      <alignment horizontal="justify" wrapText="1"/>
    </xf>
    <xf numFmtId="3" fontId="0" fillId="0" borderId="0" xfId="4" applyNumberFormat="1" applyFont="1" applyFill="1" applyProtection="1"/>
    <xf numFmtId="166" fontId="3" fillId="0" borderId="0" xfId="4" applyFont="1" applyFill="1" applyProtection="1"/>
    <xf numFmtId="166" fontId="17" fillId="0" borderId="0" xfId="4" applyFont="1" applyFill="1" applyBorder="1" applyAlignment="1" applyProtection="1">
      <alignment horizontal="left" indent="1"/>
    </xf>
    <xf numFmtId="166" fontId="8" fillId="0" borderId="0" xfId="4" applyFont="1" applyFill="1" applyBorder="1" applyAlignment="1" applyProtection="1">
      <alignment horizontal="left" vertical="center" indent="1"/>
    </xf>
    <xf numFmtId="166" fontId="20" fillId="0" borderId="0" xfId="4" applyFont="1" applyFill="1" applyBorder="1" applyProtection="1"/>
    <xf numFmtId="166" fontId="17" fillId="0" borderId="0" xfId="4" applyFont="1" applyFill="1" applyBorder="1" applyProtection="1"/>
    <xf numFmtId="166" fontId="8" fillId="0" borderId="0" xfId="4" applyFont="1" applyFill="1" applyBorder="1" applyAlignment="1" applyProtection="1">
      <alignment horizontal="left"/>
    </xf>
    <xf numFmtId="166" fontId="17" fillId="0" borderId="0" xfId="4" applyFont="1" applyFill="1" applyBorder="1" applyAlignment="1" applyProtection="1">
      <alignment horizontal="right"/>
    </xf>
    <xf numFmtId="0" fontId="8" fillId="0" borderId="0" xfId="9" applyFont="1" applyFill="1" applyBorder="1" applyAlignment="1" applyProtection="1"/>
    <xf numFmtId="166" fontId="21" fillId="0" borderId="0" xfId="4" applyFont="1" applyFill="1" applyAlignment="1" applyProtection="1"/>
    <xf numFmtId="0" fontId="21" fillId="0" borderId="0" xfId="5" applyFont="1" applyFill="1" applyAlignment="1" applyProtection="1"/>
    <xf numFmtId="166" fontId="0" fillId="0" borderId="0" xfId="4" applyNumberFormat="1" applyFont="1" applyFill="1" applyProtection="1"/>
    <xf numFmtId="0" fontId="8" fillId="0" borderId="0" xfId="6" applyFont="1" applyFill="1" applyBorder="1" applyAlignment="1" applyProtection="1">
      <alignment vertical="top" wrapText="1"/>
    </xf>
    <xf numFmtId="166" fontId="3" fillId="0" borderId="0" xfId="4"/>
    <xf numFmtId="166" fontId="21" fillId="0" borderId="0" xfId="4" applyFont="1" applyFill="1" applyAlignment="1" applyProtection="1">
      <alignment horizontal="right"/>
    </xf>
    <xf numFmtId="0" fontId="23" fillId="4" borderId="0" xfId="10" applyFont="1" applyFill="1" applyBorder="1" applyAlignment="1" applyProtection="1">
      <alignment horizontal="left"/>
    </xf>
    <xf numFmtId="166" fontId="23" fillId="4" borderId="5" xfId="4" applyFont="1" applyFill="1" applyBorder="1" applyProtection="1"/>
    <xf numFmtId="167" fontId="23" fillId="4" borderId="5" xfId="4" applyNumberFormat="1" applyFont="1" applyFill="1" applyBorder="1" applyAlignment="1" applyProtection="1">
      <alignment horizontal="right"/>
    </xf>
    <xf numFmtId="2" fontId="23" fillId="4" borderId="5" xfId="4" applyNumberFormat="1" applyFont="1" applyFill="1" applyBorder="1" applyAlignment="1" applyProtection="1">
      <alignment horizontal="right" indent="1"/>
    </xf>
    <xf numFmtId="0" fontId="7" fillId="0" borderId="0" xfId="10" applyFont="1" applyFill="1" applyBorder="1" applyAlignment="1" applyProtection="1">
      <alignment vertical="top" wrapText="1"/>
    </xf>
    <xf numFmtId="166" fontId="24" fillId="2" borderId="0" xfId="4" applyFont="1" applyFill="1" applyBorder="1" applyAlignment="1" applyProtection="1">
      <alignment horizontal="left"/>
    </xf>
    <xf numFmtId="3" fontId="7" fillId="2" borderId="0" xfId="4" applyNumberFormat="1" applyFont="1" applyFill="1" applyBorder="1" applyAlignment="1" applyProtection="1">
      <alignment horizontal="right"/>
    </xf>
    <xf numFmtId="167" fontId="5" fillId="2" borderId="0" xfId="4" applyNumberFormat="1" applyFont="1" applyFill="1" applyBorder="1" applyAlignment="1" applyProtection="1">
      <alignment horizontal="right"/>
    </xf>
    <xf numFmtId="166" fontId="5" fillId="2" borderId="0" xfId="4" applyFont="1" applyFill="1" applyBorder="1" applyAlignment="1" applyProtection="1">
      <alignment horizontal="left" indent="1"/>
    </xf>
    <xf numFmtId="166" fontId="5" fillId="2" borderId="5" xfId="4" applyFont="1" applyFill="1" applyBorder="1" applyAlignment="1" applyProtection="1">
      <alignment horizontal="left" indent="1"/>
    </xf>
    <xf numFmtId="167" fontId="5" fillId="2" borderId="5" xfId="4" applyNumberFormat="1" applyFont="1" applyFill="1" applyBorder="1" applyAlignment="1" applyProtection="1">
      <alignment horizontal="right"/>
    </xf>
    <xf numFmtId="165" fontId="2" fillId="0" borderId="0" xfId="3" applyNumberFormat="1" applyFont="1" applyFill="1" applyBorder="1" applyAlignment="1" applyProtection="1">
      <alignment horizontal="right" indent="1"/>
    </xf>
    <xf numFmtId="166" fontId="2" fillId="0" borderId="0" xfId="4" applyFont="1" applyFill="1" applyBorder="1" applyAlignment="1">
      <alignment horizontal="left"/>
    </xf>
    <xf numFmtId="1" fontId="18" fillId="0" borderId="0" xfId="4" applyNumberFormat="1" applyFont="1" applyFill="1" applyBorder="1" applyAlignment="1" applyProtection="1">
      <alignment horizontal="right" indent="1"/>
    </xf>
    <xf numFmtId="0" fontId="2" fillId="0" borderId="0" xfId="4" applyNumberFormat="1" applyFont="1" applyFill="1" applyBorder="1" applyAlignment="1">
      <alignment horizontal="left"/>
    </xf>
    <xf numFmtId="0" fontId="3" fillId="0" borderId="0" xfId="11" applyFill="1" applyProtection="1"/>
    <xf numFmtId="0" fontId="1" fillId="0" borderId="0" xfId="11" applyFont="1" applyFill="1" applyProtection="1"/>
    <xf numFmtId="0" fontId="25" fillId="0" borderId="0" xfId="11" applyFont="1" applyFill="1" applyBorder="1" applyProtection="1"/>
    <xf numFmtId="0" fontId="26" fillId="0" borderId="0" xfId="11" applyFont="1" applyFill="1" applyBorder="1" applyProtection="1"/>
    <xf numFmtId="0" fontId="8" fillId="0" borderId="0" xfId="11" applyFont="1" applyFill="1" applyBorder="1" applyAlignment="1" applyProtection="1"/>
    <xf numFmtId="0" fontId="8" fillId="0" borderId="0" xfId="11" applyFont="1" applyFill="1" applyBorder="1" applyAlignment="1" applyProtection="1">
      <alignment horizontal="right" vertical="center"/>
    </xf>
    <xf numFmtId="0" fontId="26" fillId="2" borderId="0" xfId="11" applyFont="1" applyFill="1" applyBorder="1" applyAlignment="1" applyProtection="1">
      <alignment horizontal="left" indent="1"/>
    </xf>
    <xf numFmtId="0" fontId="27" fillId="2" borderId="0" xfId="11" applyFont="1" applyFill="1" applyBorder="1" applyAlignment="1" applyProtection="1">
      <alignment horizontal="right" vertical="center"/>
    </xf>
    <xf numFmtId="0" fontId="7" fillId="2" borderId="0" xfId="12" applyFont="1" applyFill="1" applyBorder="1" applyAlignment="1" applyProtection="1">
      <alignment horizontal="left"/>
    </xf>
    <xf numFmtId="0" fontId="29" fillId="0" borderId="0" xfId="11" applyFont="1" applyFill="1" applyBorder="1" applyAlignment="1" applyProtection="1">
      <alignment horizontal="right"/>
    </xf>
    <xf numFmtId="0" fontId="3" fillId="0" borderId="0" xfId="11"/>
    <xf numFmtId="168" fontId="5" fillId="2" borderId="0" xfId="4" applyNumberFormat="1" applyFont="1" applyFill="1" applyBorder="1" applyAlignment="1" applyProtection="1">
      <alignment horizontal="right"/>
    </xf>
    <xf numFmtId="168" fontId="5" fillId="2" borderId="5" xfId="4" applyNumberFormat="1" applyFont="1" applyFill="1" applyBorder="1" applyAlignment="1" applyProtection="1">
      <alignment horizontal="right"/>
    </xf>
    <xf numFmtId="0" fontId="11" fillId="3" borderId="2" xfId="1" quotePrefix="1" applyNumberFormat="1" applyFont="1" applyFill="1" applyBorder="1" applyAlignment="1" applyProtection="1">
      <alignment horizontal="right" indent="1"/>
    </xf>
    <xf numFmtId="0" fontId="23" fillId="4" borderId="5" xfId="4" quotePrefix="1" applyNumberFormat="1" applyFont="1" applyFill="1" applyBorder="1" applyAlignment="1" applyProtection="1">
      <alignment horizontal="right" indent="1"/>
    </xf>
    <xf numFmtId="0" fontId="23" fillId="4" borderId="5" xfId="4" applyNumberFormat="1" applyFont="1" applyFill="1" applyBorder="1" applyAlignment="1" applyProtection="1">
      <alignment horizontal="right" indent="1"/>
    </xf>
    <xf numFmtId="11" fontId="0" fillId="0" borderId="0" xfId="0" applyNumberFormat="1"/>
    <xf numFmtId="166" fontId="43" fillId="0" borderId="0" xfId="4" applyFont="1" applyFill="1" applyBorder="1" applyAlignment="1" applyProtection="1"/>
    <xf numFmtId="0" fontId="44" fillId="0" borderId="0" xfId="6" applyFont="1" applyFill="1" applyBorder="1" applyProtection="1"/>
    <xf numFmtId="0" fontId="45" fillId="0" borderId="0" xfId="0" applyFont="1"/>
    <xf numFmtId="166" fontId="44" fillId="2" borderId="3" xfId="4" applyFont="1" applyFill="1" applyBorder="1" applyAlignment="1">
      <alignment horizontal="left"/>
    </xf>
    <xf numFmtId="1" fontId="43" fillId="2" borderId="3" xfId="4" applyNumberFormat="1" applyFont="1" applyFill="1" applyBorder="1" applyAlignment="1" applyProtection="1">
      <alignment horizontal="right" indent="1"/>
    </xf>
    <xf numFmtId="0" fontId="44" fillId="2" borderId="0" xfId="4" applyNumberFormat="1" applyFont="1" applyFill="1" applyAlignment="1">
      <alignment horizontal="left"/>
    </xf>
    <xf numFmtId="3" fontId="44" fillId="2" borderId="0" xfId="3" applyNumberFormat="1" applyFont="1" applyFill="1" applyBorder="1" applyAlignment="1" applyProtection="1">
      <alignment horizontal="right" indent="1"/>
    </xf>
    <xf numFmtId="165" fontId="44" fillId="2" borderId="0" xfId="3" applyNumberFormat="1" applyFont="1" applyFill="1" applyBorder="1" applyAlignment="1" applyProtection="1">
      <alignment horizontal="right" indent="1"/>
    </xf>
    <xf numFmtId="166" fontId="43" fillId="2" borderId="3" xfId="4" applyFont="1" applyFill="1" applyBorder="1" applyAlignment="1">
      <alignment horizontal="left"/>
    </xf>
    <xf numFmtId="3" fontId="43" fillId="2" borderId="3" xfId="3" applyNumberFormat="1" applyFont="1" applyFill="1" applyBorder="1" applyAlignment="1" applyProtection="1">
      <alignment horizontal="right" indent="1"/>
    </xf>
    <xf numFmtId="165" fontId="43" fillId="2" borderId="3" xfId="3" applyNumberFormat="1" applyFont="1" applyFill="1" applyBorder="1" applyAlignment="1" applyProtection="1">
      <alignment horizontal="right" indent="1"/>
    </xf>
    <xf numFmtId="0" fontId="42" fillId="9" borderId="21" xfId="0" applyFont="1" applyFill="1" applyBorder="1" applyAlignment="1">
      <alignment horizontal="center"/>
    </xf>
    <xf numFmtId="0" fontId="42" fillId="9" borderId="22" xfId="0" applyFont="1" applyFill="1" applyBorder="1" applyAlignment="1">
      <alignment horizontal="center"/>
    </xf>
    <xf numFmtId="0" fontId="44" fillId="2" borderId="0" xfId="4" applyNumberFormat="1" applyFont="1" applyFill="1" applyBorder="1" applyAlignment="1">
      <alignment horizontal="left"/>
    </xf>
    <xf numFmtId="166" fontId="44" fillId="2" borderId="0" xfId="4" applyFont="1" applyFill="1" applyBorder="1" applyAlignment="1" applyProtection="1">
      <alignment horizontal="left"/>
    </xf>
    <xf numFmtId="0" fontId="43" fillId="2" borderId="2" xfId="4" applyNumberFormat="1" applyFont="1" applyFill="1" applyBorder="1" applyAlignment="1">
      <alignment horizontal="left"/>
    </xf>
    <xf numFmtId="165" fontId="43" fillId="2" borderId="0" xfId="3" applyNumberFormat="1" applyFont="1" applyFill="1" applyBorder="1" applyAlignment="1" applyProtection="1">
      <alignment horizontal="right" indent="1"/>
    </xf>
    <xf numFmtId="165" fontId="44" fillId="2" borderId="1" xfId="3" applyNumberFormat="1" applyFont="1" applyFill="1" applyBorder="1" applyAlignment="1" applyProtection="1">
      <alignment horizontal="right" indent="1"/>
    </xf>
    <xf numFmtId="3" fontId="43" fillId="2" borderId="1" xfId="3" applyNumberFormat="1" applyFont="1" applyFill="1" applyBorder="1" applyProtection="1"/>
    <xf numFmtId="165" fontId="43" fillId="2" borderId="1" xfId="3" applyNumberFormat="1" applyFont="1" applyFill="1" applyBorder="1" applyAlignment="1" applyProtection="1">
      <alignment horizontal="right" indent="1"/>
    </xf>
    <xf numFmtId="3" fontId="43" fillId="0" borderId="4" xfId="3" applyNumberFormat="1" applyFont="1" applyFill="1" applyBorder="1" applyProtection="1"/>
    <xf numFmtId="3" fontId="43" fillId="0" borderId="4" xfId="3" applyNumberFormat="1" applyFont="1" applyFill="1" applyBorder="1" applyAlignment="1" applyProtection="1">
      <alignment horizontal="right" indent="1"/>
    </xf>
    <xf numFmtId="0" fontId="42" fillId="9" borderId="19" xfId="0" applyFont="1" applyFill="1" applyBorder="1" applyAlignment="1">
      <alignment horizontal="center"/>
    </xf>
    <xf numFmtId="0" fontId="44" fillId="2" borderId="11" xfId="4" applyNumberFormat="1" applyFont="1" applyFill="1" applyBorder="1" applyAlignment="1">
      <alignment horizontal="left"/>
    </xf>
    <xf numFmtId="165" fontId="44" fillId="2" borderId="11" xfId="3" applyNumberFormat="1" applyFont="1" applyFill="1" applyBorder="1" applyAlignment="1" applyProtection="1">
      <alignment horizontal="right" indent="1"/>
    </xf>
    <xf numFmtId="165" fontId="44" fillId="2" borderId="26" xfId="3" applyNumberFormat="1" applyFont="1" applyFill="1" applyBorder="1" applyAlignment="1" applyProtection="1">
      <alignment horizontal="right" indent="1"/>
    </xf>
    <xf numFmtId="165" fontId="43" fillId="2" borderId="26" xfId="3" applyNumberFormat="1" applyFont="1" applyFill="1" applyBorder="1" applyAlignment="1" applyProtection="1">
      <alignment horizontal="right" indent="1"/>
    </xf>
    <xf numFmtId="165" fontId="43" fillId="2" borderId="27" xfId="3" applyNumberFormat="1" applyFont="1" applyFill="1" applyBorder="1" applyAlignment="1" applyProtection="1">
      <alignment horizontal="right" indent="1"/>
    </xf>
    <xf numFmtId="165" fontId="44" fillId="0" borderId="8" xfId="2" applyNumberFormat="1" applyFont="1" applyFill="1" applyBorder="1" applyAlignment="1" applyProtection="1">
      <alignment horizontal="left"/>
    </xf>
    <xf numFmtId="165" fontId="44" fillId="0" borderId="8" xfId="3" applyNumberFormat="1" applyFont="1" applyFill="1" applyBorder="1" applyAlignment="1" applyProtection="1">
      <alignment horizontal="right" indent="1"/>
    </xf>
    <xf numFmtId="166" fontId="42" fillId="9" borderId="30" xfId="4" applyFont="1" applyFill="1" applyBorder="1" applyAlignment="1">
      <alignment horizontal="center" vertical="center"/>
    </xf>
    <xf numFmtId="3" fontId="43" fillId="0" borderId="31" xfId="3" applyNumberFormat="1" applyFont="1" applyFill="1" applyBorder="1" applyAlignment="1" applyProtection="1">
      <alignment horizontal="right" indent="1"/>
    </xf>
    <xf numFmtId="3" fontId="44" fillId="0" borderId="8" xfId="3" applyNumberFormat="1" applyFont="1" applyFill="1" applyBorder="1" applyAlignment="1" applyProtection="1">
      <alignment horizontal="right" indent="1"/>
    </xf>
    <xf numFmtId="3" fontId="44" fillId="0" borderId="29" xfId="3" applyNumberFormat="1" applyFont="1" applyFill="1" applyBorder="1" applyAlignment="1" applyProtection="1">
      <alignment horizontal="right" indent="1"/>
    </xf>
    <xf numFmtId="0" fontId="33" fillId="7" borderId="14" xfId="24" applyAlignment="1">
      <alignment vertical="center"/>
    </xf>
    <xf numFmtId="0" fontId="35" fillId="5" borderId="10" xfId="18" quotePrefix="1" applyAlignment="1">
      <alignment horizontal="left" vertical="center"/>
    </xf>
    <xf numFmtId="0" fontId="33" fillId="7" borderId="10" xfId="14" applyAlignment="1">
      <alignment vertical="center"/>
    </xf>
    <xf numFmtId="0" fontId="33" fillId="7" borderId="10" xfId="19" applyAlignment="1">
      <alignment horizontal="center" vertical="center"/>
    </xf>
    <xf numFmtId="165" fontId="34" fillId="5" borderId="10" xfId="16" applyAlignment="1">
      <alignment horizontal="right" vertical="center"/>
    </xf>
    <xf numFmtId="0" fontId="33" fillId="7" borderId="10" xfId="23" applyAlignment="1">
      <alignment horizontal="center"/>
    </xf>
    <xf numFmtId="0" fontId="37" fillId="6" borderId="10" xfId="21" quotePrefix="1" applyAlignment="1">
      <alignment horizontal="left" vertical="center"/>
    </xf>
    <xf numFmtId="165" fontId="32" fillId="6" borderId="10" xfId="13" applyAlignment="1">
      <alignment horizontal="right" vertical="center"/>
    </xf>
    <xf numFmtId="10" fontId="34" fillId="5" borderId="10" xfId="17" applyAlignment="1">
      <alignment horizontal="right" vertical="center"/>
    </xf>
    <xf numFmtId="10" fontId="32" fillId="6" borderId="10" xfId="15" applyAlignment="1">
      <alignment horizontal="right" vertical="center"/>
    </xf>
    <xf numFmtId="3" fontId="5" fillId="2" borderId="0" xfId="3" applyNumberFormat="1" applyFont="1" applyFill="1" applyBorder="1" applyAlignment="1" applyProtection="1">
      <alignment horizontal="right" indent="1"/>
    </xf>
    <xf numFmtId="3" fontId="9" fillId="2" borderId="0" xfId="3" applyNumberFormat="1" applyFont="1" applyFill="1" applyBorder="1" applyAlignment="1" applyProtection="1">
      <alignment horizontal="right" indent="1"/>
    </xf>
    <xf numFmtId="3" fontId="7" fillId="2" borderId="2" xfId="3" applyNumberFormat="1" applyFont="1" applyFill="1" applyBorder="1" applyAlignment="1" applyProtection="1">
      <alignment horizontal="right" indent="1"/>
    </xf>
    <xf numFmtId="3" fontId="5" fillId="2" borderId="1" xfId="3" applyNumberFormat="1" applyFont="1" applyFill="1" applyBorder="1" applyAlignment="1" applyProtection="1">
      <alignment horizontal="right" indent="1"/>
    </xf>
    <xf numFmtId="3" fontId="7" fillId="2" borderId="1" xfId="3" applyNumberFormat="1" applyFont="1" applyFill="1" applyBorder="1" applyAlignment="1" applyProtection="1">
      <alignment horizontal="right" indent="1"/>
    </xf>
    <xf numFmtId="164" fontId="34" fillId="5" borderId="10" xfId="28" applyAlignment="1">
      <alignment horizontal="right" vertical="center"/>
    </xf>
    <xf numFmtId="164" fontId="32" fillId="6" borderId="10" xfId="29" applyAlignment="1">
      <alignment horizontal="right" vertical="center"/>
    </xf>
    <xf numFmtId="0" fontId="42" fillId="9" borderId="32" xfId="0" applyFont="1" applyFill="1" applyBorder="1" applyAlignment="1">
      <alignment horizontal="center"/>
    </xf>
    <xf numFmtId="165" fontId="44" fillId="2" borderId="33" xfId="3" applyNumberFormat="1" applyFont="1" applyFill="1" applyBorder="1" applyAlignment="1" applyProtection="1">
      <alignment horizontal="right" indent="1"/>
    </xf>
    <xf numFmtId="165" fontId="4" fillId="0" borderId="0" xfId="1" applyNumberFormat="1" applyFont="1" applyFill="1" applyBorder="1" applyProtection="1"/>
    <xf numFmtId="4" fontId="4" fillId="0" borderId="0" xfId="1" applyNumberFormat="1" applyFont="1" applyFill="1" applyBorder="1" applyProtection="1"/>
    <xf numFmtId="165" fontId="7" fillId="2" borderId="0" xfId="4" applyNumberFormat="1" applyFont="1" applyFill="1" applyBorder="1" applyAlignment="1" applyProtection="1">
      <alignment horizontal="right"/>
    </xf>
    <xf numFmtId="0" fontId="2" fillId="10" borderId="0" xfId="6" applyFont="1" applyFill="1" applyBorder="1" applyProtection="1"/>
    <xf numFmtId="165" fontId="3" fillId="0" borderId="0" xfId="4" applyNumberFormat="1" applyFont="1" applyFill="1" applyProtection="1"/>
    <xf numFmtId="165" fontId="2" fillId="0" borderId="0" xfId="6" applyNumberFormat="1" applyFont="1" applyFill="1" applyBorder="1" applyProtection="1"/>
    <xf numFmtId="165" fontId="17" fillId="0" borderId="0" xfId="6" applyNumberFormat="1" applyFont="1" applyFill="1" applyBorder="1" applyProtection="1"/>
    <xf numFmtId="165" fontId="7" fillId="2" borderId="2" xfId="4" applyNumberFormat="1" applyFont="1" applyFill="1" applyBorder="1" applyProtection="1"/>
    <xf numFmtId="3" fontId="7" fillId="0" borderId="0" xfId="3" applyNumberFormat="1" applyFont="1" applyFill="1" applyBorder="1" applyAlignment="1" applyProtection="1">
      <alignment horizontal="right" indent="1"/>
    </xf>
    <xf numFmtId="165" fontId="7" fillId="0" borderId="0" xfId="3" applyNumberFormat="1" applyFont="1" applyFill="1" applyBorder="1" applyAlignment="1" applyProtection="1">
      <alignment horizontal="right" indent="1"/>
    </xf>
    <xf numFmtId="3" fontId="7" fillId="2" borderId="2" xfId="4" applyNumberFormat="1" applyFont="1" applyFill="1" applyBorder="1" applyAlignment="1" applyProtection="1">
      <alignment horizontal="right" indent="1"/>
    </xf>
    <xf numFmtId="165" fontId="7" fillId="2" borderId="2" xfId="4" applyNumberFormat="1" applyFont="1" applyFill="1" applyBorder="1" applyAlignment="1" applyProtection="1">
      <alignment horizontal="right" indent="1"/>
    </xf>
    <xf numFmtId="0" fontId="47" fillId="11" borderId="10" xfId="30" applyAlignment="1">
      <alignment vertical="center"/>
    </xf>
    <xf numFmtId="0" fontId="47" fillId="11" borderId="10" xfId="31" applyAlignment="1">
      <alignment horizontal="center"/>
    </xf>
    <xf numFmtId="0" fontId="48" fillId="5" borderId="10" xfId="32" quotePrefix="1" applyAlignment="1">
      <alignment horizontal="left" vertical="center"/>
    </xf>
    <xf numFmtId="169" fontId="3" fillId="0" borderId="0" xfId="4" applyNumberFormat="1"/>
    <xf numFmtId="0" fontId="33" fillId="7" borderId="10" xfId="19" quotePrefix="1" applyAlignment="1">
      <alignment horizontal="center" vertical="center"/>
    </xf>
    <xf numFmtId="165" fontId="32" fillId="6" borderId="10" xfId="13" applyNumberFormat="1" applyAlignment="1">
      <alignment horizontal="right" vertical="center"/>
    </xf>
    <xf numFmtId="3" fontId="45" fillId="0" borderId="0" xfId="0" applyNumberFormat="1" applyFont="1"/>
    <xf numFmtId="168" fontId="45" fillId="0" borderId="0" xfId="0" applyNumberFormat="1" applyFont="1"/>
    <xf numFmtId="170" fontId="10" fillId="0" borderId="0" xfId="4" applyNumberFormat="1" applyFont="1" applyFill="1" applyBorder="1" applyProtection="1"/>
    <xf numFmtId="168" fontId="49" fillId="0" borderId="0" xfId="0" applyNumberFormat="1" applyFont="1"/>
    <xf numFmtId="0" fontId="49" fillId="0" borderId="0" xfId="0" applyFont="1"/>
    <xf numFmtId="0" fontId="50" fillId="0" borderId="0" xfId="0" applyFont="1"/>
    <xf numFmtId="0" fontId="33" fillId="7" borderId="10" xfId="23" quotePrefix="1" applyAlignment="1">
      <alignment horizontal="center"/>
    </xf>
    <xf numFmtId="0" fontId="47" fillId="11" borderId="10" xfId="31" quotePrefix="1" applyAlignment="1">
      <alignment horizontal="center"/>
    </xf>
    <xf numFmtId="0" fontId="33" fillId="7" borderId="10" xfId="19" quotePrefix="1" applyAlignment="1">
      <alignment horizontal="center" vertical="center"/>
    </xf>
    <xf numFmtId="10" fontId="19" fillId="5" borderId="10" xfId="33" applyAlignment="1">
      <alignment horizontal="right" vertical="center"/>
    </xf>
    <xf numFmtId="166" fontId="5" fillId="0" borderId="0" xfId="4" applyFont="1" applyFill="1" applyBorder="1" applyAlignment="1" applyProtection="1">
      <alignment horizontal="justify" wrapText="1"/>
    </xf>
    <xf numFmtId="0" fontId="7" fillId="0" borderId="0" xfId="10" applyFont="1" applyFill="1" applyBorder="1" applyAlignment="1" applyProtection="1">
      <alignment horizontal="left" vertical="top" wrapText="1"/>
    </xf>
    <xf numFmtId="2" fontId="23" fillId="4" borderId="0" xfId="4" quotePrefix="1" applyNumberFormat="1" applyFont="1" applyFill="1" applyBorder="1" applyAlignment="1" applyProtection="1">
      <alignment horizontal="right" indent="1"/>
    </xf>
    <xf numFmtId="2" fontId="23" fillId="4" borderId="0" xfId="4" applyNumberFormat="1" applyFont="1" applyFill="1" applyBorder="1" applyAlignment="1" applyProtection="1">
      <alignment horizontal="right" indent="1"/>
    </xf>
    <xf numFmtId="166" fontId="5" fillId="0" borderId="6" xfId="4" applyFont="1" applyFill="1" applyBorder="1" applyAlignment="1" applyProtection="1">
      <alignment horizontal="left"/>
    </xf>
    <xf numFmtId="0" fontId="7" fillId="0" borderId="0" xfId="1" applyFont="1" applyFill="1" applyAlignment="1" applyProtection="1">
      <alignment horizontal="left" vertical="top" wrapText="1"/>
    </xf>
    <xf numFmtId="3" fontId="11" fillId="3" borderId="2" xfId="2" applyNumberFormat="1" applyFont="1" applyFill="1" applyBorder="1" applyAlignment="1" applyProtection="1">
      <alignment horizontal="center" wrapText="1"/>
    </xf>
    <xf numFmtId="0" fontId="3" fillId="3" borderId="2" xfId="2" applyFill="1" applyBorder="1" applyAlignment="1">
      <alignment horizontal="center" wrapText="1"/>
    </xf>
    <xf numFmtId="0" fontId="5" fillId="0" borderId="0" xfId="2" applyNumberFormat="1" applyFont="1" applyFill="1" applyBorder="1" applyAlignment="1" applyProtection="1">
      <alignment horizontal="justify" vertical="center" wrapText="1"/>
    </xf>
    <xf numFmtId="0" fontId="5" fillId="0" borderId="0" xfId="2" applyNumberFormat="1" applyFont="1" applyFill="1" applyBorder="1" applyAlignment="1" applyProtection="1">
      <alignment horizontal="left"/>
    </xf>
    <xf numFmtId="0" fontId="5" fillId="0" borderId="7" xfId="4" applyNumberFormat="1" applyFont="1" applyFill="1" applyBorder="1" applyAlignment="1" applyProtection="1">
      <alignment horizontal="justify"/>
    </xf>
    <xf numFmtId="0" fontId="5" fillId="0" borderId="0" xfId="4" applyNumberFormat="1" applyFont="1" applyBorder="1" applyAlignment="1">
      <alignment horizontal="justify" wrapText="1"/>
    </xf>
    <xf numFmtId="0" fontId="7" fillId="0" borderId="0" xfId="6" applyFont="1" applyFill="1" applyBorder="1" applyAlignment="1" applyProtection="1">
      <alignment horizontal="left" vertical="top" wrapText="1"/>
    </xf>
    <xf numFmtId="166" fontId="7" fillId="0" borderId="0" xfId="4" applyFont="1" applyFill="1" applyBorder="1" applyAlignment="1" applyProtection="1">
      <alignment horizontal="left" vertical="top" wrapText="1"/>
    </xf>
    <xf numFmtId="0" fontId="33" fillId="7" borderId="10" xfId="23" quotePrefix="1" applyAlignment="1">
      <alignment horizontal="center"/>
    </xf>
    <xf numFmtId="0" fontId="0" fillId="0" borderId="9" xfId="0" applyBorder="1" applyAlignment="1">
      <alignment horizontal="center"/>
    </xf>
    <xf numFmtId="0" fontId="33" fillId="7" borderId="13" xfId="23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47" fillId="11" borderId="10" xfId="31" quotePrefix="1" applyAlignment="1">
      <alignment horizontal="center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8" xfId="0" applyFont="1" applyBorder="1" applyAlignment="1">
      <alignment vertical="center" wrapText="1"/>
    </xf>
    <xf numFmtId="0" fontId="42" fillId="9" borderId="20" xfId="0" applyFont="1" applyFill="1" applyBorder="1" applyAlignment="1">
      <alignment horizontal="center" vertical="center"/>
    </xf>
    <xf numFmtId="0" fontId="42" fillId="9" borderId="23" xfId="0" applyFont="1" applyFill="1" applyBorder="1" applyAlignment="1">
      <alignment horizontal="center" vertical="center"/>
    </xf>
    <xf numFmtId="0" fontId="35" fillId="5" borderId="16" xfId="18" quotePrefix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5" fillId="5" borderId="17" xfId="18" quotePrefix="1" applyBorder="1" applyAlignment="1">
      <alignment horizontal="left" vertical="center"/>
    </xf>
    <xf numFmtId="0" fontId="33" fillId="7" borderId="13" xfId="19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3" fillId="7" borderId="10" xfId="19" quotePrefix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4">
    <cellStyle name="consejo" xfId="25" xr:uid="{00000000-0005-0000-0000-000000000000}"/>
    <cellStyle name="Hipervínculo 2" xfId="12" xr:uid="{00000000-0005-0000-0000-000001000000}"/>
    <cellStyle name="Hipervínculo 3" xfId="9" xr:uid="{00000000-0005-0000-0000-000002000000}"/>
    <cellStyle name="MSTRStyle.Todos.c1_3d3d080f-6df6-44a9-b5f1-04b3c7a77bcb" xfId="22" xr:uid="{00000000-0005-0000-0000-000003000000}"/>
    <cellStyle name="MSTRStyle.Todos.c10_f4ec6803-3c9c-42db-8e64-4a966d1fcf79" xfId="31" xr:uid="{752F4119-93EB-483F-86BA-ABFFFA183B3C}"/>
    <cellStyle name="MSTRStyle.Todos.c13_ad47ecc7-7d15-4cb6-8d9a-93aa07ca2c9c" xfId="19" xr:uid="{00000000-0005-0000-0000-000004000000}"/>
    <cellStyle name="MSTRStyle.Todos.c16_3321957e-8d69-4b7d-b341-a61e10f4c85f" xfId="28" xr:uid="{00000000-0005-0000-0000-000005000000}"/>
    <cellStyle name="MSTRStyle.Todos.c16_992610b3-1d75-4a3b-aec2-5e10b699bccc" xfId="16" xr:uid="{00000000-0005-0000-0000-000006000000}"/>
    <cellStyle name="MSTRStyle.Todos.c18_2edb5857-a1bf-42f0-9a50-c8f838c8cf47" xfId="17" xr:uid="{00000000-0005-0000-0000-000007000000}"/>
    <cellStyle name="MSTRStyle.Todos.c19_064608f2-5935-4cf9-a2ea-5b767d2f9646" xfId="20" xr:uid="{00000000-0005-0000-0000-000008000000}"/>
    <cellStyle name="MSTRStyle.Todos.c2_e2ab52e8-4747-4d05-9824-941fa4c21d4d" xfId="14" xr:uid="{00000000-0005-0000-0000-000009000000}"/>
    <cellStyle name="MSTRStyle.Todos.c2_f50bc28b-be07-4640-987b-277588810208" xfId="30" xr:uid="{E1C143AA-C94F-45FC-8B52-0276A429C036}"/>
    <cellStyle name="MSTRStyle.Todos.c20_8265551a-eda9-4950-be81-f3edd1f706c5" xfId="26" xr:uid="{00000000-0005-0000-0000-00000A000000}"/>
    <cellStyle name="MSTRStyle.Todos.c21_3101a5c9-3ba0-4c6d-a6f9-97deae704e2f" xfId="27" xr:uid="{00000000-0005-0000-0000-00000B000000}"/>
    <cellStyle name="MSTRStyle.Todos.c21_6668c9a3-2aa2-48fb-8c2d-7bab965807c5" xfId="29" xr:uid="{00000000-0005-0000-0000-00000C000000}"/>
    <cellStyle name="MSTRStyle.Todos.c22_b4931035-0805-433b-baf6-e882aeb4ab92" xfId="21" xr:uid="{00000000-0005-0000-0000-00000D000000}"/>
    <cellStyle name="MSTRStyle.Todos.c23_da26eb4b-ec0b-4c23-ba57-a8c5e38b6641" xfId="13" xr:uid="{00000000-0005-0000-0000-00000E000000}"/>
    <cellStyle name="MSTRStyle.Todos.c24_277c111b-2fd6-40e0-9a71-ae0aed61da69" xfId="33" xr:uid="{E4E13A25-84FA-4D92-9574-DDAFD38278EB}"/>
    <cellStyle name="MSTRStyle.Todos.c24_ac422d6a-d102-4f53-b7ea-bd7f18181498" xfId="15" xr:uid="{00000000-0005-0000-0000-00000F000000}"/>
    <cellStyle name="MSTRStyle.Todos.c3_22694d2a-25c9-4a77-b7ec-578f9598a798" xfId="32" xr:uid="{6C3AFD25-FC45-4009-897D-69BFBDDBABA5}"/>
    <cellStyle name="MSTRStyle.Todos.c3_ee34052e-6a5a-4931-979c-9f16bd5045b9" xfId="18" xr:uid="{00000000-0005-0000-0000-000010000000}"/>
    <cellStyle name="MSTRStyle.Todos.c7_81c12adb-1e68-4af7-a308-cda2119f5b62" xfId="24" xr:uid="{00000000-0005-0000-0000-000011000000}"/>
    <cellStyle name="MSTRStyle.Todos.c9_caa3568f-cc2a-4a40-813f-c12ba6feac0e" xfId="23" xr:uid="{00000000-0005-0000-0000-000012000000}"/>
    <cellStyle name="Normal" xfId="0" builtinId="0"/>
    <cellStyle name="Normal 2" xfId="4" xr:uid="{00000000-0005-0000-0000-000014000000}"/>
    <cellStyle name="Normal 2 2" xfId="11" xr:uid="{00000000-0005-0000-0000-000015000000}"/>
    <cellStyle name="Normal 3 2" xfId="2" xr:uid="{00000000-0005-0000-0000-000016000000}"/>
    <cellStyle name="Normal 4 2" xfId="7" xr:uid="{00000000-0005-0000-0000-000017000000}"/>
    <cellStyle name="Normal 7" xfId="10" xr:uid="{00000000-0005-0000-0000-000018000000}"/>
    <cellStyle name="Normal_5 Regimen Especial" xfId="6" xr:uid="{00000000-0005-0000-0000-000019000000}"/>
    <cellStyle name="Normal_7 Red de Transporte - Salvo perdidas" xfId="8" xr:uid="{00000000-0005-0000-0000-00001A000000}"/>
    <cellStyle name="Normal_A1 Comparacion Internacional" xfId="5" xr:uid="{00000000-0005-0000-0000-00001B000000}"/>
    <cellStyle name="Normal_cuadro 1.1 2" xfId="3" xr:uid="{00000000-0005-0000-0000-00001C000000}"/>
    <cellStyle name="Normal_TTTTTTTT" xfId="1" xr:uid="{00000000-0005-0000-0000-00001D000000}"/>
  </cellStyles>
  <dxfs count="0"/>
  <tableStyles count="0" defaultTableStyle="TableStyleMedium2" defaultPivotStyle="PivotStyleLight16"/>
  <colors>
    <mruColors>
      <color rgb="FFA99BBD"/>
      <color rgb="FF9FA5BD"/>
      <color rgb="FF9A5CBC"/>
      <color rgb="FFF5F5F5"/>
      <color rgb="FFA0A0A0"/>
      <color rgb="FF6FB114"/>
      <color rgb="FFE48500"/>
      <color rgb="FF666666"/>
      <color rgb="FF8F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EEA-45C4-9558-406490191873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EEA-45C4-9558-406490191873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EEA-45C4-9558-406490191873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EEA-45C4-9558-40649019187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EEA-45C4-9558-406490191873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EEA-45C4-9558-406490191873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EEA-45C4-9558-406490191873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EEA-45C4-9558-406490191873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EEA-45C4-9558-406490191873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EEA-45C4-9558-406490191873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BEEA-45C4-9558-406490191873}"/>
              </c:ext>
            </c:extLst>
          </c:dPt>
          <c:dPt>
            <c:idx val="11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7-BEEA-45C4-9558-4064901918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A-45C4-9558-406490191873}"/>
                </c:ext>
              </c:extLst>
            </c:dLbl>
            <c:dLbl>
              <c:idx val="1"/>
              <c:layout>
                <c:manualLayout>
                  <c:x val="0.16585365853658537"/>
                  <c:y val="-5.96097730430755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A-45C4-9558-406490191873}"/>
                </c:ext>
              </c:extLst>
            </c:dLbl>
            <c:dLbl>
              <c:idx val="2"/>
              <c:layout>
                <c:manualLayout>
                  <c:x val="0.19186991869918699"/>
                  <c:y val="9.15026246719160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EA-45C4-9558-406490191873}"/>
                </c:ext>
              </c:extLst>
            </c:dLbl>
            <c:dLbl>
              <c:idx val="3"/>
              <c:layout>
                <c:manualLayout>
                  <c:x val="0.3174443377504641"/>
                  <c:y val="3.38235294117646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617886178861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EA-45C4-9558-4064901918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A-45C4-9558-406490191873}"/>
                </c:ext>
              </c:extLst>
            </c:dLbl>
            <c:dLbl>
              <c:idx val="5"/>
              <c:layout>
                <c:manualLayout>
                  <c:x val="-0.14160898790090262"/>
                  <c:y val="0.28970588235294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76435567505278"/>
                      <c:h val="0.10975490196078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EA-45C4-9558-406490191873}"/>
                </c:ext>
              </c:extLst>
            </c:dLbl>
            <c:dLbl>
              <c:idx val="6"/>
              <c:layout>
                <c:manualLayout>
                  <c:x val="-0.18536585365853658"/>
                  <c:y val="0.151422726570943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EA-45C4-9558-406490191873}"/>
                </c:ext>
              </c:extLst>
            </c:dLbl>
            <c:dLbl>
              <c:idx val="7"/>
              <c:layout>
                <c:manualLayout>
                  <c:x val="-0.1940002560655528"/>
                  <c:y val="1.4188281611857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81490273274664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EA-45C4-9558-406490191873}"/>
                </c:ext>
              </c:extLst>
            </c:dLbl>
            <c:dLbl>
              <c:idx val="8"/>
              <c:layout>
                <c:manualLayout>
                  <c:x val="-0.17235772357723578"/>
                  <c:y val="-0.142156862745098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EA-45C4-9558-406490191873}"/>
                </c:ext>
              </c:extLst>
            </c:dLbl>
            <c:dLbl>
              <c:idx val="9"/>
              <c:layout>
                <c:manualLayout>
                  <c:x val="-6.8292682926829301E-2"/>
                  <c:y val="-0.253667979002624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EA-45C4-9558-4064901918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EA-45C4-9558-406490191873}"/>
                </c:ext>
              </c:extLst>
            </c:dLbl>
            <c:dLbl>
              <c:idx val="11"/>
              <c:layout>
                <c:manualLayout>
                  <c:x val="0.20813008130081301"/>
                  <c:y val="-0.127896788636714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EA-45C4-9558-4064901918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Dat_01!$A$68:$A$79</c:f>
              <c:strCache>
                <c:ptCount val="12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  <c:pt idx="11">
                  <c:v>Enlace Península-Baleares</c:v>
                </c:pt>
              </c:strCache>
            </c:strRef>
          </c:cat>
          <c:val>
            <c:numRef>
              <c:f>Dat_01!$B$68:$B$79</c:f>
              <c:numCache>
                <c:formatCode>#,##0.0</c:formatCode>
                <c:ptCount val="12"/>
                <c:pt idx="0">
                  <c:v>0</c:v>
                </c:pt>
                <c:pt idx="1">
                  <c:v>4.9435319882674973</c:v>
                </c:pt>
                <c:pt idx="2">
                  <c:v>4.4100948586602815</c:v>
                </c:pt>
                <c:pt idx="3">
                  <c:v>52.805538338098721</c:v>
                </c:pt>
                <c:pt idx="5">
                  <c:v>0.71712323164844161</c:v>
                </c:pt>
                <c:pt idx="6">
                  <c:v>3.9532749977729145</c:v>
                </c:pt>
                <c:pt idx="7">
                  <c:v>3.9532749977729145</c:v>
                </c:pt>
                <c:pt idx="8">
                  <c:v>6.0292855271797507E-2</c:v>
                </c:pt>
                <c:pt idx="9">
                  <c:v>3.3791933482019267</c:v>
                </c:pt>
                <c:pt idx="10">
                  <c:v>1.6499763650019112E-2</c:v>
                </c:pt>
                <c:pt idx="11">
                  <c:v>25.761175620655496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EEA-45C4-9558-4064901918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3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8BE-45E5-8605-BBA0B2133770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8BE-45E5-8605-BBA0B2133770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8BE-45E5-8605-BBA0B213377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BE-45E5-8605-BBA0B213377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8BE-45E5-8605-BBA0B2133770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8BE-45E5-8605-BBA0B2133770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8BE-45E5-8605-BBA0B2133770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8BE-45E5-8605-BBA0B2133770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8BE-45E5-8605-BBA0B2133770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8BE-45E5-8605-BBA0B2133770}"/>
              </c:ext>
            </c:extLst>
          </c:dPt>
          <c:dPt>
            <c:idx val="10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5-B8BE-45E5-8605-BBA0B2133770}"/>
              </c:ext>
            </c:extLst>
          </c:dPt>
          <c:dLbls>
            <c:dLbl>
              <c:idx val="0"/>
              <c:layout>
                <c:manualLayout>
                  <c:x val="0.1821138211382114"/>
                  <c:y val="-6.86274509803921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E-45E5-8605-BBA0B2133770}"/>
                </c:ext>
              </c:extLst>
            </c:dLbl>
            <c:dLbl>
              <c:idx val="1"/>
              <c:layout>
                <c:manualLayout>
                  <c:x val="0.19837398373983739"/>
                  <c:y val="-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E-45E5-8605-BBA0B2133770}"/>
                </c:ext>
              </c:extLst>
            </c:dLbl>
            <c:dLbl>
              <c:idx val="2"/>
              <c:layout>
                <c:manualLayout>
                  <c:x val="0.19837398373983739"/>
                  <c:y val="-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E-45E5-8605-BBA0B2133770}"/>
                </c:ext>
              </c:extLst>
            </c:dLbl>
            <c:dLbl>
              <c:idx val="3"/>
              <c:layout>
                <c:manualLayout>
                  <c:x val="-0.16910569105691056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E-45E5-8605-BBA0B21337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E-45E5-8605-BBA0B2133770}"/>
                </c:ext>
              </c:extLst>
            </c:dLbl>
            <c:dLbl>
              <c:idx val="5"/>
              <c:layout>
                <c:manualLayout>
                  <c:x val="-0.29268292682926828"/>
                  <c:y val="0.2647058823529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BE-45E5-8605-BBA0B2133770}"/>
                </c:ext>
              </c:extLst>
            </c:dLbl>
            <c:dLbl>
              <c:idx val="6"/>
              <c:layout>
                <c:manualLayout>
                  <c:x val="-0.2861788617886179"/>
                  <c:y val="0.132352941176470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BE-45E5-8605-BBA0B2133770}"/>
                </c:ext>
              </c:extLst>
            </c:dLbl>
            <c:dLbl>
              <c:idx val="7"/>
              <c:layout>
                <c:manualLayout>
                  <c:x val="-0.29918699186991871"/>
                  <c:y val="-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E-45E5-8605-BBA0B2133770}"/>
                </c:ext>
              </c:extLst>
            </c:dLbl>
            <c:dLbl>
              <c:idx val="8"/>
              <c:layout>
                <c:manualLayout>
                  <c:x val="-0.21626029063440241"/>
                  <c:y val="-0.142970125057897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8BE-45E5-8605-BBA0B2133770}"/>
                </c:ext>
              </c:extLst>
            </c:dLbl>
            <c:dLbl>
              <c:idx val="9"/>
              <c:layout>
                <c:manualLayout>
                  <c:x val="-8.7364701363549124E-2"/>
                  <c:y val="-0.142325536513818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8929645989372"/>
                      <c:h val="0.16463254593175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8BE-45E5-8605-BBA0B2133770}"/>
                </c:ext>
              </c:extLst>
            </c:dLbl>
            <c:dLbl>
              <c:idx val="10"/>
              <c:layout>
                <c:manualLayout>
                  <c:x val="0.18048780487804877"/>
                  <c:y val="-0.156862745098039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3414634146339"/>
                      <c:h val="0.120514898872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8BE-45E5-8605-BBA0B21337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Dat_01!$A$52:$A$62</c:f>
              <c:strCache>
                <c:ptCount val="11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</c:strCache>
            </c:strRef>
          </c:cat>
          <c:val>
            <c:numRef>
              <c:f>Dat_01!$C$52:$C$62</c:f>
              <c:numCache>
                <c:formatCode>#,##0.0</c:formatCode>
                <c:ptCount val="11"/>
                <c:pt idx="0">
                  <c:v>11.965024536745759</c:v>
                </c:pt>
                <c:pt idx="1">
                  <c:v>6.9151095374061322</c:v>
                </c:pt>
                <c:pt idx="2">
                  <c:v>30.031616312379285</c:v>
                </c:pt>
                <c:pt idx="3">
                  <c:v>42.559671647185013</c:v>
                </c:pt>
                <c:pt idx="5">
                  <c:v>0.52022061491232485</c:v>
                </c:pt>
                <c:pt idx="6">
                  <c:v>1.8552732905235965</c:v>
                </c:pt>
                <c:pt idx="7">
                  <c:v>1.8552732905235965</c:v>
                </c:pt>
                <c:pt idx="8">
                  <c:v>0.18044268968661936</c:v>
                </c:pt>
                <c:pt idx="9">
                  <c:v>4.0117067943056899</c:v>
                </c:pt>
                <c:pt idx="10">
                  <c:v>0.10566128633195883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BE-45E5-8605-BBA0B21337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97861194278999E-2"/>
          <c:y val="0.22876785506591016"/>
          <c:w val="0.89133346829616533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Dat_01!$B$119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Dat_01!$C$119:$O$119</c:f>
              <c:numCache>
                <c:formatCode>#,##0.0</c:formatCode>
                <c:ptCount val="13"/>
                <c:pt idx="0">
                  <c:v>98.710933999999995</c:v>
                </c:pt>
                <c:pt idx="1">
                  <c:v>173.44610299999999</c:v>
                </c:pt>
                <c:pt idx="2">
                  <c:v>257.56122599999998</c:v>
                </c:pt>
                <c:pt idx="3">
                  <c:v>239.89604299999999</c:v>
                </c:pt>
                <c:pt idx="4">
                  <c:v>190.859296</c:v>
                </c:pt>
                <c:pt idx="5">
                  <c:v>128.513947</c:v>
                </c:pt>
                <c:pt idx="6">
                  <c:v>137.71730099999999</c:v>
                </c:pt>
                <c:pt idx="7">
                  <c:v>-3.1773479999999998</c:v>
                </c:pt>
                <c:pt idx="8">
                  <c:v>-1.357415</c:v>
                </c:pt>
                <c:pt idx="9">
                  <c:v>-1.7178340000000001</c:v>
                </c:pt>
                <c:pt idx="10">
                  <c:v>-1.673672</c:v>
                </c:pt>
                <c:pt idx="11">
                  <c:v>-1.7940100000000001</c:v>
                </c:pt>
                <c:pt idx="12">
                  <c:v>-1.2808299999999999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E-4BAA-AB4A-BDDE9C9AFA43}"/>
            </c:ext>
          </c:extLst>
        </c:ser>
        <c:ser>
          <c:idx val="8"/>
          <c:order val="1"/>
          <c:tx>
            <c:strRef>
              <c:f>Dat_01!$B$133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Dat_01!$C$133:$O$133</c:f>
              <c:numCache>
                <c:formatCode>#,##0.0</c:formatCode>
                <c:ptCount val="13"/>
                <c:pt idx="0">
                  <c:v>89.729967000000002</c:v>
                </c:pt>
                <c:pt idx="1">
                  <c:v>140.89836099999999</c:v>
                </c:pt>
                <c:pt idx="2">
                  <c:v>139.42335</c:v>
                </c:pt>
                <c:pt idx="3">
                  <c:v>100.854845</c:v>
                </c:pt>
                <c:pt idx="4">
                  <c:v>70.492742000000007</c:v>
                </c:pt>
                <c:pt idx="5">
                  <c:v>55.934950000000001</c:v>
                </c:pt>
                <c:pt idx="6">
                  <c:v>39.850644000000003</c:v>
                </c:pt>
                <c:pt idx="7">
                  <c:v>46.988411999999997</c:v>
                </c:pt>
                <c:pt idx="8">
                  <c:v>37.597881999999998</c:v>
                </c:pt>
                <c:pt idx="9">
                  <c:v>34.745249000000001</c:v>
                </c:pt>
                <c:pt idx="10">
                  <c:v>28.608295999999999</c:v>
                </c:pt>
                <c:pt idx="11">
                  <c:v>29.693214999999999</c:v>
                </c:pt>
                <c:pt idx="12">
                  <c:v>33.872518999999997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E-4BAA-AB4A-BDDE9C9AFA43}"/>
            </c:ext>
          </c:extLst>
        </c:ser>
        <c:ser>
          <c:idx val="3"/>
          <c:order val="2"/>
          <c:tx>
            <c:strRef>
              <c:f>Dat_01!$B$122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Dat_01!$C$122:$O$122</c:f>
              <c:numCache>
                <c:formatCode>#,##0.0</c:formatCode>
                <c:ptCount val="13"/>
                <c:pt idx="0">
                  <c:v>148.873491</c:v>
                </c:pt>
                <c:pt idx="1">
                  <c:v>160.980031</c:v>
                </c:pt>
                <c:pt idx="2">
                  <c:v>81.694967000000005</c:v>
                </c:pt>
                <c:pt idx="3">
                  <c:v>37.844405000000002</c:v>
                </c:pt>
                <c:pt idx="4">
                  <c:v>49.054825999999998</c:v>
                </c:pt>
                <c:pt idx="5">
                  <c:v>98.891853999999995</c:v>
                </c:pt>
                <c:pt idx="6">
                  <c:v>97.225685999999996</c:v>
                </c:pt>
                <c:pt idx="7">
                  <c:v>247.42845600000001</c:v>
                </c:pt>
                <c:pt idx="8">
                  <c:v>226.17381</c:v>
                </c:pt>
                <c:pt idx="9">
                  <c:v>223.68889899999999</c:v>
                </c:pt>
                <c:pt idx="10">
                  <c:v>190.73178300000001</c:v>
                </c:pt>
                <c:pt idx="11">
                  <c:v>192.66073600000001</c:v>
                </c:pt>
                <c:pt idx="12">
                  <c:v>191.22599500000001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E-4BAA-AB4A-BDDE9C9AFA43}"/>
            </c:ext>
          </c:extLst>
        </c:ser>
        <c:ser>
          <c:idx val="5"/>
          <c:order val="3"/>
          <c:tx>
            <c:strRef>
              <c:f>Dat_01!$B$124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Dat_01!$C$124:$O$124</c:f>
              <c:numCache>
                <c:formatCode>#,##0.0</c:formatCode>
                <c:ptCount val="13"/>
                <c:pt idx="0">
                  <c:v>0.34985300000000003</c:v>
                </c:pt>
                <c:pt idx="1">
                  <c:v>0.23036599999999999</c:v>
                </c:pt>
                <c:pt idx="2">
                  <c:v>0.347945</c:v>
                </c:pt>
                <c:pt idx="3">
                  <c:v>0.51373500000000005</c:v>
                </c:pt>
                <c:pt idx="4">
                  <c:v>0.402117</c:v>
                </c:pt>
                <c:pt idx="5">
                  <c:v>0.49518299999999998</c:v>
                </c:pt>
                <c:pt idx="6">
                  <c:v>0.44528499999999999</c:v>
                </c:pt>
                <c:pt idx="7">
                  <c:v>0.37082599999999999</c:v>
                </c:pt>
                <c:pt idx="8">
                  <c:v>0.33927600000000002</c:v>
                </c:pt>
                <c:pt idx="9">
                  <c:v>0.53315400000000002</c:v>
                </c:pt>
                <c:pt idx="10">
                  <c:v>0.24332000000000001</c:v>
                </c:pt>
                <c:pt idx="11">
                  <c:v>0.35056999999999999</c:v>
                </c:pt>
                <c:pt idx="12">
                  <c:v>0.21834000000000001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E-4BAA-AB4A-BDDE9C9AFA43}"/>
            </c:ext>
          </c:extLst>
        </c:ser>
        <c:ser>
          <c:idx val="6"/>
          <c:order val="4"/>
          <c:tx>
            <c:strRef>
              <c:f>Dat_01!$B$125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Dat_01!$C$125:$O$125</c:f>
              <c:numCache>
                <c:formatCode>#,##0.0</c:formatCode>
                <c:ptCount val="13"/>
                <c:pt idx="0">
                  <c:v>13.303602</c:v>
                </c:pt>
                <c:pt idx="1">
                  <c:v>12.477155</c:v>
                </c:pt>
                <c:pt idx="2">
                  <c:v>12.245136</c:v>
                </c:pt>
                <c:pt idx="3">
                  <c:v>10.044699</c:v>
                </c:pt>
                <c:pt idx="4">
                  <c:v>9.1120260000000002</c:v>
                </c:pt>
                <c:pt idx="5">
                  <c:v>6.2902100000000001</c:v>
                </c:pt>
                <c:pt idx="6">
                  <c:v>5.905538</c:v>
                </c:pt>
                <c:pt idx="7">
                  <c:v>5.931076</c:v>
                </c:pt>
                <c:pt idx="8">
                  <c:v>8.7357479999999992</c:v>
                </c:pt>
                <c:pt idx="9">
                  <c:v>9.1979059999999997</c:v>
                </c:pt>
                <c:pt idx="10">
                  <c:v>10.812875</c:v>
                </c:pt>
                <c:pt idx="11">
                  <c:v>12.879177</c:v>
                </c:pt>
                <c:pt idx="12">
                  <c:v>12.237156000000001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E-4BAA-AB4A-BDDE9C9AFA43}"/>
            </c:ext>
          </c:extLst>
        </c:ser>
        <c:ser>
          <c:idx val="7"/>
          <c:order val="5"/>
          <c:tx>
            <c:strRef>
              <c:f>Dat_01!$B$126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Dat_01!$C$126:$O$126</c:f>
              <c:numCache>
                <c:formatCode>#,##0.0</c:formatCode>
                <c:ptCount val="13"/>
                <c:pt idx="0">
                  <c:v>0.12551699999999999</c:v>
                </c:pt>
                <c:pt idx="1">
                  <c:v>9.8985000000000004E-2</c:v>
                </c:pt>
                <c:pt idx="2">
                  <c:v>8.3479999999999999E-2</c:v>
                </c:pt>
                <c:pt idx="3">
                  <c:v>1.2656000000000001E-2</c:v>
                </c:pt>
                <c:pt idx="4">
                  <c:v>9.9426E-2</c:v>
                </c:pt>
                <c:pt idx="5">
                  <c:v>9.2591999999999994E-2</c:v>
                </c:pt>
                <c:pt idx="6">
                  <c:v>0.18124699999999999</c:v>
                </c:pt>
                <c:pt idx="7">
                  <c:v>0.20147399999999999</c:v>
                </c:pt>
                <c:pt idx="8">
                  <c:v>8.1622E-2</c:v>
                </c:pt>
                <c:pt idx="9">
                  <c:v>2.6786999999999998E-2</c:v>
                </c:pt>
                <c:pt idx="10">
                  <c:v>1.5415999999999999E-2</c:v>
                </c:pt>
                <c:pt idx="11">
                  <c:v>2.3830000000000001E-3</c:v>
                </c:pt>
                <c:pt idx="12">
                  <c:v>5.9750999999999999E-2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CE-4BAA-AB4A-BDDE9C9AFA43}"/>
            </c:ext>
          </c:extLst>
        </c:ser>
        <c:ser>
          <c:idx val="4"/>
          <c:order val="6"/>
          <c:tx>
            <c:strRef>
              <c:f>Dat_01!$B$127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FFCCFF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Dat_01!$C$127:$O$127</c:f>
              <c:numCache>
                <c:formatCode>#,##0.0</c:formatCode>
                <c:ptCount val="13"/>
                <c:pt idx="0">
                  <c:v>2.3003499999999999</c:v>
                </c:pt>
                <c:pt idx="1">
                  <c:v>1.194464</c:v>
                </c:pt>
                <c:pt idx="2">
                  <c:v>2.848757</c:v>
                </c:pt>
                <c:pt idx="3">
                  <c:v>2.8740579999999998</c:v>
                </c:pt>
                <c:pt idx="4">
                  <c:v>2.8082799999999999</c:v>
                </c:pt>
                <c:pt idx="5">
                  <c:v>3.3302809999999998</c:v>
                </c:pt>
                <c:pt idx="6">
                  <c:v>3.7760859999999998</c:v>
                </c:pt>
                <c:pt idx="7">
                  <c:v>4.0380969999999996</c:v>
                </c:pt>
                <c:pt idx="8">
                  <c:v>3.7449910000000002</c:v>
                </c:pt>
                <c:pt idx="9">
                  <c:v>3.4759910000000001</c:v>
                </c:pt>
                <c:pt idx="10">
                  <c:v>2.759617</c:v>
                </c:pt>
                <c:pt idx="11">
                  <c:v>2.681413</c:v>
                </c:pt>
                <c:pt idx="12">
                  <c:v>2.5969359999999999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CE-4BAA-AB4A-BDDE9C9AFA43}"/>
            </c:ext>
          </c:extLst>
        </c:ser>
        <c:ser>
          <c:idx val="10"/>
          <c:order val="7"/>
          <c:tx>
            <c:strRef>
              <c:f>Dat_01!$B$128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Dat_01!$C$128:$O$128</c:f>
              <c:numCache>
                <c:formatCode>#,##0.0</c:formatCode>
                <c:ptCount val="13"/>
                <c:pt idx="0">
                  <c:v>13.341946</c:v>
                </c:pt>
                <c:pt idx="1">
                  <c:v>14.4424645</c:v>
                </c:pt>
                <c:pt idx="2">
                  <c:v>12.562136000000001</c:v>
                </c:pt>
                <c:pt idx="3">
                  <c:v>13.691565000000001</c:v>
                </c:pt>
                <c:pt idx="4">
                  <c:v>14.954476</c:v>
                </c:pt>
                <c:pt idx="5">
                  <c:v>13.874806</c:v>
                </c:pt>
                <c:pt idx="6">
                  <c:v>8.5480964999999998</c:v>
                </c:pt>
                <c:pt idx="7">
                  <c:v>9.2619229999999995</c:v>
                </c:pt>
                <c:pt idx="8">
                  <c:v>6.0955329999999996</c:v>
                </c:pt>
                <c:pt idx="9">
                  <c:v>10.531687</c:v>
                </c:pt>
                <c:pt idx="10">
                  <c:v>4.8152900000000001</c:v>
                </c:pt>
                <c:pt idx="11">
                  <c:v>5.3655939999999998</c:v>
                </c:pt>
                <c:pt idx="12">
                  <c:v>14.316091999999999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CE-4BAA-AB4A-BDDE9C9AFA43}"/>
            </c:ext>
          </c:extLst>
        </c:ser>
        <c:ser>
          <c:idx val="0"/>
          <c:order val="8"/>
          <c:tx>
            <c:strRef>
              <c:f>Dat_01!$B$129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</c:spPr>
          <c:invertIfNegative val="0"/>
          <c:val>
            <c:numRef>
              <c:f>Dat_01!$C$129:$O$129</c:f>
              <c:numCache>
                <c:formatCode>#,##0.0</c:formatCode>
                <c:ptCount val="13"/>
                <c:pt idx="0">
                  <c:v>13.341946</c:v>
                </c:pt>
                <c:pt idx="1">
                  <c:v>14.4424645</c:v>
                </c:pt>
                <c:pt idx="2">
                  <c:v>12.562136000000001</c:v>
                </c:pt>
                <c:pt idx="3">
                  <c:v>13.691565000000001</c:v>
                </c:pt>
                <c:pt idx="4">
                  <c:v>14.954476</c:v>
                </c:pt>
                <c:pt idx="5">
                  <c:v>13.874806</c:v>
                </c:pt>
                <c:pt idx="6">
                  <c:v>8.5480964999999998</c:v>
                </c:pt>
                <c:pt idx="7">
                  <c:v>9.2619229999999995</c:v>
                </c:pt>
                <c:pt idx="8">
                  <c:v>6.0955329999999996</c:v>
                </c:pt>
                <c:pt idx="9">
                  <c:v>10.531687</c:v>
                </c:pt>
                <c:pt idx="10">
                  <c:v>4.8152900000000001</c:v>
                </c:pt>
                <c:pt idx="11">
                  <c:v>5.3655939999999998</c:v>
                </c:pt>
                <c:pt idx="12">
                  <c:v>14.316091999999999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E-4BAA-AB4A-BDDE9C9AFA43}"/>
            </c:ext>
          </c:extLst>
        </c:ser>
        <c:ser>
          <c:idx val="9"/>
          <c:order val="9"/>
          <c:tx>
            <c:strRef>
              <c:f>Dat_01!$B$131</c:f>
              <c:strCache>
                <c:ptCount val="1"/>
                <c:pt idx="0">
                  <c:v>Enlace Península-Baleares</c:v>
                </c:pt>
              </c:strCache>
            </c:strRef>
          </c:tx>
          <c:spPr>
            <a:solidFill>
              <a:srgbClr val="A99BBD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Dat_01!$C$131:$O$131</c:f>
              <c:numCache>
                <c:formatCode>#,##0.0</c:formatCode>
                <c:ptCount val="13"/>
                <c:pt idx="0">
                  <c:v>159.634671</c:v>
                </c:pt>
                <c:pt idx="1">
                  <c:v>201.16611399999999</c:v>
                </c:pt>
                <c:pt idx="2">
                  <c:v>185.76976199999999</c:v>
                </c:pt>
                <c:pt idx="3">
                  <c:v>153.19726600000001</c:v>
                </c:pt>
                <c:pt idx="4">
                  <c:v>137.66557</c:v>
                </c:pt>
                <c:pt idx="5">
                  <c:v>91.396833999999998</c:v>
                </c:pt>
                <c:pt idx="6">
                  <c:v>119.614278</c:v>
                </c:pt>
                <c:pt idx="7">
                  <c:v>136.155901</c:v>
                </c:pt>
                <c:pt idx="8">
                  <c:v>115.92849699999999</c:v>
                </c:pt>
                <c:pt idx="9">
                  <c:v>112.780382</c:v>
                </c:pt>
                <c:pt idx="10">
                  <c:v>80.581305999999998</c:v>
                </c:pt>
                <c:pt idx="11">
                  <c:v>79.946523999999997</c:v>
                </c:pt>
                <c:pt idx="12">
                  <c:v>93.289579000000003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CE-4BAA-AB4A-BDDE9C9A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48296"/>
        <c:axId val="851548688"/>
      </c:barChart>
      <c:catAx>
        <c:axId val="85154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688"/>
        <c:crosses val="autoZero"/>
        <c:auto val="1"/>
        <c:lblAlgn val="ctr"/>
        <c:lblOffset val="100"/>
        <c:noMultiLvlLbl val="1"/>
      </c:catAx>
      <c:valAx>
        <c:axId val="851548688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0.95048313142183338"/>
              <c:y val="0.945702552863140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2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8084358873273449"/>
          <c:h val="0.148308424101838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2B7E-47AC-BF15-7A49F50B4E88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2B7E-47AC-BF15-7A49F50B4E88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2B7E-47AC-BF15-7A49F50B4E88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2B7E-47AC-BF15-7A49F50B4E88}"/>
              </c:ext>
            </c:extLst>
          </c:dPt>
          <c:dPt>
            <c:idx val="4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9-2B7E-47AC-BF15-7A49F50B4E88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2B7E-47AC-BF15-7A49F50B4E88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D-2B7E-47AC-BF15-7A49F50B4E88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2B7E-47AC-BF15-7A49F50B4E88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1-2B7E-47AC-BF15-7A49F50B4E88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3-2B7E-47AC-BF15-7A49F50B4E88}"/>
              </c:ext>
            </c:extLst>
          </c:dPt>
          <c:dLbls>
            <c:dLbl>
              <c:idx val="0"/>
              <c:layout>
                <c:manualLayout>
                  <c:x val="0.16910569105691045"/>
                  <c:y val="-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E-47AC-BF15-7A49F50B4E88}"/>
                </c:ext>
              </c:extLst>
            </c:dLbl>
            <c:dLbl>
              <c:idx val="1"/>
              <c:layout>
                <c:manualLayout>
                  <c:x val="0.16260162601626016"/>
                  <c:y val="0.10784313725490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E-47AC-BF15-7A49F50B4E88}"/>
                </c:ext>
              </c:extLst>
            </c:dLbl>
            <c:dLbl>
              <c:idx val="2"/>
              <c:layout>
                <c:manualLayout>
                  <c:x val="0.12520325203252033"/>
                  <c:y val="0.158219854871082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1138211382115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E-47AC-BF15-7A49F50B4E88}"/>
                </c:ext>
              </c:extLst>
            </c:dLbl>
            <c:dLbl>
              <c:idx val="3"/>
              <c:layout>
                <c:manualLayout>
                  <c:x val="-0.20487804878048779"/>
                  <c:y val="0.159313725490196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E-47AC-BF15-7A49F50B4E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E-47AC-BF15-7A49F50B4E88}"/>
                </c:ext>
              </c:extLst>
            </c:dLbl>
            <c:dLbl>
              <c:idx val="5"/>
              <c:layout>
                <c:manualLayout>
                  <c:x val="-0.19837398373983742"/>
                  <c:y val="7.3529411764705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7E-47AC-BF15-7A49F50B4E88}"/>
                </c:ext>
              </c:extLst>
            </c:dLbl>
            <c:dLbl>
              <c:idx val="6"/>
              <c:layout>
                <c:manualLayout>
                  <c:x val="-0.16260162601626019"/>
                  <c:y val="-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7E-47AC-BF15-7A49F50B4E88}"/>
                </c:ext>
              </c:extLst>
            </c:dLbl>
            <c:dLbl>
              <c:idx val="7"/>
              <c:layout>
                <c:manualLayout>
                  <c:x val="-0.11707317073170732"/>
                  <c:y val="-0.10784313725490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7E-47AC-BF15-7A49F50B4E88}"/>
                </c:ext>
              </c:extLst>
            </c:dLbl>
            <c:dLbl>
              <c:idx val="8"/>
              <c:layout>
                <c:manualLayout>
                  <c:x val="-8.2926957301069068E-2"/>
                  <c:y val="-0.149509803921568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B7E-47AC-BF15-7A49F50B4E88}"/>
                </c:ext>
              </c:extLst>
            </c:dLbl>
            <c:dLbl>
              <c:idx val="9"/>
              <c:layout>
                <c:manualLayout>
                  <c:x val="9.7560975609756101E-2"/>
                  <c:y val="-0.147058823529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7E-47AC-BF15-7A49F50B4E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Dat_01!$F$52:$F$61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Dat_01!$H$52:$H$61</c:f>
              <c:numCache>
                <c:formatCode>#,##0.0</c:formatCode>
                <c:ptCount val="10"/>
                <c:pt idx="0">
                  <c:v>16.451544908196844</c:v>
                </c:pt>
                <c:pt idx="1">
                  <c:v>18.482444205018531</c:v>
                </c:pt>
                <c:pt idx="2">
                  <c:v>16.010997004541306</c:v>
                </c:pt>
                <c:pt idx="3">
                  <c:v>28.668787525535794</c:v>
                </c:pt>
                <c:pt idx="4">
                  <c:v>0</c:v>
                </c:pt>
                <c:pt idx="5">
                  <c:v>6.7011051610254932E-2</c:v>
                </c:pt>
                <c:pt idx="6">
                  <c:v>0.37784944447564534</c:v>
                </c:pt>
                <c:pt idx="7">
                  <c:v>14.275178551320222</c:v>
                </c:pt>
                <c:pt idx="8">
                  <c:v>5.5435769891273914</c:v>
                </c:pt>
                <c:pt idx="9">
                  <c:v>0.12261032017401099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7E-47AC-BF15-7A49F50B4E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B8D8-4D1B-8FB2-029AD8CC36A9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B8D8-4D1B-8FB2-029AD8CC36A9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B8D8-4D1B-8FB2-029AD8CC36A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D8-4D1B-8FB2-029AD8CC36A9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9-B8D8-4D1B-8FB2-029AD8CC36A9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8D8-4D1B-8FB2-029AD8CC36A9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B8D8-4D1B-8FB2-029AD8CC36A9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F-B8D8-4D1B-8FB2-029AD8CC36A9}"/>
              </c:ext>
            </c:extLst>
          </c:dPt>
          <c:dLbls>
            <c:dLbl>
              <c:idx val="0"/>
              <c:layout>
                <c:manualLayout>
                  <c:x val="0.14308943089430895"/>
                  <c:y val="-8.82352941176470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8-4D1B-8FB2-029AD8CC36A9}"/>
                </c:ext>
              </c:extLst>
            </c:dLbl>
            <c:dLbl>
              <c:idx val="1"/>
              <c:layout>
                <c:manualLayout>
                  <c:x val="0.17886178861788618"/>
                  <c:y val="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D8-4D1B-8FB2-029AD8CC36A9}"/>
                </c:ext>
              </c:extLst>
            </c:dLbl>
            <c:dLbl>
              <c:idx val="2"/>
              <c:layout>
                <c:manualLayout>
                  <c:x val="0.18211394917098778"/>
                  <c:y val="0.107843137254901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97560975609752"/>
                      <c:h val="0.11071097730430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8D8-4D1B-8FB2-029AD8CC36A9}"/>
                </c:ext>
              </c:extLst>
            </c:dLbl>
            <c:dLbl>
              <c:idx val="3"/>
              <c:layout>
                <c:manualLayout>
                  <c:x val="-0.15609756097560976"/>
                  <c:y val="0.193627450980392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86991869918702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8D8-4D1B-8FB2-029AD8CC36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8-4D1B-8FB2-029AD8CC36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D8-4D1B-8FB2-029AD8CC36A9}"/>
                </c:ext>
              </c:extLst>
            </c:dLbl>
            <c:dLbl>
              <c:idx val="6"/>
              <c:layout>
                <c:manualLayout>
                  <c:x val="-0.15934959349593497"/>
                  <c:y val="-1.9607843137254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D8-4D1B-8FB2-029AD8CC36A9}"/>
                </c:ext>
              </c:extLst>
            </c:dLbl>
            <c:dLbl>
              <c:idx val="7"/>
              <c:layout>
                <c:manualLayout>
                  <c:x val="-0.15934959349593497"/>
                  <c:y val="-0.102941176470588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D8-4D1B-8FB2-029AD8CC36A9}"/>
                </c:ext>
              </c:extLst>
            </c:dLbl>
            <c:dLbl>
              <c:idx val="8"/>
              <c:layout>
                <c:manualLayout>
                  <c:x val="-0.16097573778887395"/>
                  <c:y val="-0.134803921568627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5134754497145"/>
                      <c:h val="0.105809016519993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D8-4D1B-8FB2-029AD8CC36A9}"/>
                </c:ext>
              </c:extLst>
            </c:dLbl>
            <c:dLbl>
              <c:idx val="9"/>
              <c:layout>
                <c:manualLayout>
                  <c:x val="0.10731707317073171"/>
                  <c:y val="-0.147058823529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D8-4D1B-8FB2-029AD8CC36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Dat_01!$F$68:$F$77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Dat_01!$G$68:$G$77</c:f>
              <c:numCache>
                <c:formatCode>#,##0.0</c:formatCode>
                <c:ptCount val="10"/>
                <c:pt idx="0">
                  <c:v>20.383992207123896</c:v>
                </c:pt>
                <c:pt idx="1">
                  <c:v>1.4414745708853729</c:v>
                </c:pt>
                <c:pt idx="2">
                  <c:v>13.820920238936383</c:v>
                </c:pt>
                <c:pt idx="3">
                  <c:v>42.967261237756112</c:v>
                </c:pt>
                <c:pt idx="4">
                  <c:v>0</c:v>
                </c:pt>
                <c:pt idx="5">
                  <c:v>4.5187330674651346E-2</c:v>
                </c:pt>
                <c:pt idx="6">
                  <c:v>0.12322185340834559</c:v>
                </c:pt>
                <c:pt idx="7">
                  <c:v>17.150553162298117</c:v>
                </c:pt>
                <c:pt idx="8">
                  <c:v>3.9371272733400553</c:v>
                </c:pt>
                <c:pt idx="9">
                  <c:v>0.13026212557707084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D8-4D1B-8FB2-029AD8CC36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4807737082345E-2"/>
          <c:y val="0.21569609457639952"/>
          <c:w val="0.84251457249075767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Dat_01!$B$135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Dat_01!$C$135:$O$135</c:f>
              <c:numCache>
                <c:formatCode>#,##0.0</c:formatCode>
                <c:ptCount val="13"/>
                <c:pt idx="0">
                  <c:v>0.27668100000000001</c:v>
                </c:pt>
                <c:pt idx="1">
                  <c:v>0.29841899999999999</c:v>
                </c:pt>
                <c:pt idx="2">
                  <c:v>0.29929</c:v>
                </c:pt>
                <c:pt idx="3">
                  <c:v>0.28253899999999998</c:v>
                </c:pt>
                <c:pt idx="4">
                  <c:v>0.297543</c:v>
                </c:pt>
                <c:pt idx="5">
                  <c:v>0.29652299999999998</c:v>
                </c:pt>
                <c:pt idx="6">
                  <c:v>0.29914499999999999</c:v>
                </c:pt>
                <c:pt idx="7">
                  <c:v>0.30431399999999997</c:v>
                </c:pt>
                <c:pt idx="8">
                  <c:v>0.26768999999999998</c:v>
                </c:pt>
                <c:pt idx="9">
                  <c:v>0.29889900000000003</c:v>
                </c:pt>
                <c:pt idx="10">
                  <c:v>0.288387</c:v>
                </c:pt>
                <c:pt idx="11">
                  <c:v>0.28846300000000002</c:v>
                </c:pt>
                <c:pt idx="12">
                  <c:v>0.27233299999999999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0-4520-9E59-43A6B46FC373}"/>
            </c:ext>
          </c:extLst>
        </c:ser>
        <c:ser>
          <c:idx val="8"/>
          <c:order val="1"/>
          <c:tx>
            <c:strRef>
              <c:f>Dat_01!$B$146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Dat_01!$C$146:$O$146</c:f>
              <c:numCache>
                <c:formatCode>#,##0</c:formatCode>
                <c:ptCount val="13"/>
                <c:pt idx="0">
                  <c:v>392.00518099999999</c:v>
                </c:pt>
                <c:pt idx="1">
                  <c:v>310.36124699999999</c:v>
                </c:pt>
                <c:pt idx="2">
                  <c:v>307.670436</c:v>
                </c:pt>
                <c:pt idx="3">
                  <c:v>349.34223900000001</c:v>
                </c:pt>
                <c:pt idx="4">
                  <c:v>355.37539000000004</c:v>
                </c:pt>
                <c:pt idx="5">
                  <c:v>354.636663</c:v>
                </c:pt>
                <c:pt idx="6">
                  <c:v>357.24838199999999</c:v>
                </c:pt>
                <c:pt idx="7">
                  <c:v>339.84719799999999</c:v>
                </c:pt>
                <c:pt idx="8">
                  <c:v>310.92523399999999</c:v>
                </c:pt>
                <c:pt idx="9">
                  <c:v>260.14058899999998</c:v>
                </c:pt>
                <c:pt idx="10">
                  <c:v>222.93640199999999</c:v>
                </c:pt>
                <c:pt idx="11">
                  <c:v>252.956976</c:v>
                </c:pt>
                <c:pt idx="12">
                  <c:v>214.832064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0-4520-9E59-43A6B46FC373}"/>
            </c:ext>
          </c:extLst>
        </c:ser>
        <c:ser>
          <c:idx val="1"/>
          <c:order val="2"/>
          <c:tx>
            <c:strRef>
              <c:f>Dat_01!$B$139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Dat_01!$C$139:$O$139</c:f>
              <c:numCache>
                <c:formatCode>#,##0.0</c:formatCode>
                <c:ptCount val="13"/>
                <c:pt idx="0">
                  <c:v>222.51747599999999</c:v>
                </c:pt>
                <c:pt idx="1">
                  <c:v>262.048877</c:v>
                </c:pt>
                <c:pt idx="2">
                  <c:v>290.23648900000001</c:v>
                </c:pt>
                <c:pt idx="3">
                  <c:v>276.37973799999997</c:v>
                </c:pt>
                <c:pt idx="4">
                  <c:v>305.83225499999998</c:v>
                </c:pt>
                <c:pt idx="5">
                  <c:v>233.08126999999999</c:v>
                </c:pt>
                <c:pt idx="6">
                  <c:v>301.90038800000002</c:v>
                </c:pt>
                <c:pt idx="7">
                  <c:v>336.41169600000001</c:v>
                </c:pt>
                <c:pt idx="8">
                  <c:v>279.07848200000001</c:v>
                </c:pt>
                <c:pt idx="9">
                  <c:v>300.75480199999998</c:v>
                </c:pt>
                <c:pt idx="10">
                  <c:v>246.048203</c:v>
                </c:pt>
                <c:pt idx="11">
                  <c:v>229.928777</c:v>
                </c:pt>
                <c:pt idx="12">
                  <c:v>258.95318400000002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520-9E59-43A6B46FC373}"/>
            </c:ext>
          </c:extLst>
        </c:ser>
        <c:ser>
          <c:idx val="6"/>
          <c:order val="3"/>
          <c:tx>
            <c:strRef>
              <c:f>Dat_01!$B$140</c:f>
              <c:strCache>
                <c:ptCount val="1"/>
                <c:pt idx="0">
                  <c:v>Hidroeólica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Dat_01!$C$140:$O$140</c:f>
              <c:numCache>
                <c:formatCode>#,##0.0</c:formatCode>
                <c:ptCount val="13"/>
                <c:pt idx="0">
                  <c:v>1.3721410000000001</c:v>
                </c:pt>
                <c:pt idx="1">
                  <c:v>3.727338</c:v>
                </c:pt>
                <c:pt idx="2">
                  <c:v>3.4751189999999998</c:v>
                </c:pt>
                <c:pt idx="3">
                  <c:v>2.2183510000000002</c:v>
                </c:pt>
                <c:pt idx="4">
                  <c:v>1.582837</c:v>
                </c:pt>
                <c:pt idx="5">
                  <c:v>2.0965220000000002</c:v>
                </c:pt>
                <c:pt idx="6">
                  <c:v>1.15967</c:v>
                </c:pt>
                <c:pt idx="7">
                  <c:v>0.82455000000000001</c:v>
                </c:pt>
                <c:pt idx="8">
                  <c:v>1.3385149999999999</c:v>
                </c:pt>
                <c:pt idx="9">
                  <c:v>1.8236140000000001</c:v>
                </c:pt>
                <c:pt idx="10">
                  <c:v>0.99112500000000003</c:v>
                </c:pt>
                <c:pt idx="11">
                  <c:v>1.4427080000000001</c:v>
                </c:pt>
                <c:pt idx="12">
                  <c:v>0.74262799999999995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0-4520-9E59-43A6B46FC373}"/>
            </c:ext>
          </c:extLst>
        </c:ser>
        <c:ser>
          <c:idx val="7"/>
          <c:order val="4"/>
          <c:tx>
            <c:strRef>
              <c:f>Dat_01!$B$141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Dat_01!$C$141:$O$141</c:f>
              <c:numCache>
                <c:formatCode>#,##0.0</c:formatCode>
                <c:ptCount val="13"/>
                <c:pt idx="0">
                  <c:v>74.330708999999999</c:v>
                </c:pt>
                <c:pt idx="1">
                  <c:v>158.18352999999999</c:v>
                </c:pt>
                <c:pt idx="2">
                  <c:v>158.502759</c:v>
                </c:pt>
                <c:pt idx="3">
                  <c:v>100.47458899999999</c:v>
                </c:pt>
                <c:pt idx="4">
                  <c:v>89.262077000000005</c:v>
                </c:pt>
                <c:pt idx="5">
                  <c:v>125.115903</c:v>
                </c:pt>
                <c:pt idx="6">
                  <c:v>68.820522999999994</c:v>
                </c:pt>
                <c:pt idx="7">
                  <c:v>60.201912999999998</c:v>
                </c:pt>
                <c:pt idx="8">
                  <c:v>93.150577999999996</c:v>
                </c:pt>
                <c:pt idx="9">
                  <c:v>97.165876999999995</c:v>
                </c:pt>
                <c:pt idx="10">
                  <c:v>54.499831999999998</c:v>
                </c:pt>
                <c:pt idx="11">
                  <c:v>69.748904999999993</c:v>
                </c:pt>
                <c:pt idx="12">
                  <c:v>103.362193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0-4520-9E59-43A6B46FC373}"/>
            </c:ext>
          </c:extLst>
        </c:ser>
        <c:ser>
          <c:idx val="4"/>
          <c:order val="5"/>
          <c:tx>
            <c:strRef>
              <c:f>Dat_01!$B$142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Dat_01!$C$142:$O$142</c:f>
              <c:numCache>
                <c:formatCode>#,##0.0</c:formatCode>
                <c:ptCount val="13"/>
                <c:pt idx="0">
                  <c:v>23.361749</c:v>
                </c:pt>
                <c:pt idx="1">
                  <c:v>29.608312000000002</c:v>
                </c:pt>
                <c:pt idx="2">
                  <c:v>27.737331000000001</c:v>
                </c:pt>
                <c:pt idx="3">
                  <c:v>23.467742000000001</c:v>
                </c:pt>
                <c:pt idx="4">
                  <c:v>20.840191999999998</c:v>
                </c:pt>
                <c:pt idx="5">
                  <c:v>18.276879999999998</c:v>
                </c:pt>
                <c:pt idx="6">
                  <c:v>17.266753999999999</c:v>
                </c:pt>
                <c:pt idx="7">
                  <c:v>18.497091000000001</c:v>
                </c:pt>
                <c:pt idx="8">
                  <c:v>20.25189</c:v>
                </c:pt>
                <c:pt idx="9">
                  <c:v>21.169239000000001</c:v>
                </c:pt>
                <c:pt idx="10">
                  <c:v>22.557507999999999</c:v>
                </c:pt>
                <c:pt idx="11">
                  <c:v>26.001139999999999</c:v>
                </c:pt>
                <c:pt idx="12">
                  <c:v>23.728103999999998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0-4520-9E59-43A6B46FC373}"/>
            </c:ext>
          </c:extLst>
        </c:ser>
        <c:ser>
          <c:idx val="10"/>
          <c:order val="6"/>
          <c:tx>
            <c:strRef>
              <c:f>Dat_01!$B$143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jun.-19</c:v>
                </c:pt>
                <c:pt idx="1">
                  <c:v>jul.-19</c:v>
                </c:pt>
                <c:pt idx="2">
                  <c:v>ago.-19</c:v>
                </c:pt>
                <c:pt idx="3">
                  <c:v>sep.-19</c:v>
                </c:pt>
                <c:pt idx="4">
                  <c:v>oct.-19</c:v>
                </c:pt>
                <c:pt idx="5">
                  <c:v>nov.-19</c:v>
                </c:pt>
                <c:pt idx="6">
                  <c:v>dic.-19</c:v>
                </c:pt>
                <c:pt idx="7">
                  <c:v>ene.-20</c:v>
                </c:pt>
                <c:pt idx="8">
                  <c:v>feb.-20</c:v>
                </c:pt>
                <c:pt idx="9">
                  <c:v>mar.-20</c:v>
                </c:pt>
                <c:pt idx="10">
                  <c:v>abr.-20</c:v>
                </c:pt>
                <c:pt idx="11">
                  <c:v>may.-20</c:v>
                </c:pt>
                <c:pt idx="12">
                  <c:v>jun.-20</c:v>
                </c:pt>
              </c:strCache>
            </c:strRef>
          </c:cat>
          <c:val>
            <c:numRef>
              <c:f>Dat_01!$C$143:$O$143</c:f>
              <c:numCache>
                <c:formatCode>#,##0.0</c:formatCode>
                <c:ptCount val="13"/>
                <c:pt idx="0">
                  <c:v>0.82330000000000003</c:v>
                </c:pt>
                <c:pt idx="1">
                  <c:v>0.917458</c:v>
                </c:pt>
                <c:pt idx="2">
                  <c:v>0.71267199999999997</c:v>
                </c:pt>
                <c:pt idx="3">
                  <c:v>0.43661899999999998</c:v>
                </c:pt>
                <c:pt idx="4">
                  <c:v>0.57729399999999997</c:v>
                </c:pt>
                <c:pt idx="5">
                  <c:v>0.87303399999999998</c:v>
                </c:pt>
                <c:pt idx="6">
                  <c:v>0.90510599999999997</c:v>
                </c:pt>
                <c:pt idx="7">
                  <c:v>0.87627999999999995</c:v>
                </c:pt>
                <c:pt idx="8">
                  <c:v>0.84570599999999996</c:v>
                </c:pt>
                <c:pt idx="9">
                  <c:v>0.82166799999999995</c:v>
                </c:pt>
                <c:pt idx="10">
                  <c:v>0.83979599999999999</c:v>
                </c:pt>
                <c:pt idx="11">
                  <c:v>0.70590200000000003</c:v>
                </c:pt>
                <c:pt idx="12">
                  <c:v>0.78505800000000003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0-4520-9E59-43A6B46F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50256"/>
        <c:axId val="891810736"/>
      </c:barChart>
      <c:catAx>
        <c:axId val="85155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1810736"/>
        <c:crosses val="autoZero"/>
        <c:auto val="1"/>
        <c:lblAlgn val="ctr"/>
        <c:lblOffset val="100"/>
        <c:noMultiLvlLbl val="1"/>
      </c:catAx>
      <c:valAx>
        <c:axId val="89181073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502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6922613022492623"/>
          <c:h val="0.135105894526041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16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157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28575</xdr:colOff>
      <xdr:row>1</xdr:row>
      <xdr:rowOff>152400</xdr:rowOff>
    </xdr:from>
    <xdr:to>
      <xdr:col>2</xdr:col>
      <xdr:colOff>914400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28575</xdr:colOff>
      <xdr:row>1</xdr:row>
      <xdr:rowOff>152400</xdr:rowOff>
    </xdr:from>
    <xdr:to>
      <xdr:col>2</xdr:col>
      <xdr:colOff>914400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00025" y="171450"/>
    <xdr:ext cx="885825" cy="276225"/>
    <xdr:pic>
      <xdr:nvPicPr>
        <xdr:cNvPr id="2" name="Picture 5">
          <a:extLst>
            <a:ext uri="{FF2B5EF4-FFF2-40B4-BE49-F238E27FC236}">
              <a16:creationId xmlns:a16="http://schemas.microsoft.com/office/drawing/2014/main" id="{72975A15-5FCC-4FF9-923B-0FDB5E8E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4" y="495300"/>
    <xdr:ext cx="7704000" cy="9525"/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DD808A1B-637E-49A0-9B3F-DE1FFEC744CE}"/>
            </a:ext>
          </a:extLst>
        </xdr:cNvPr>
        <xdr:cNvSpPr>
          <a:spLocks noChangeShapeType="1"/>
        </xdr:cNvSpPr>
      </xdr:nvSpPr>
      <xdr:spPr bwMode="auto">
        <a:xfrm flipH="1" flipV="1">
          <a:off x="200024" y="495300"/>
          <a:ext cx="7704000" cy="952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absoluteAnchor>
    <xdr:pos x="200025" y="171450"/>
    <xdr:ext cx="885825" cy="2762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00025" y="169252"/>
    <xdr:ext cx="885825" cy="27329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9252"/>
          <a:ext cx="885825" cy="273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3" y="490171"/>
    <xdr:ext cx="8705613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0171"/>
          <a:ext cx="8705613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1</xdr:rowOff>
    </xdr:from>
    <xdr:to>
      <xdr:col>5</xdr:col>
      <xdr:colOff>0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absoluteAnchor>
    <xdr:pos x="200025" y="171450"/>
    <xdr:ext cx="885825" cy="2762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00025" y="171450"/>
    <xdr:ext cx="885825" cy="276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00023" y="495300"/>
    <xdr:ext cx="8701950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87019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9526</xdr:rowOff>
    </xdr:from>
    <xdr:to>
      <xdr:col>5</xdr:col>
      <xdr:colOff>0</xdr:colOff>
      <xdr:row>23</xdr:row>
      <xdr:rowOff>161926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ANALISIS/ANALISIS/Documentos%20Usuario/INDICES/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8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92" customWidth="1"/>
    <col min="2" max="2" width="2.7109375" style="92" customWidth="1"/>
    <col min="3" max="3" width="16.42578125" style="92" customWidth="1"/>
    <col min="4" max="4" width="4.7109375" style="92" customWidth="1"/>
    <col min="5" max="5" width="95.7109375" style="92" customWidth="1"/>
    <col min="6" max="16384" width="11.42578125" style="92"/>
  </cols>
  <sheetData>
    <row r="1" spans="2:15" ht="0.75" customHeight="1"/>
    <row r="2" spans="2:15" ht="21" customHeight="1">
      <c r="B2" s="92" t="s">
        <v>50</v>
      </c>
      <c r="C2" s="93"/>
      <c r="D2" s="93"/>
      <c r="E2" s="34" t="s">
        <v>19</v>
      </c>
    </row>
    <row r="3" spans="2:15" ht="15" customHeight="1">
      <c r="C3" s="93"/>
      <c r="D3" s="93"/>
      <c r="E3" s="51" t="str">
        <f>Dat_01!A2</f>
        <v>Junio 2020</v>
      </c>
    </row>
    <row r="4" spans="2:15" s="95" customFormat="1" ht="20.25" customHeight="1">
      <c r="B4" s="94"/>
      <c r="C4" s="32" t="s">
        <v>46</v>
      </c>
    </row>
    <row r="5" spans="2:15" s="95" customFormat="1" ht="8.25" customHeight="1">
      <c r="B5" s="94"/>
      <c r="C5" s="96"/>
    </row>
    <row r="6" spans="2:15" s="95" customFormat="1" ht="3" customHeight="1">
      <c r="B6" s="94"/>
      <c r="C6" s="96"/>
    </row>
    <row r="7" spans="2:15" s="95" customFormat="1" ht="7.5" customHeight="1">
      <c r="B7" s="94"/>
      <c r="C7" s="97"/>
      <c r="D7" s="98"/>
      <c r="E7" s="98"/>
    </row>
    <row r="8" spans="2:15" ht="12.6" customHeight="1">
      <c r="D8" s="99" t="s">
        <v>51</v>
      </c>
      <c r="E8" s="100" t="str">
        <f>'SN1'!C7</f>
        <v>Componentes de la variación de la demanda Islas Baleares</v>
      </c>
    </row>
    <row r="9" spans="2:15" s="95" customFormat="1" ht="12.6" customHeight="1">
      <c r="B9" s="94"/>
      <c r="C9" s="101"/>
      <c r="D9" s="99" t="s">
        <v>51</v>
      </c>
      <c r="E9" s="100" t="str">
        <f>'SN2'!C7</f>
        <v>Componentes de la variación de la demanda Islas Canarias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2:15" s="95" customFormat="1" ht="12.6" customHeight="1">
      <c r="B10" s="94"/>
      <c r="C10" s="101"/>
      <c r="D10" s="99" t="s">
        <v>51</v>
      </c>
      <c r="E10" s="100" t="s">
        <v>53</v>
      </c>
      <c r="F10" s="9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2:15" ht="12.6" customHeight="1">
      <c r="D11" s="99" t="s">
        <v>51</v>
      </c>
      <c r="E11" s="100" t="str">
        <f>'SN4'!C7</f>
        <v>Estructura de potencia instalada Islas Baleares</v>
      </c>
      <c r="F11" s="102"/>
    </row>
    <row r="12" spans="2:15" ht="12.6" customHeight="1">
      <c r="D12" s="99" t="s">
        <v>51</v>
      </c>
      <c r="E12" s="100" t="str">
        <f>'SN4'!C24</f>
        <v>Cobertura de la demanda mensual Islas Baleares</v>
      </c>
      <c r="F12" s="102"/>
    </row>
    <row r="13" spans="2:15" ht="12.6" customHeight="1">
      <c r="D13" s="99" t="s">
        <v>51</v>
      </c>
      <c r="E13" s="100" t="str">
        <f>'SN5'!C7</f>
        <v xml:space="preserve">Evolución de la cobertura de la demanda de las Islas Baleares
</v>
      </c>
    </row>
    <row r="14" spans="2:15" ht="12.6" customHeight="1">
      <c r="D14" s="99" t="s">
        <v>51</v>
      </c>
      <c r="E14" s="100" t="str">
        <f>'SN6'!C7</f>
        <v>Estructura de potencia instalada Islas Canarias</v>
      </c>
    </row>
    <row r="15" spans="2:15" ht="12.6" customHeight="1">
      <c r="D15" s="99" t="s">
        <v>51</v>
      </c>
      <c r="E15" s="100" t="str">
        <f>'SN6'!C24</f>
        <v>Cobertura de la demanda mensual Islas Canarias</v>
      </c>
    </row>
    <row r="16" spans="2:15" ht="12.75" customHeight="1">
      <c r="D16" s="99" t="s">
        <v>51</v>
      </c>
      <c r="E16" s="100" t="str">
        <f>'SN7'!C7</f>
        <v xml:space="preserve">Evolución de la cobertura de la demanda de las Islas Canarias
</v>
      </c>
      <c r="F16" s="102"/>
    </row>
    <row r="17" spans="2:5" s="95" customFormat="1" ht="7.5" customHeight="1">
      <c r="B17" s="94"/>
      <c r="C17" s="97"/>
      <c r="D17" s="98"/>
      <c r="E17" s="98"/>
    </row>
    <row r="18" spans="2:5" ht="12.75" customHeight="1"/>
  </sheetData>
  <hyperlinks>
    <hyperlink ref="E10" location="'SN3'!A1" display="'SN3'!A1" xr:uid="{00000000-0004-0000-0000-000000000000}"/>
    <hyperlink ref="E13" location="'SN5'!A1" display="'SN5'!A1" xr:uid="{00000000-0004-0000-0000-000001000000}"/>
    <hyperlink ref="E11" location="'SN4'!A1" display="'SN4'!A1" xr:uid="{00000000-0004-0000-0000-000002000000}"/>
    <hyperlink ref="E9" location="'SN2'!A1" display="'SN2'!A1" xr:uid="{00000000-0004-0000-0000-000003000000}"/>
    <hyperlink ref="E8" location="'SN1'!A1" display="'SN1'!A1" xr:uid="{00000000-0004-0000-0000-000004000000}"/>
    <hyperlink ref="E16" location="'SN7 A'!A1" display="'SN7 A'!A1" xr:uid="{00000000-0004-0000-0000-000005000000}"/>
    <hyperlink ref="E12" location="'SN4'!A1" display="'SN4'!A1" xr:uid="{00000000-0004-0000-0000-000006000000}"/>
    <hyperlink ref="E14" location="'SN6'!A1" display="'SN6'!A1" xr:uid="{00000000-0004-0000-0000-000007000000}"/>
    <hyperlink ref="E15" location="'SN6'!A1" display="'SN6'!A1" xr:uid="{00000000-0004-0000-0000-000008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G158"/>
  <sheetViews>
    <sheetView topLeftCell="F58" zoomScaleNormal="100" workbookViewId="0">
      <selection activeCell="G77" sqref="G77"/>
    </sheetView>
  </sheetViews>
  <sheetFormatPr baseColWidth="10" defaultColWidth="11.42578125" defaultRowHeight="12"/>
  <cols>
    <col min="1" max="1" width="21.85546875" style="111" customWidth="1"/>
    <col min="2" max="2" width="14.5703125" style="111" bestFit="1" customWidth="1"/>
    <col min="3" max="3" width="26.5703125" style="111" bestFit="1" customWidth="1"/>
    <col min="4" max="4" width="22.42578125" style="111" bestFit="1" customWidth="1"/>
    <col min="5" max="5" width="23.5703125" style="111" bestFit="1" customWidth="1"/>
    <col min="6" max="6" width="36.140625" style="111" bestFit="1" customWidth="1"/>
    <col min="7" max="7" width="26.140625" style="111" bestFit="1" customWidth="1"/>
    <col min="8" max="8" width="22.140625" style="111" bestFit="1" customWidth="1"/>
    <col min="9" max="9" width="23.28515625" style="111" bestFit="1" customWidth="1"/>
    <col min="10" max="10" width="31.140625" style="111" bestFit="1" customWidth="1"/>
    <col min="11" max="11" width="30.85546875" style="111" bestFit="1" customWidth="1"/>
    <col min="12" max="12" width="26.85546875" style="111" bestFit="1" customWidth="1"/>
    <col min="13" max="13" width="28" style="111" bestFit="1" customWidth="1"/>
    <col min="14" max="14" width="35.85546875" style="111" bestFit="1" customWidth="1"/>
    <col min="15" max="33" width="14.7109375" style="111" customWidth="1"/>
    <col min="34" max="16384" width="11.42578125" style="111"/>
  </cols>
  <sheetData>
    <row r="1" spans="1:33">
      <c r="A1" s="143" t="s">
        <v>67</v>
      </c>
      <c r="B1" s="143" t="s">
        <v>71</v>
      </c>
    </row>
    <row r="2" spans="1:33">
      <c r="A2" s="144" t="s">
        <v>123</v>
      </c>
      <c r="B2" s="144" t="s">
        <v>124</v>
      </c>
    </row>
    <row r="4" spans="1:33" ht="15">
      <c r="A4" s="145" t="s">
        <v>67</v>
      </c>
      <c r="B4" s="204" t="s">
        <v>123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</row>
    <row r="5" spans="1:33" ht="15">
      <c r="A5" s="145" t="s">
        <v>68</v>
      </c>
      <c r="B5" s="206" t="s">
        <v>15</v>
      </c>
      <c r="C5" s="207"/>
      <c r="D5" s="207"/>
      <c r="E5" s="207"/>
      <c r="F5" s="207"/>
      <c r="G5" s="207"/>
      <c r="H5" s="207"/>
      <c r="I5" s="208"/>
      <c r="J5" s="206" t="s">
        <v>14</v>
      </c>
      <c r="K5" s="207"/>
      <c r="L5" s="207"/>
      <c r="M5" s="207"/>
      <c r="N5" s="207"/>
      <c r="O5" s="207"/>
      <c r="P5" s="207"/>
      <c r="Q5" s="208"/>
      <c r="R5" s="206" t="s">
        <v>57</v>
      </c>
      <c r="S5" s="207"/>
      <c r="T5" s="207"/>
      <c r="U5" s="207"/>
      <c r="V5" s="207"/>
      <c r="W5" s="207"/>
      <c r="X5" s="207"/>
      <c r="Y5" s="208"/>
      <c r="Z5" s="206" t="s">
        <v>58</v>
      </c>
      <c r="AA5" s="207"/>
      <c r="AB5" s="207"/>
      <c r="AC5" s="207"/>
      <c r="AD5" s="207"/>
      <c r="AE5" s="207"/>
      <c r="AF5" s="207"/>
      <c r="AG5" s="207"/>
    </row>
    <row r="6" spans="1:33">
      <c r="A6" s="145" t="s">
        <v>69</v>
      </c>
      <c r="B6" s="188" t="s">
        <v>59</v>
      </c>
      <c r="C6" s="188" t="s">
        <v>60</v>
      </c>
      <c r="D6" s="188" t="s">
        <v>61</v>
      </c>
      <c r="E6" s="188" t="s">
        <v>62</v>
      </c>
      <c r="F6" s="188" t="s">
        <v>63</v>
      </c>
      <c r="G6" s="188" t="s">
        <v>64</v>
      </c>
      <c r="H6" s="188" t="s">
        <v>65</v>
      </c>
      <c r="I6" s="188" t="s">
        <v>66</v>
      </c>
      <c r="J6" s="188" t="s">
        <v>59</v>
      </c>
      <c r="K6" s="188" t="s">
        <v>60</v>
      </c>
      <c r="L6" s="188" t="s">
        <v>61</v>
      </c>
      <c r="M6" s="188" t="s">
        <v>62</v>
      </c>
      <c r="N6" s="188" t="s">
        <v>63</v>
      </c>
      <c r="O6" s="188" t="s">
        <v>64</v>
      </c>
      <c r="P6" s="188" t="s">
        <v>65</v>
      </c>
      <c r="Q6" s="188" t="s">
        <v>66</v>
      </c>
      <c r="R6" s="188" t="s">
        <v>59</v>
      </c>
      <c r="S6" s="188" t="s">
        <v>60</v>
      </c>
      <c r="T6" s="188" t="s">
        <v>61</v>
      </c>
      <c r="U6" s="188" t="s">
        <v>62</v>
      </c>
      <c r="V6" s="188" t="s">
        <v>63</v>
      </c>
      <c r="W6" s="188" t="s">
        <v>64</v>
      </c>
      <c r="X6" s="188" t="s">
        <v>65</v>
      </c>
      <c r="Y6" s="188" t="s">
        <v>66</v>
      </c>
      <c r="Z6" s="188" t="s">
        <v>59</v>
      </c>
      <c r="AA6" s="188" t="s">
        <v>60</v>
      </c>
      <c r="AB6" s="188" t="s">
        <v>61</v>
      </c>
      <c r="AC6" s="188" t="s">
        <v>62</v>
      </c>
      <c r="AD6" s="188" t="s">
        <v>63</v>
      </c>
      <c r="AE6" s="188" t="s">
        <v>64</v>
      </c>
      <c r="AF6" s="188" t="s">
        <v>65</v>
      </c>
      <c r="AG6" s="188" t="s">
        <v>66</v>
      </c>
    </row>
    <row r="7" spans="1:33">
      <c r="A7" s="145" t="s">
        <v>70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33">
      <c r="A8" s="144" t="s">
        <v>12</v>
      </c>
      <c r="B8" s="158">
        <v>0</v>
      </c>
      <c r="C8" s="158">
        <v>0</v>
      </c>
      <c r="D8" s="151">
        <v>0</v>
      </c>
      <c r="E8" s="158">
        <v>0</v>
      </c>
      <c r="F8" s="158">
        <v>0</v>
      </c>
      <c r="G8" s="151">
        <v>0</v>
      </c>
      <c r="H8" s="158">
        <v>0</v>
      </c>
      <c r="I8" s="151">
        <v>0</v>
      </c>
      <c r="J8" s="158">
        <v>0</v>
      </c>
      <c r="K8" s="158">
        <v>0</v>
      </c>
      <c r="L8" s="151">
        <v>0</v>
      </c>
      <c r="M8" s="158">
        <v>0</v>
      </c>
      <c r="N8" s="158">
        <v>0</v>
      </c>
      <c r="O8" s="151">
        <v>0</v>
      </c>
      <c r="P8" s="158">
        <v>0</v>
      </c>
      <c r="Q8" s="151">
        <v>0</v>
      </c>
      <c r="R8" s="158">
        <v>0</v>
      </c>
      <c r="S8" s="158">
        <v>0</v>
      </c>
      <c r="T8" s="151">
        <v>0</v>
      </c>
      <c r="U8" s="158">
        <v>0</v>
      </c>
      <c r="V8" s="158">
        <v>0</v>
      </c>
      <c r="W8" s="151">
        <v>0</v>
      </c>
      <c r="X8" s="158">
        <v>0</v>
      </c>
      <c r="Y8" s="151">
        <v>0</v>
      </c>
      <c r="Z8" s="158">
        <v>272.33300000000003</v>
      </c>
      <c r="AA8" s="158">
        <v>276.68099999999998</v>
      </c>
      <c r="AB8" s="151">
        <v>-1.57148485E-2</v>
      </c>
      <c r="AC8" s="158">
        <v>1720.086</v>
      </c>
      <c r="AD8" s="158">
        <v>1735.6559999999999</v>
      </c>
      <c r="AE8" s="151">
        <v>-8.9706716000000006E-3</v>
      </c>
      <c r="AF8" s="158">
        <v>3493.5450000000001</v>
      </c>
      <c r="AG8" s="151">
        <v>-4.7668589000000004E-3</v>
      </c>
    </row>
    <row r="9" spans="1:33">
      <c r="A9" s="144" t="s">
        <v>11</v>
      </c>
      <c r="B9" s="158">
        <v>0</v>
      </c>
      <c r="C9" s="158">
        <v>0</v>
      </c>
      <c r="D9" s="151">
        <v>0</v>
      </c>
      <c r="E9" s="158">
        <v>0</v>
      </c>
      <c r="F9" s="158">
        <v>0</v>
      </c>
      <c r="G9" s="151">
        <v>0</v>
      </c>
      <c r="H9" s="158">
        <v>0</v>
      </c>
      <c r="I9" s="151">
        <v>0</v>
      </c>
      <c r="J9" s="158">
        <v>0</v>
      </c>
      <c r="K9" s="158">
        <v>0</v>
      </c>
      <c r="L9" s="151">
        <v>0</v>
      </c>
      <c r="M9" s="158">
        <v>0</v>
      </c>
      <c r="N9" s="158">
        <v>0</v>
      </c>
      <c r="O9" s="151">
        <v>0</v>
      </c>
      <c r="P9" s="158">
        <v>0</v>
      </c>
      <c r="Q9" s="151">
        <v>0</v>
      </c>
      <c r="R9" s="158">
        <v>-1280.83</v>
      </c>
      <c r="S9" s="158">
        <v>98710.933999999994</v>
      </c>
      <c r="T9" s="151" t="s">
        <v>3</v>
      </c>
      <c r="U9" s="158">
        <v>-11001.109</v>
      </c>
      <c r="V9" s="158">
        <v>871946.04200000002</v>
      </c>
      <c r="W9" s="151">
        <v>-1.0126167314000001</v>
      </c>
      <c r="X9" s="158">
        <v>1116992.807</v>
      </c>
      <c r="Y9" s="151">
        <v>-0.46777661240000001</v>
      </c>
      <c r="Z9" s="158">
        <v>0</v>
      </c>
      <c r="AA9" s="158">
        <v>0</v>
      </c>
      <c r="AB9" s="151">
        <v>0</v>
      </c>
      <c r="AC9" s="158">
        <v>0</v>
      </c>
      <c r="AD9" s="158">
        <v>0</v>
      </c>
      <c r="AE9" s="151">
        <v>0</v>
      </c>
      <c r="AF9" s="158">
        <v>0</v>
      </c>
      <c r="AG9" s="151">
        <v>0</v>
      </c>
    </row>
    <row r="10" spans="1:33">
      <c r="A10" s="144" t="s">
        <v>78</v>
      </c>
      <c r="B10" s="158">
        <v>15829.014999999999</v>
      </c>
      <c r="C10" s="158">
        <v>16641.809000000001</v>
      </c>
      <c r="D10" s="151">
        <v>-4.8840483599999998E-2</v>
      </c>
      <c r="E10" s="158">
        <v>97390.475999999995</v>
      </c>
      <c r="F10" s="158">
        <v>99060.543999999994</v>
      </c>
      <c r="G10" s="151">
        <v>-1.68590635E-2</v>
      </c>
      <c r="H10" s="158">
        <v>204294.158</v>
      </c>
      <c r="I10" s="151">
        <v>-7.3282179999999998E-4</v>
      </c>
      <c r="J10" s="158">
        <v>15619.282999999999</v>
      </c>
      <c r="K10" s="158">
        <v>16147.513000000001</v>
      </c>
      <c r="L10" s="151">
        <v>-3.2712777499999998E-2</v>
      </c>
      <c r="M10" s="158">
        <v>91221.293999999994</v>
      </c>
      <c r="N10" s="158">
        <v>94434.747000000003</v>
      </c>
      <c r="O10" s="151">
        <v>-3.4028290500000002E-2</v>
      </c>
      <c r="P10" s="158">
        <v>196795.79500000001</v>
      </c>
      <c r="Q10" s="151">
        <v>-2.1489090700000001E-2</v>
      </c>
      <c r="R10" s="158">
        <v>17902.133999999998</v>
      </c>
      <c r="S10" s="158">
        <v>49833.764000000003</v>
      </c>
      <c r="T10" s="151">
        <v>-0.6407629574</v>
      </c>
      <c r="U10" s="158">
        <v>117989.298</v>
      </c>
      <c r="V10" s="158">
        <v>196669.318</v>
      </c>
      <c r="W10" s="151">
        <v>-0.4000625049</v>
      </c>
      <c r="X10" s="158">
        <v>384558.88799999998</v>
      </c>
      <c r="Y10" s="151">
        <v>-0.3296413728</v>
      </c>
      <c r="Z10" s="158">
        <v>122849.34</v>
      </c>
      <c r="AA10" s="158">
        <v>167349.78899999999</v>
      </c>
      <c r="AB10" s="151">
        <v>-0.26591278820000003</v>
      </c>
      <c r="AC10" s="158">
        <v>838930.15</v>
      </c>
      <c r="AD10" s="158">
        <v>962907.37</v>
      </c>
      <c r="AE10" s="151">
        <v>-0.12875300770000001</v>
      </c>
      <c r="AF10" s="158">
        <v>1825967.8959999999</v>
      </c>
      <c r="AG10" s="151">
        <v>-0.10991393050000001</v>
      </c>
    </row>
    <row r="11" spans="1:33">
      <c r="A11" s="144" t="s">
        <v>9</v>
      </c>
      <c r="B11" s="158">
        <v>10.407</v>
      </c>
      <c r="C11" s="158">
        <v>0.43</v>
      </c>
      <c r="D11" s="151">
        <v>23.2023255814</v>
      </c>
      <c r="E11" s="158">
        <v>20.847999999999999</v>
      </c>
      <c r="F11" s="158">
        <v>4.33</v>
      </c>
      <c r="G11" s="151">
        <v>3.8147806004999998</v>
      </c>
      <c r="H11" s="158">
        <v>100.532</v>
      </c>
      <c r="I11" s="151">
        <v>-5.8001161900000001E-2</v>
      </c>
      <c r="J11" s="158">
        <v>1.974</v>
      </c>
      <c r="K11" s="158">
        <v>6.2789999999999999</v>
      </c>
      <c r="L11" s="151">
        <v>-0.68561872909999999</v>
      </c>
      <c r="M11" s="158">
        <v>7.7450000000000001</v>
      </c>
      <c r="N11" s="158">
        <v>14.176</v>
      </c>
      <c r="O11" s="151">
        <v>-0.45365406320000001</v>
      </c>
      <c r="P11" s="158">
        <v>14.576000000000001</v>
      </c>
      <c r="Q11" s="151">
        <v>-0.42720163480000001</v>
      </c>
      <c r="R11" s="158">
        <v>15970.385</v>
      </c>
      <c r="S11" s="158">
        <v>38491.146999999997</v>
      </c>
      <c r="T11" s="151">
        <v>-0.58508939729999998</v>
      </c>
      <c r="U11" s="158">
        <v>93516.274999999994</v>
      </c>
      <c r="V11" s="158">
        <v>175842.01800000001</v>
      </c>
      <c r="W11" s="151">
        <v>-0.46818015359999998</v>
      </c>
      <c r="X11" s="158">
        <v>359164.99800000002</v>
      </c>
      <c r="Y11" s="151">
        <v>-0.35830684509999999</v>
      </c>
      <c r="Z11" s="158">
        <v>8687.4150000000009</v>
      </c>
      <c r="AA11" s="158">
        <v>14744.834000000001</v>
      </c>
      <c r="AB11" s="151">
        <v>-0.41081635779999998</v>
      </c>
      <c r="AC11" s="158">
        <v>75106.45</v>
      </c>
      <c r="AD11" s="158">
        <v>118078.16099999999</v>
      </c>
      <c r="AE11" s="151">
        <v>-0.36392598459999997</v>
      </c>
      <c r="AF11" s="158">
        <v>185964.60399999999</v>
      </c>
      <c r="AG11" s="151">
        <v>-0.27802441839999997</v>
      </c>
    </row>
    <row r="12" spans="1:33">
      <c r="A12" s="144" t="s">
        <v>8</v>
      </c>
      <c r="B12" s="158">
        <v>0</v>
      </c>
      <c r="C12" s="158">
        <v>0</v>
      </c>
      <c r="D12" s="151">
        <v>0</v>
      </c>
      <c r="E12" s="158">
        <v>0</v>
      </c>
      <c r="F12" s="158">
        <v>0</v>
      </c>
      <c r="G12" s="151">
        <v>0</v>
      </c>
      <c r="H12" s="158">
        <v>0</v>
      </c>
      <c r="I12" s="151">
        <v>0</v>
      </c>
      <c r="J12" s="158">
        <v>0</v>
      </c>
      <c r="K12" s="158">
        <v>0</v>
      </c>
      <c r="L12" s="151">
        <v>0</v>
      </c>
      <c r="M12" s="158">
        <v>0</v>
      </c>
      <c r="N12" s="158">
        <v>0</v>
      </c>
      <c r="O12" s="151">
        <v>0</v>
      </c>
      <c r="P12" s="158">
        <v>0</v>
      </c>
      <c r="Q12" s="151">
        <v>0</v>
      </c>
      <c r="R12" s="158">
        <v>0</v>
      </c>
      <c r="S12" s="158">
        <v>0</v>
      </c>
      <c r="T12" s="151">
        <v>0</v>
      </c>
      <c r="U12" s="158">
        <v>0</v>
      </c>
      <c r="V12" s="158">
        <v>0</v>
      </c>
      <c r="W12" s="151">
        <v>0</v>
      </c>
      <c r="X12" s="158">
        <v>0</v>
      </c>
      <c r="Y12" s="151">
        <v>0</v>
      </c>
      <c r="Z12" s="158">
        <v>83295.308999999994</v>
      </c>
      <c r="AA12" s="158">
        <v>209910.55799999999</v>
      </c>
      <c r="AB12" s="151">
        <v>-0.60318666300000001</v>
      </c>
      <c r="AC12" s="158">
        <v>687601.86300000001</v>
      </c>
      <c r="AD12" s="158">
        <v>1252272.2109999999</v>
      </c>
      <c r="AE12" s="151">
        <v>-0.45091661620000001</v>
      </c>
      <c r="AF12" s="158">
        <v>1624340.32</v>
      </c>
      <c r="AG12" s="151">
        <v>-0.3491467123</v>
      </c>
    </row>
    <row r="13" spans="1:33">
      <c r="A13" s="144" t="s">
        <v>25</v>
      </c>
      <c r="B13" s="158">
        <v>0</v>
      </c>
      <c r="C13" s="158">
        <v>0</v>
      </c>
      <c r="D13" s="151">
        <v>0</v>
      </c>
      <c r="E13" s="158">
        <v>0</v>
      </c>
      <c r="F13" s="158">
        <v>0</v>
      </c>
      <c r="G13" s="151">
        <v>0</v>
      </c>
      <c r="H13" s="158">
        <v>0</v>
      </c>
      <c r="I13" s="151">
        <v>0</v>
      </c>
      <c r="J13" s="158">
        <v>0</v>
      </c>
      <c r="K13" s="158">
        <v>0</v>
      </c>
      <c r="L13" s="151">
        <v>0</v>
      </c>
      <c r="M13" s="158">
        <v>0</v>
      </c>
      <c r="N13" s="158">
        <v>0</v>
      </c>
      <c r="O13" s="151">
        <v>0</v>
      </c>
      <c r="P13" s="158">
        <v>0</v>
      </c>
      <c r="Q13" s="151">
        <v>0</v>
      </c>
      <c r="R13" s="158">
        <v>191225.995</v>
      </c>
      <c r="S13" s="158">
        <v>148873.49100000001</v>
      </c>
      <c r="T13" s="151">
        <v>0.28448653759999998</v>
      </c>
      <c r="U13" s="158">
        <v>1271909.679</v>
      </c>
      <c r="V13" s="158">
        <v>519499.80800000002</v>
      </c>
      <c r="W13" s="151">
        <v>1.4483352244000001</v>
      </c>
      <c r="X13" s="158">
        <v>1797601.4480000001</v>
      </c>
      <c r="Y13" s="151">
        <v>1.0884804913999999</v>
      </c>
      <c r="Z13" s="158">
        <v>258953.18400000001</v>
      </c>
      <c r="AA13" s="158">
        <v>222517.476</v>
      </c>
      <c r="AB13" s="151">
        <v>0.16374312999999999</v>
      </c>
      <c r="AC13" s="158">
        <v>1651175.1440000001</v>
      </c>
      <c r="AD13" s="158">
        <v>1384038.5330000001</v>
      </c>
      <c r="AE13" s="151">
        <v>0.1930124087</v>
      </c>
      <c r="AF13" s="158">
        <v>3320654.1609999998</v>
      </c>
      <c r="AG13" s="151">
        <v>0.1086586277</v>
      </c>
    </row>
    <row r="14" spans="1:33">
      <c r="A14" s="144" t="s">
        <v>24</v>
      </c>
      <c r="B14" s="158">
        <v>0</v>
      </c>
      <c r="C14" s="158">
        <v>0</v>
      </c>
      <c r="D14" s="151">
        <v>0</v>
      </c>
      <c r="E14" s="158">
        <v>0</v>
      </c>
      <c r="F14" s="158">
        <v>0</v>
      </c>
      <c r="G14" s="151">
        <v>0</v>
      </c>
      <c r="H14" s="158">
        <v>0</v>
      </c>
      <c r="I14" s="151">
        <v>0</v>
      </c>
      <c r="J14" s="158">
        <v>0</v>
      </c>
      <c r="K14" s="158">
        <v>0</v>
      </c>
      <c r="L14" s="151">
        <v>0</v>
      </c>
      <c r="M14" s="158">
        <v>0</v>
      </c>
      <c r="N14" s="158">
        <v>0</v>
      </c>
      <c r="O14" s="151">
        <v>0</v>
      </c>
      <c r="P14" s="158">
        <v>0</v>
      </c>
      <c r="Q14" s="151">
        <v>0</v>
      </c>
      <c r="R14" s="158">
        <v>0</v>
      </c>
      <c r="S14" s="158">
        <v>1405.056</v>
      </c>
      <c r="T14" s="151">
        <v>-1</v>
      </c>
      <c r="U14" s="158">
        <v>0</v>
      </c>
      <c r="V14" s="158">
        <v>1587.2249999999999</v>
      </c>
      <c r="W14" s="151">
        <v>-1</v>
      </c>
      <c r="X14" s="158">
        <v>15236.579</v>
      </c>
      <c r="Y14" s="151">
        <v>0.1963479796</v>
      </c>
      <c r="Z14" s="158">
        <v>0</v>
      </c>
      <c r="AA14" s="158">
        <v>0</v>
      </c>
      <c r="AB14" s="151">
        <v>0</v>
      </c>
      <c r="AC14" s="158">
        <v>0</v>
      </c>
      <c r="AD14" s="158">
        <v>0</v>
      </c>
      <c r="AE14" s="151">
        <v>0</v>
      </c>
      <c r="AF14" s="158">
        <v>0</v>
      </c>
      <c r="AG14" s="151">
        <v>0</v>
      </c>
    </row>
    <row r="15" spans="1:33">
      <c r="A15" s="144" t="s">
        <v>6</v>
      </c>
      <c r="B15" s="158">
        <v>0</v>
      </c>
      <c r="C15" s="158">
        <v>0</v>
      </c>
      <c r="D15" s="151">
        <v>0</v>
      </c>
      <c r="E15" s="158">
        <v>0</v>
      </c>
      <c r="F15" s="158">
        <v>0</v>
      </c>
      <c r="G15" s="151">
        <v>0</v>
      </c>
      <c r="H15" s="158">
        <v>0</v>
      </c>
      <c r="I15" s="151">
        <v>0</v>
      </c>
      <c r="J15" s="158">
        <v>0</v>
      </c>
      <c r="K15" s="158">
        <v>0</v>
      </c>
      <c r="L15" s="151">
        <v>0</v>
      </c>
      <c r="M15" s="158">
        <v>0</v>
      </c>
      <c r="N15" s="158">
        <v>0</v>
      </c>
      <c r="O15" s="151">
        <v>0</v>
      </c>
      <c r="P15" s="158">
        <v>0</v>
      </c>
      <c r="Q15" s="151">
        <v>0</v>
      </c>
      <c r="R15" s="158">
        <v>0</v>
      </c>
      <c r="S15" s="158">
        <v>0</v>
      </c>
      <c r="T15" s="151">
        <v>0</v>
      </c>
      <c r="U15" s="158">
        <v>0</v>
      </c>
      <c r="V15" s="158">
        <v>0</v>
      </c>
      <c r="W15" s="151">
        <v>0</v>
      </c>
      <c r="X15" s="158">
        <v>0</v>
      </c>
      <c r="Y15" s="151">
        <v>0</v>
      </c>
      <c r="Z15" s="158">
        <v>742.62800000000004</v>
      </c>
      <c r="AA15" s="158">
        <v>1372.1410000000001</v>
      </c>
      <c r="AB15" s="151">
        <v>-0.45878156840000001</v>
      </c>
      <c r="AC15" s="158">
        <v>7163.14</v>
      </c>
      <c r="AD15" s="158">
        <v>8988.8809999999994</v>
      </c>
      <c r="AE15" s="151">
        <v>-0.2031110435</v>
      </c>
      <c r="AF15" s="158">
        <v>21422.976999999999</v>
      </c>
      <c r="AG15" s="151">
        <v>4.9416586800000002E-2</v>
      </c>
    </row>
    <row r="16" spans="1:33">
      <c r="A16" s="144" t="s">
        <v>5</v>
      </c>
      <c r="B16" s="158">
        <v>0</v>
      </c>
      <c r="C16" s="158">
        <v>0</v>
      </c>
      <c r="D16" s="151">
        <v>0</v>
      </c>
      <c r="E16" s="158">
        <v>0</v>
      </c>
      <c r="F16" s="158">
        <v>0</v>
      </c>
      <c r="G16" s="151">
        <v>0</v>
      </c>
      <c r="H16" s="158">
        <v>0</v>
      </c>
      <c r="I16" s="151">
        <v>0</v>
      </c>
      <c r="J16" s="158">
        <v>0</v>
      </c>
      <c r="K16" s="158">
        <v>0</v>
      </c>
      <c r="L16" s="151">
        <v>0</v>
      </c>
      <c r="M16" s="158">
        <v>0</v>
      </c>
      <c r="N16" s="158">
        <v>0</v>
      </c>
      <c r="O16" s="151">
        <v>0</v>
      </c>
      <c r="P16" s="158">
        <v>0</v>
      </c>
      <c r="Q16" s="151">
        <v>0</v>
      </c>
      <c r="R16" s="158">
        <v>218.34</v>
      </c>
      <c r="S16" s="158">
        <v>349.85300000000001</v>
      </c>
      <c r="T16" s="151">
        <v>-0.37590931049999998</v>
      </c>
      <c r="U16" s="158">
        <v>2055.4859999999999</v>
      </c>
      <c r="V16" s="158">
        <v>3650.1889999999999</v>
      </c>
      <c r="W16" s="151">
        <v>-0.4368823094</v>
      </c>
      <c r="X16" s="158">
        <v>4490.1170000000002</v>
      </c>
      <c r="Y16" s="151">
        <v>-0.22243118479999999</v>
      </c>
      <c r="Z16" s="158">
        <v>103362.193</v>
      </c>
      <c r="AA16" s="158">
        <v>74330.709000000003</v>
      </c>
      <c r="AB16" s="151">
        <v>0.39057186980000003</v>
      </c>
      <c r="AC16" s="158">
        <v>478129.29800000001</v>
      </c>
      <c r="AD16" s="158">
        <v>437847.93</v>
      </c>
      <c r="AE16" s="151">
        <v>9.1998534699999995E-2</v>
      </c>
      <c r="AF16" s="158">
        <v>1178488.679</v>
      </c>
      <c r="AG16" s="151">
        <v>0.57358773190000001</v>
      </c>
    </row>
    <row r="17" spans="1:33">
      <c r="A17" s="144" t="s">
        <v>4</v>
      </c>
      <c r="B17" s="158">
        <v>0</v>
      </c>
      <c r="C17" s="158">
        <v>0</v>
      </c>
      <c r="D17" s="151">
        <v>0</v>
      </c>
      <c r="E17" s="158">
        <v>0</v>
      </c>
      <c r="F17" s="158">
        <v>0</v>
      </c>
      <c r="G17" s="151">
        <v>0</v>
      </c>
      <c r="H17" s="158">
        <v>0</v>
      </c>
      <c r="I17" s="151">
        <v>0</v>
      </c>
      <c r="J17" s="158">
        <v>8.75</v>
      </c>
      <c r="K17" s="158">
        <v>8.6630000000000003</v>
      </c>
      <c r="L17" s="151">
        <v>1.00427104E-2</v>
      </c>
      <c r="M17" s="158">
        <v>38.92</v>
      </c>
      <c r="N17" s="158">
        <v>42.411000000000001</v>
      </c>
      <c r="O17" s="151">
        <v>-8.2313550700000002E-2</v>
      </c>
      <c r="P17" s="158">
        <v>76.882000000000005</v>
      </c>
      <c r="Q17" s="151">
        <v>-2.0873396900000001E-2</v>
      </c>
      <c r="R17" s="158">
        <v>12237.156000000001</v>
      </c>
      <c r="S17" s="158">
        <v>13303.602000000001</v>
      </c>
      <c r="T17" s="151">
        <v>-8.0162199700000006E-2</v>
      </c>
      <c r="U17" s="158">
        <v>59793.938000000002</v>
      </c>
      <c r="V17" s="158">
        <v>64917.190999999999</v>
      </c>
      <c r="W17" s="151">
        <v>-7.8919819599999996E-2</v>
      </c>
      <c r="X17" s="158">
        <v>115868.702</v>
      </c>
      <c r="Y17" s="151">
        <v>-3.5142691900000002E-2</v>
      </c>
      <c r="Z17" s="158">
        <v>23728.103999999999</v>
      </c>
      <c r="AA17" s="158">
        <v>23361.749</v>
      </c>
      <c r="AB17" s="151">
        <v>1.5681831E-2</v>
      </c>
      <c r="AC17" s="158">
        <v>132204.97200000001</v>
      </c>
      <c r="AD17" s="158">
        <v>141582.28099999999</v>
      </c>
      <c r="AE17" s="151">
        <v>-6.6232221499999994E-2</v>
      </c>
      <c r="AF17" s="158">
        <v>269402.18300000002</v>
      </c>
      <c r="AG17" s="151">
        <v>-2.83833434E-2</v>
      </c>
    </row>
    <row r="18" spans="1:33">
      <c r="A18" s="144" t="s">
        <v>22</v>
      </c>
      <c r="B18" s="158">
        <v>0</v>
      </c>
      <c r="C18" s="158">
        <v>0</v>
      </c>
      <c r="D18" s="151">
        <v>0</v>
      </c>
      <c r="E18" s="158">
        <v>0</v>
      </c>
      <c r="F18" s="158">
        <v>0</v>
      </c>
      <c r="G18" s="151">
        <v>0</v>
      </c>
      <c r="H18" s="158">
        <v>0</v>
      </c>
      <c r="I18" s="151">
        <v>0</v>
      </c>
      <c r="J18" s="158">
        <v>0</v>
      </c>
      <c r="K18" s="158">
        <v>0</v>
      </c>
      <c r="L18" s="151">
        <v>0</v>
      </c>
      <c r="M18" s="158">
        <v>0</v>
      </c>
      <c r="N18" s="158">
        <v>0</v>
      </c>
      <c r="O18" s="151">
        <v>0</v>
      </c>
      <c r="P18" s="158">
        <v>0</v>
      </c>
      <c r="Q18" s="151">
        <v>0</v>
      </c>
      <c r="R18" s="158">
        <v>59.750999999999998</v>
      </c>
      <c r="S18" s="158">
        <v>125.517</v>
      </c>
      <c r="T18" s="151">
        <v>-0.52396089769999998</v>
      </c>
      <c r="U18" s="158">
        <v>387.43299999999999</v>
      </c>
      <c r="V18" s="158">
        <v>570.98099999999999</v>
      </c>
      <c r="W18" s="151">
        <v>-0.32146078420000002</v>
      </c>
      <c r="X18" s="158">
        <v>955.81899999999996</v>
      </c>
      <c r="Y18" s="151">
        <v>-9.8207912999999994E-3</v>
      </c>
      <c r="Z18" s="158">
        <v>785.05799999999999</v>
      </c>
      <c r="AA18" s="158">
        <v>823.3</v>
      </c>
      <c r="AB18" s="151">
        <v>-4.6449653799999997E-2</v>
      </c>
      <c r="AC18" s="158">
        <v>4874.41</v>
      </c>
      <c r="AD18" s="158">
        <v>5351.3860000000004</v>
      </c>
      <c r="AE18" s="151">
        <v>-8.9131301699999999E-2</v>
      </c>
      <c r="AF18" s="158">
        <v>9296.5930000000008</v>
      </c>
      <c r="AG18" s="151">
        <v>-9.0012803200000005E-2</v>
      </c>
    </row>
    <row r="19" spans="1:33">
      <c r="A19" s="144" t="s">
        <v>23</v>
      </c>
      <c r="B19" s="158">
        <v>0</v>
      </c>
      <c r="C19" s="158">
        <v>0</v>
      </c>
      <c r="D19" s="151">
        <v>0</v>
      </c>
      <c r="E19" s="158">
        <v>0</v>
      </c>
      <c r="F19" s="158">
        <v>0</v>
      </c>
      <c r="G19" s="151">
        <v>0</v>
      </c>
      <c r="H19" s="158">
        <v>0</v>
      </c>
      <c r="I19" s="151">
        <v>0</v>
      </c>
      <c r="J19" s="158">
        <v>0</v>
      </c>
      <c r="K19" s="158">
        <v>0</v>
      </c>
      <c r="L19" s="151">
        <v>0</v>
      </c>
      <c r="M19" s="158">
        <v>0</v>
      </c>
      <c r="N19" s="158">
        <v>0</v>
      </c>
      <c r="O19" s="151">
        <v>0</v>
      </c>
      <c r="P19" s="158">
        <v>0</v>
      </c>
      <c r="Q19" s="151">
        <v>0</v>
      </c>
      <c r="R19" s="158">
        <v>2596.9360000000001</v>
      </c>
      <c r="S19" s="158">
        <v>2300.35</v>
      </c>
      <c r="T19" s="151">
        <v>0.1289308149</v>
      </c>
      <c r="U19" s="158">
        <v>19297.044999999998</v>
      </c>
      <c r="V19" s="158">
        <v>17593.958999999999</v>
      </c>
      <c r="W19" s="151">
        <v>9.6799475300000007E-2</v>
      </c>
      <c r="X19" s="158">
        <v>36128.970999999998</v>
      </c>
      <c r="Y19" s="151">
        <v>1.1049044E-3</v>
      </c>
      <c r="Z19" s="158">
        <v>0</v>
      </c>
      <c r="AA19" s="158">
        <v>0</v>
      </c>
      <c r="AB19" s="151">
        <v>0</v>
      </c>
      <c r="AC19" s="158">
        <v>0</v>
      </c>
      <c r="AD19" s="158">
        <v>0</v>
      </c>
      <c r="AE19" s="151">
        <v>0</v>
      </c>
      <c r="AF19" s="158">
        <v>0</v>
      </c>
      <c r="AG19" s="151">
        <v>0</v>
      </c>
    </row>
    <row r="20" spans="1:33">
      <c r="A20" s="144" t="s">
        <v>54</v>
      </c>
      <c r="B20" s="158">
        <v>0</v>
      </c>
      <c r="C20" s="158">
        <v>0</v>
      </c>
      <c r="D20" s="151">
        <v>0</v>
      </c>
      <c r="E20" s="158">
        <v>0</v>
      </c>
      <c r="F20" s="158">
        <v>0</v>
      </c>
      <c r="G20" s="151">
        <v>0</v>
      </c>
      <c r="H20" s="158">
        <v>0</v>
      </c>
      <c r="I20" s="151">
        <v>0</v>
      </c>
      <c r="J20" s="158">
        <v>539.18650000000002</v>
      </c>
      <c r="K20" s="158">
        <v>453.58850000000001</v>
      </c>
      <c r="L20" s="151">
        <v>0.18871289729999999</v>
      </c>
      <c r="M20" s="158">
        <v>2558.7945</v>
      </c>
      <c r="N20" s="158">
        <v>3017.2930000000001</v>
      </c>
      <c r="O20" s="151">
        <v>-0.15195690310000001</v>
      </c>
      <c r="P20" s="158">
        <v>4938.5</v>
      </c>
      <c r="Q20" s="151">
        <v>-9.9036725500000006E-2</v>
      </c>
      <c r="R20" s="158">
        <v>14316.092000000001</v>
      </c>
      <c r="S20" s="158">
        <v>13341.946</v>
      </c>
      <c r="T20" s="151">
        <v>7.30137867E-2</v>
      </c>
      <c r="U20" s="158">
        <v>50386.118999999999</v>
      </c>
      <c r="V20" s="158">
        <v>67389.717000000004</v>
      </c>
      <c r="W20" s="151">
        <v>-0.25231739730000002</v>
      </c>
      <c r="X20" s="158">
        <v>128459.663</v>
      </c>
      <c r="Y20" s="151">
        <v>-0.1097103809</v>
      </c>
      <c r="Z20" s="158">
        <v>0</v>
      </c>
      <c r="AA20" s="158">
        <v>0</v>
      </c>
      <c r="AB20" s="151">
        <v>0</v>
      </c>
      <c r="AC20" s="158">
        <v>0</v>
      </c>
      <c r="AD20" s="158">
        <v>0</v>
      </c>
      <c r="AE20" s="151">
        <v>0</v>
      </c>
      <c r="AF20" s="158">
        <v>0</v>
      </c>
      <c r="AG20" s="151">
        <v>0</v>
      </c>
    </row>
    <row r="21" spans="1:33">
      <c r="A21" s="144" t="s">
        <v>55</v>
      </c>
      <c r="B21" s="158">
        <v>0</v>
      </c>
      <c r="C21" s="158">
        <v>0</v>
      </c>
      <c r="D21" s="151">
        <v>0</v>
      </c>
      <c r="E21" s="158">
        <v>0</v>
      </c>
      <c r="F21" s="158">
        <v>0</v>
      </c>
      <c r="G21" s="151">
        <v>0</v>
      </c>
      <c r="H21" s="158">
        <v>0</v>
      </c>
      <c r="I21" s="151">
        <v>0</v>
      </c>
      <c r="J21" s="158">
        <v>539.18650000000002</v>
      </c>
      <c r="K21" s="158">
        <v>453.58850000000001</v>
      </c>
      <c r="L21" s="151">
        <v>0.18871289729999999</v>
      </c>
      <c r="M21" s="158">
        <v>2558.7945</v>
      </c>
      <c r="N21" s="158">
        <v>3017.2930000000001</v>
      </c>
      <c r="O21" s="151">
        <v>-0.15195690310000001</v>
      </c>
      <c r="P21" s="158">
        <v>4938.5</v>
      </c>
      <c r="Q21" s="151">
        <v>-9.9036725500000006E-2</v>
      </c>
      <c r="R21" s="158">
        <v>14316.092000000001</v>
      </c>
      <c r="S21" s="158">
        <v>13341.946</v>
      </c>
      <c r="T21" s="151">
        <v>7.30137867E-2</v>
      </c>
      <c r="U21" s="158">
        <v>50386.118999999999</v>
      </c>
      <c r="V21" s="158">
        <v>67389.717000000004</v>
      </c>
      <c r="W21" s="151">
        <v>-0.25231739730000002</v>
      </c>
      <c r="X21" s="158">
        <v>128459.663</v>
      </c>
      <c r="Y21" s="151">
        <v>-0.1097103809</v>
      </c>
      <c r="Z21" s="158">
        <v>0</v>
      </c>
      <c r="AA21" s="158">
        <v>0</v>
      </c>
      <c r="AB21" s="151">
        <v>0</v>
      </c>
      <c r="AC21" s="158">
        <v>0</v>
      </c>
      <c r="AD21" s="158">
        <v>0</v>
      </c>
      <c r="AE21" s="151">
        <v>0</v>
      </c>
      <c r="AF21" s="158">
        <v>0</v>
      </c>
      <c r="AG21" s="151">
        <v>0</v>
      </c>
    </row>
    <row r="22" spans="1:33">
      <c r="A22" s="149" t="s">
        <v>2</v>
      </c>
      <c r="B22" s="159">
        <v>15839.422</v>
      </c>
      <c r="C22" s="159">
        <v>16642.239000000001</v>
      </c>
      <c r="D22" s="152">
        <v>-4.8239722999999998E-2</v>
      </c>
      <c r="E22" s="159">
        <v>97411.323999999993</v>
      </c>
      <c r="F22" s="159">
        <v>99064.873999999996</v>
      </c>
      <c r="G22" s="152">
        <v>-1.6691587399999999E-2</v>
      </c>
      <c r="H22" s="159">
        <v>204394.69</v>
      </c>
      <c r="I22" s="152">
        <v>-7.6270090000000003E-4</v>
      </c>
      <c r="J22" s="159">
        <v>16708.38</v>
      </c>
      <c r="K22" s="159">
        <v>17069.632000000001</v>
      </c>
      <c r="L22" s="152">
        <v>-2.1163432199999999E-2</v>
      </c>
      <c r="M22" s="159">
        <v>96385.547999999995</v>
      </c>
      <c r="N22" s="159">
        <v>100525.92</v>
      </c>
      <c r="O22" s="152">
        <v>-4.1187108799999997E-2</v>
      </c>
      <c r="P22" s="159">
        <v>206764.253</v>
      </c>
      <c r="Q22" s="152">
        <v>-2.55440943E-2</v>
      </c>
      <c r="R22" s="159">
        <v>267562.05099999998</v>
      </c>
      <c r="S22" s="159">
        <v>380077.60600000003</v>
      </c>
      <c r="T22" s="152">
        <v>-0.29603310799999999</v>
      </c>
      <c r="U22" s="159">
        <v>1654720.2830000001</v>
      </c>
      <c r="V22" s="159">
        <v>1987056.165</v>
      </c>
      <c r="W22" s="152">
        <v>-0.1672503716</v>
      </c>
      <c r="X22" s="159">
        <v>4087917.6549999998</v>
      </c>
      <c r="Y22" s="152">
        <v>-0.1029486122</v>
      </c>
      <c r="Z22" s="159">
        <v>602675.56400000001</v>
      </c>
      <c r="AA22" s="159">
        <v>714687.23699999996</v>
      </c>
      <c r="AB22" s="152">
        <v>-0.15672824029999999</v>
      </c>
      <c r="AC22" s="159">
        <v>3876905.5129999998</v>
      </c>
      <c r="AD22" s="159">
        <v>4312802.409</v>
      </c>
      <c r="AE22" s="152">
        <v>-0.10107045369999999</v>
      </c>
      <c r="AF22" s="159">
        <v>8439030.9580000006</v>
      </c>
      <c r="AG22" s="152">
        <v>-4.7542258300000001E-2</v>
      </c>
    </row>
    <row r="23" spans="1:33">
      <c r="A23" s="144" t="s">
        <v>21</v>
      </c>
      <c r="B23" s="158">
        <v>0</v>
      </c>
      <c r="C23" s="158">
        <v>0</v>
      </c>
      <c r="D23" s="151">
        <v>0</v>
      </c>
      <c r="E23" s="158">
        <v>0</v>
      </c>
      <c r="F23" s="158">
        <v>0</v>
      </c>
      <c r="G23" s="151">
        <v>0</v>
      </c>
      <c r="H23" s="158">
        <v>0</v>
      </c>
      <c r="I23" s="151">
        <v>0</v>
      </c>
      <c r="J23" s="158">
        <v>0</v>
      </c>
      <c r="K23" s="158">
        <v>0</v>
      </c>
      <c r="L23" s="151">
        <v>0</v>
      </c>
      <c r="M23" s="158">
        <v>0</v>
      </c>
      <c r="N23" s="158">
        <v>0</v>
      </c>
      <c r="O23" s="151">
        <v>0</v>
      </c>
      <c r="P23" s="158">
        <v>0</v>
      </c>
      <c r="Q23" s="151">
        <v>0</v>
      </c>
      <c r="R23" s="158">
        <v>93289.578999999998</v>
      </c>
      <c r="S23" s="158">
        <v>159634.671</v>
      </c>
      <c r="T23" s="151">
        <v>-0.41560578030000001</v>
      </c>
      <c r="U23" s="158">
        <v>618682.18900000001</v>
      </c>
      <c r="V23" s="158">
        <v>806030.69799999997</v>
      </c>
      <c r="W23" s="151">
        <v>-0.23243346619999999</v>
      </c>
      <c r="X23" s="158">
        <v>1507492.013</v>
      </c>
      <c r="Y23" s="151">
        <v>5.9748361999999999E-3</v>
      </c>
      <c r="Z23" s="158">
        <v>0</v>
      </c>
      <c r="AA23" s="158">
        <v>0</v>
      </c>
      <c r="AB23" s="151">
        <v>0</v>
      </c>
      <c r="AC23" s="158">
        <v>0</v>
      </c>
      <c r="AD23" s="158">
        <v>0</v>
      </c>
      <c r="AE23" s="151">
        <v>0</v>
      </c>
      <c r="AF23" s="158">
        <v>0</v>
      </c>
      <c r="AG23" s="151">
        <v>0</v>
      </c>
    </row>
    <row r="24" spans="1:33">
      <c r="A24" s="149" t="s">
        <v>79</v>
      </c>
      <c r="B24" s="159">
        <v>15839.422</v>
      </c>
      <c r="C24" s="159">
        <v>16642.239000000001</v>
      </c>
      <c r="D24" s="152">
        <v>-4.8239722999999998E-2</v>
      </c>
      <c r="E24" s="159">
        <v>97411.323999999993</v>
      </c>
      <c r="F24" s="159">
        <v>99064.873999999996</v>
      </c>
      <c r="G24" s="152">
        <v>-1.6691587399999999E-2</v>
      </c>
      <c r="H24" s="159">
        <v>204394.69</v>
      </c>
      <c r="I24" s="152">
        <v>-7.6270090000000003E-4</v>
      </c>
      <c r="J24" s="159">
        <v>16708.38</v>
      </c>
      <c r="K24" s="159">
        <v>17069.632000000001</v>
      </c>
      <c r="L24" s="152">
        <v>-2.1163432199999999E-2</v>
      </c>
      <c r="M24" s="159">
        <v>96385.547999999995</v>
      </c>
      <c r="N24" s="159">
        <v>100525.92</v>
      </c>
      <c r="O24" s="152">
        <v>-4.1187108799999997E-2</v>
      </c>
      <c r="P24" s="159">
        <v>206764.253</v>
      </c>
      <c r="Q24" s="152">
        <v>-2.55440943E-2</v>
      </c>
      <c r="R24" s="159">
        <v>360851.63</v>
      </c>
      <c r="S24" s="159">
        <v>539712.277</v>
      </c>
      <c r="T24" s="152">
        <v>-0.331399997</v>
      </c>
      <c r="U24" s="159">
        <v>2273402.4720000001</v>
      </c>
      <c r="V24" s="159">
        <v>2793086.8629999999</v>
      </c>
      <c r="W24" s="152">
        <v>-0.18606094849999999</v>
      </c>
      <c r="X24" s="159">
        <v>5595409.6679999996</v>
      </c>
      <c r="Y24" s="152">
        <v>-7.5994057599999998E-2</v>
      </c>
      <c r="Z24" s="159">
        <v>602675.56400000001</v>
      </c>
      <c r="AA24" s="159">
        <v>714687.23699999996</v>
      </c>
      <c r="AB24" s="152">
        <v>-0.15672824029999999</v>
      </c>
      <c r="AC24" s="159">
        <v>3876905.5129999998</v>
      </c>
      <c r="AD24" s="159">
        <v>4312802.409</v>
      </c>
      <c r="AE24" s="152">
        <v>-0.10107045369999999</v>
      </c>
      <c r="AF24" s="159">
        <v>8439030.9580000006</v>
      </c>
      <c r="AG24" s="152">
        <v>-4.7542258300000001E-2</v>
      </c>
    </row>
    <row r="26" spans="1:33">
      <c r="A26" s="111" t="s">
        <v>114</v>
      </c>
      <c r="B26" s="180">
        <f>SUM(B24,J24,R24,Z24)</f>
        <v>996074.99600000004</v>
      </c>
      <c r="C26" s="180">
        <f>SUM(C24,K24,S24,AA24)</f>
        <v>1288111.385</v>
      </c>
      <c r="D26" s="181">
        <f>((B26/C26)-1)*100</f>
        <v>-22.671672061962244</v>
      </c>
      <c r="R26" s="181"/>
    </row>
    <row r="29" spans="1:33" ht="15">
      <c r="A29" s="145" t="s">
        <v>67</v>
      </c>
      <c r="B29" s="204" t="str">
        <f>A2</f>
        <v>Junio 2020</v>
      </c>
      <c r="C29" s="205"/>
    </row>
    <row r="30" spans="1:33" ht="15">
      <c r="A30" s="145" t="s">
        <v>69</v>
      </c>
      <c r="B30" s="219" t="s">
        <v>72</v>
      </c>
      <c r="C30" s="220"/>
    </row>
    <row r="31" spans="1:33">
      <c r="A31" s="143" t="s">
        <v>68</v>
      </c>
      <c r="B31" s="178" t="s">
        <v>57</v>
      </c>
      <c r="C31" s="178" t="s">
        <v>58</v>
      </c>
    </row>
    <row r="32" spans="1:33">
      <c r="A32" s="145" t="s">
        <v>70</v>
      </c>
      <c r="B32" s="146"/>
      <c r="C32" s="146"/>
    </row>
    <row r="33" spans="1:3">
      <c r="A33" s="144" t="s">
        <v>12</v>
      </c>
      <c r="B33" s="147"/>
      <c r="C33" s="147">
        <v>2.02</v>
      </c>
    </row>
    <row r="34" spans="1:3">
      <c r="A34" s="144" t="s">
        <v>11</v>
      </c>
      <c r="B34" s="147">
        <v>241.19999999999996</v>
      </c>
      <c r="C34" s="147"/>
    </row>
    <row r="35" spans="1:3">
      <c r="A35" s="144" t="s">
        <v>78</v>
      </c>
      <c r="B35" s="147">
        <v>139.4</v>
      </c>
      <c r="C35" s="147">
        <v>495.92</v>
      </c>
    </row>
    <row r="36" spans="1:3">
      <c r="A36" s="144" t="s">
        <v>9</v>
      </c>
      <c r="B36" s="147">
        <v>605.4</v>
      </c>
      <c r="C36" s="147">
        <v>557.1400000000001</v>
      </c>
    </row>
    <row r="37" spans="1:3">
      <c r="A37" s="144" t="s">
        <v>8</v>
      </c>
      <c r="B37" s="147"/>
      <c r="C37" s="147">
        <v>482.64</v>
      </c>
    </row>
    <row r="38" spans="1:3">
      <c r="A38" s="144" t="s">
        <v>25</v>
      </c>
      <c r="B38" s="147">
        <v>857.95</v>
      </c>
      <c r="C38" s="147">
        <v>864.2</v>
      </c>
    </row>
    <row r="39" spans="1:3">
      <c r="A39" s="144" t="s">
        <v>24</v>
      </c>
      <c r="B39" s="147"/>
      <c r="C39" s="147"/>
    </row>
    <row r="40" spans="1:3">
      <c r="A40" s="144" t="s">
        <v>6</v>
      </c>
      <c r="B40" s="147"/>
      <c r="C40" s="147">
        <v>11.39</v>
      </c>
    </row>
    <row r="41" spans="1:3">
      <c r="A41" s="144" t="s">
        <v>5</v>
      </c>
      <c r="B41" s="147">
        <v>3.6374999999999909</v>
      </c>
      <c r="C41" s="147">
        <v>430.315</v>
      </c>
    </row>
    <row r="42" spans="1:3">
      <c r="A42" s="144" t="s">
        <v>4</v>
      </c>
      <c r="B42" s="147">
        <v>80.871014999999844</v>
      </c>
      <c r="C42" s="147">
        <v>167.10714499999966</v>
      </c>
    </row>
    <row r="43" spans="1:3">
      <c r="A43" s="144" t="s">
        <v>22</v>
      </c>
      <c r="B43" s="147">
        <v>2.13</v>
      </c>
      <c r="C43" s="147">
        <v>3.6960000000000002</v>
      </c>
    </row>
    <row r="44" spans="1:3">
      <c r="A44" s="144" t="s">
        <v>23</v>
      </c>
      <c r="B44" s="147">
        <v>10.486999999999998</v>
      </c>
      <c r="C44" s="147"/>
    </row>
    <row r="45" spans="1:3">
      <c r="A45" s="144" t="s">
        <v>54</v>
      </c>
      <c r="B45" s="147">
        <v>37.400000000000006</v>
      </c>
      <c r="C45" s="147"/>
    </row>
    <row r="46" spans="1:3">
      <c r="A46" s="144" t="s">
        <v>55</v>
      </c>
      <c r="B46" s="147">
        <v>37.400000000000006</v>
      </c>
      <c r="C46" s="147"/>
    </row>
    <row r="47" spans="1:3">
      <c r="A47" s="149" t="s">
        <v>2</v>
      </c>
      <c r="B47" s="150">
        <f>SUM(B33:B46)</f>
        <v>2015.8755150000004</v>
      </c>
      <c r="C47" s="179">
        <f>SUM(C33:C46)</f>
        <v>3014.4281449999994</v>
      </c>
    </row>
    <row r="48" spans="1:3" ht="15">
      <c r="A48"/>
      <c r="B48"/>
      <c r="C48"/>
    </row>
    <row r="49" spans="1:8" ht="15">
      <c r="A49"/>
      <c r="B49"/>
      <c r="C49"/>
    </row>
    <row r="50" spans="1:8">
      <c r="A50" s="109" t="s">
        <v>30</v>
      </c>
      <c r="B50" s="110"/>
      <c r="C50" s="110"/>
      <c r="F50" s="109" t="s">
        <v>34</v>
      </c>
      <c r="G50" s="110"/>
      <c r="H50" s="110"/>
    </row>
    <row r="51" spans="1:8">
      <c r="A51" s="112"/>
      <c r="B51" s="113" t="s">
        <v>29</v>
      </c>
      <c r="C51" s="113" t="s">
        <v>26</v>
      </c>
      <c r="F51" s="112"/>
      <c r="G51" s="113" t="s">
        <v>29</v>
      </c>
      <c r="H51" s="113" t="s">
        <v>26</v>
      </c>
    </row>
    <row r="52" spans="1:8">
      <c r="A52" s="114" t="s">
        <v>11</v>
      </c>
      <c r="B52" s="115">
        <f>B34</f>
        <v>241.19999999999996</v>
      </c>
      <c r="C52" s="116">
        <f>B52/$B$63*100</f>
        <v>11.965024536745759</v>
      </c>
      <c r="F52" s="114" t="s">
        <v>10</v>
      </c>
      <c r="G52" s="115">
        <f>C35</f>
        <v>495.92</v>
      </c>
      <c r="H52" s="116">
        <f>G52/$G$62*100</f>
        <v>16.451544908196844</v>
      </c>
    </row>
    <row r="53" spans="1:8">
      <c r="A53" s="114" t="s">
        <v>10</v>
      </c>
      <c r="B53" s="115">
        <f t="shared" ref="B53:B54" si="0">B35</f>
        <v>139.4</v>
      </c>
      <c r="C53" s="116">
        <f>B53/$B$63*100</f>
        <v>6.9151095374061322</v>
      </c>
      <c r="F53" s="114" t="s">
        <v>9</v>
      </c>
      <c r="G53" s="115">
        <f>C36</f>
        <v>557.1400000000001</v>
      </c>
      <c r="H53" s="116">
        <f t="shared" ref="H53:H61" si="1">G53/$G$62*100</f>
        <v>18.482444205018531</v>
      </c>
    </row>
    <row r="54" spans="1:8">
      <c r="A54" s="114" t="s">
        <v>9</v>
      </c>
      <c r="B54" s="115">
        <f t="shared" si="0"/>
        <v>605.4</v>
      </c>
      <c r="C54" s="116">
        <f>B54/$B$63*100</f>
        <v>30.031616312379285</v>
      </c>
      <c r="F54" s="114" t="s">
        <v>8</v>
      </c>
      <c r="G54" s="115">
        <f>C37</f>
        <v>482.64</v>
      </c>
      <c r="H54" s="116">
        <f t="shared" si="1"/>
        <v>16.010997004541306</v>
      </c>
    </row>
    <row r="55" spans="1:8">
      <c r="A55" s="114" t="s">
        <v>25</v>
      </c>
      <c r="B55" s="115">
        <f>B38</f>
        <v>857.95</v>
      </c>
      <c r="C55" s="116">
        <f>B55/$B$63*100</f>
        <v>42.559671647185013</v>
      </c>
      <c r="F55" s="114" t="s">
        <v>25</v>
      </c>
      <c r="G55" s="115">
        <f>C38</f>
        <v>864.2</v>
      </c>
      <c r="H55" s="116">
        <f t="shared" si="1"/>
        <v>28.668787525535794</v>
      </c>
    </row>
    <row r="56" spans="1:8">
      <c r="A56" s="114"/>
      <c r="B56" s="115"/>
      <c r="C56" s="116"/>
      <c r="F56" s="114" t="s">
        <v>23</v>
      </c>
      <c r="G56" s="115">
        <f>C44</f>
        <v>0</v>
      </c>
      <c r="H56" s="116">
        <f t="shared" si="1"/>
        <v>0</v>
      </c>
    </row>
    <row r="57" spans="1:8">
      <c r="A57" s="114" t="s">
        <v>23</v>
      </c>
      <c r="B57" s="115">
        <f>B44</f>
        <v>10.486999999999998</v>
      </c>
      <c r="C57" s="116">
        <f>B57/$B$63*100</f>
        <v>0.52022061491232485</v>
      </c>
      <c r="F57" s="114" t="s">
        <v>12</v>
      </c>
      <c r="G57" s="116">
        <f>C33</f>
        <v>2.02</v>
      </c>
      <c r="H57" s="116">
        <f t="shared" si="1"/>
        <v>6.7011051610254932E-2</v>
      </c>
    </row>
    <row r="58" spans="1:8">
      <c r="A58" s="114" t="s">
        <v>55</v>
      </c>
      <c r="B58" s="115">
        <f>B46</f>
        <v>37.400000000000006</v>
      </c>
      <c r="C58" s="116">
        <f t="shared" ref="C58:C62" si="2">B58/$B$63*100</f>
        <v>1.8552732905235965</v>
      </c>
      <c r="F58" s="114" t="s">
        <v>6</v>
      </c>
      <c r="G58" s="115">
        <f>C40</f>
        <v>11.39</v>
      </c>
      <c r="H58" s="116">
        <f t="shared" si="1"/>
        <v>0.37784944447564534</v>
      </c>
    </row>
    <row r="59" spans="1:8">
      <c r="A59" s="114" t="s">
        <v>54</v>
      </c>
      <c r="B59" s="115">
        <f>B45</f>
        <v>37.400000000000006</v>
      </c>
      <c r="C59" s="116">
        <f t="shared" si="2"/>
        <v>1.8552732905235965</v>
      </c>
      <c r="F59" s="114" t="s">
        <v>5</v>
      </c>
      <c r="G59" s="115">
        <f>C41</f>
        <v>430.315</v>
      </c>
      <c r="H59" s="116">
        <f t="shared" si="1"/>
        <v>14.275178551320222</v>
      </c>
    </row>
    <row r="60" spans="1:8">
      <c r="A60" s="114" t="s">
        <v>5</v>
      </c>
      <c r="B60" s="115">
        <f>B41</f>
        <v>3.6374999999999909</v>
      </c>
      <c r="C60" s="116">
        <f t="shared" si="2"/>
        <v>0.18044268968661936</v>
      </c>
      <c r="F60" s="114" t="s">
        <v>4</v>
      </c>
      <c r="G60" s="115">
        <f>C42</f>
        <v>167.10714499999966</v>
      </c>
      <c r="H60" s="116">
        <f t="shared" si="1"/>
        <v>5.5435769891273914</v>
      </c>
    </row>
    <row r="61" spans="1:8">
      <c r="A61" s="114" t="s">
        <v>4</v>
      </c>
      <c r="B61" s="115">
        <f>B42</f>
        <v>80.871014999999844</v>
      </c>
      <c r="C61" s="116">
        <f t="shared" si="2"/>
        <v>4.0117067943056899</v>
      </c>
      <c r="F61" s="114" t="s">
        <v>22</v>
      </c>
      <c r="G61" s="115">
        <f>C43</f>
        <v>3.6960000000000002</v>
      </c>
      <c r="H61" s="116">
        <f t="shared" si="1"/>
        <v>0.12261032017401099</v>
      </c>
    </row>
    <row r="62" spans="1:8">
      <c r="A62" s="114" t="s">
        <v>22</v>
      </c>
      <c r="B62" s="115">
        <f>B43</f>
        <v>2.13</v>
      </c>
      <c r="C62" s="116">
        <f t="shared" si="2"/>
        <v>0.10566128633195883</v>
      </c>
      <c r="F62" s="117" t="s">
        <v>20</v>
      </c>
      <c r="G62" s="118">
        <f>SUM(G52:G61)</f>
        <v>3014.4281449999999</v>
      </c>
      <c r="H62" s="119">
        <f>SUM(H52:H61)</f>
        <v>99.999999999999986</v>
      </c>
    </row>
    <row r="63" spans="1:8">
      <c r="A63" s="117" t="s">
        <v>20</v>
      </c>
      <c r="B63" s="118">
        <f>SUM(B52:B62)</f>
        <v>2015.8755150000004</v>
      </c>
      <c r="C63" s="119">
        <f>SUM(C52:C62)</f>
        <v>99.999999999999972</v>
      </c>
    </row>
    <row r="66" spans="1:7">
      <c r="A66" s="109" t="s">
        <v>27</v>
      </c>
      <c r="B66" s="110"/>
      <c r="F66" s="109" t="s">
        <v>33</v>
      </c>
      <c r="G66" s="110"/>
    </row>
    <row r="67" spans="1:7">
      <c r="A67" s="112"/>
      <c r="B67" s="113" t="s">
        <v>26</v>
      </c>
      <c r="C67" s="113" t="s">
        <v>118</v>
      </c>
      <c r="F67" s="112"/>
      <c r="G67" s="113" t="s">
        <v>26</v>
      </c>
    </row>
    <row r="68" spans="1:7">
      <c r="A68" s="114" t="s">
        <v>11</v>
      </c>
      <c r="B68" s="116">
        <f>C68/$C$80*100</f>
        <v>0</v>
      </c>
      <c r="C68" s="115">
        <f>IF(R9&lt;0,0)</f>
        <v>0</v>
      </c>
      <c r="D68" s="183">
        <f>(C68/SUM($C$68:$C$78))*100</f>
        <v>0</v>
      </c>
      <c r="F68" s="114" t="s">
        <v>10</v>
      </c>
      <c r="G68" s="116">
        <f>Z10/Z$24*100</f>
        <v>20.383992207123896</v>
      </c>
    </row>
    <row r="69" spans="1:7">
      <c r="A69" s="114" t="s">
        <v>10</v>
      </c>
      <c r="B69" s="116">
        <f t="shared" ref="B69:B79" si="3">C69/$C$80*100</f>
        <v>4.9435319882674973</v>
      </c>
      <c r="C69" s="115">
        <f>R10</f>
        <v>17902.133999999998</v>
      </c>
      <c r="D69" s="183">
        <f t="shared" ref="D69:D78" si="4">(C69/SUM($C$68:$C$78))*100</f>
        <v>6.658957802196741</v>
      </c>
      <c r="F69" s="114" t="s">
        <v>9</v>
      </c>
      <c r="G69" s="116">
        <f>Z11/Z$24*100</f>
        <v>1.4414745708853729</v>
      </c>
    </row>
    <row r="70" spans="1:7">
      <c r="A70" s="114" t="s">
        <v>9</v>
      </c>
      <c r="B70" s="116">
        <f t="shared" si="3"/>
        <v>4.4100948586602815</v>
      </c>
      <c r="C70" s="115">
        <f>R11</f>
        <v>15970.385</v>
      </c>
      <c r="D70" s="183">
        <f t="shared" si="4"/>
        <v>5.9404158074023918</v>
      </c>
      <c r="F70" s="114" t="s">
        <v>8</v>
      </c>
      <c r="G70" s="116">
        <f>Z12/Z$24*100</f>
        <v>13.820920238936383</v>
      </c>
    </row>
    <row r="71" spans="1:7">
      <c r="A71" s="114" t="s">
        <v>25</v>
      </c>
      <c r="B71" s="116">
        <f t="shared" si="3"/>
        <v>52.805538338098721</v>
      </c>
      <c r="C71" s="115">
        <f>R13</f>
        <v>191225.995</v>
      </c>
      <c r="D71" s="183">
        <f>(C71/SUM($C$68:$C$78))*100</f>
        <v>71.129276062176999</v>
      </c>
      <c r="F71" s="114" t="s">
        <v>25</v>
      </c>
      <c r="G71" s="116">
        <f>Z13/Z$24*100</f>
        <v>42.967261237756112</v>
      </c>
    </row>
    <row r="72" spans="1:7">
      <c r="A72" s="114"/>
      <c r="B72" s="116"/>
      <c r="C72" s="115"/>
      <c r="D72" s="184"/>
      <c r="F72" s="114" t="s">
        <v>23</v>
      </c>
      <c r="G72" s="116">
        <f>Z19/Z$24*100</f>
        <v>0</v>
      </c>
    </row>
    <row r="73" spans="1:7">
      <c r="A73" s="114" t="s">
        <v>23</v>
      </c>
      <c r="B73" s="116">
        <f t="shared" si="3"/>
        <v>0.71712323164844161</v>
      </c>
      <c r="C73" s="115">
        <f>R19</f>
        <v>2596.9360000000001</v>
      </c>
      <c r="D73" s="183">
        <f t="shared" si="4"/>
        <v>0.96596792533256637</v>
      </c>
      <c r="F73" s="114" t="s">
        <v>12</v>
      </c>
      <c r="G73" s="116">
        <f>Z8/Z$24*100</f>
        <v>4.5187330674651346E-2</v>
      </c>
    </row>
    <row r="74" spans="1:7">
      <c r="A74" s="114" t="s">
        <v>55</v>
      </c>
      <c r="B74" s="116">
        <f t="shared" si="3"/>
        <v>3.9532749977729145</v>
      </c>
      <c r="C74" s="115">
        <f>R21</f>
        <v>14316.092000000001</v>
      </c>
      <c r="D74" s="183">
        <f t="shared" si="4"/>
        <v>5.3250775868601119</v>
      </c>
      <c r="F74" s="114" t="s">
        <v>6</v>
      </c>
      <c r="G74" s="116">
        <f>Z15/Z$24*100</f>
        <v>0.12322185340834559</v>
      </c>
    </row>
    <row r="75" spans="1:7">
      <c r="A75" s="114" t="s">
        <v>54</v>
      </c>
      <c r="B75" s="116">
        <f t="shared" si="3"/>
        <v>3.9532749977729145</v>
      </c>
      <c r="C75" s="115">
        <f>R20</f>
        <v>14316.092000000001</v>
      </c>
      <c r="D75" s="183">
        <f t="shared" si="4"/>
        <v>5.3250775868601119</v>
      </c>
      <c r="F75" s="114" t="s">
        <v>5</v>
      </c>
      <c r="G75" s="116">
        <f>Z16/Z$24*100</f>
        <v>17.150553162298117</v>
      </c>
    </row>
    <row r="76" spans="1:7">
      <c r="A76" s="114" t="s">
        <v>5</v>
      </c>
      <c r="B76" s="116">
        <f t="shared" si="3"/>
        <v>6.0292855271797507E-2</v>
      </c>
      <c r="C76" s="115">
        <f>R16</f>
        <v>218.34</v>
      </c>
      <c r="D76" s="183">
        <f t="shared" si="4"/>
        <v>8.1214722587353919E-2</v>
      </c>
      <c r="F76" s="114" t="s">
        <v>4</v>
      </c>
      <c r="G76" s="116">
        <f>Z17/Z$24*100</f>
        <v>3.9371272733400553</v>
      </c>
    </row>
    <row r="77" spans="1:7">
      <c r="A77" s="114" t="s">
        <v>4</v>
      </c>
      <c r="B77" s="116">
        <f t="shared" si="3"/>
        <v>3.3791933482019267</v>
      </c>
      <c r="C77" s="115">
        <f>R17</f>
        <v>12237.156000000001</v>
      </c>
      <c r="D77" s="183">
        <f t="shared" si="4"/>
        <v>4.5517872574799556</v>
      </c>
      <c r="F77" s="114" t="s">
        <v>22</v>
      </c>
      <c r="G77" s="116">
        <f>Z18/Z$24*100</f>
        <v>0.13026212557707084</v>
      </c>
    </row>
    <row r="78" spans="1:7">
      <c r="A78" s="114" t="s">
        <v>22</v>
      </c>
      <c r="B78" s="116">
        <f t="shared" si="3"/>
        <v>1.6499763650019112E-2</v>
      </c>
      <c r="C78" s="115">
        <f>R18</f>
        <v>59.750999999999998</v>
      </c>
      <c r="D78" s="183">
        <f t="shared" si="4"/>
        <v>2.2225249103769273E-2</v>
      </c>
      <c r="F78" s="117" t="s">
        <v>20</v>
      </c>
      <c r="G78" s="119">
        <f>SUM(G68:G77)</f>
        <v>100</v>
      </c>
    </row>
    <row r="79" spans="1:7">
      <c r="A79" s="114" t="s">
        <v>21</v>
      </c>
      <c r="B79" s="116">
        <f t="shared" si="3"/>
        <v>25.761175620655496</v>
      </c>
      <c r="C79" s="115">
        <f>R23</f>
        <v>93289.578999999998</v>
      </c>
      <c r="D79" s="185"/>
    </row>
    <row r="80" spans="1:7">
      <c r="A80" s="117" t="s">
        <v>20</v>
      </c>
      <c r="B80" s="119">
        <f>SUM(B68:B79)</f>
        <v>99.999999999999986</v>
      </c>
      <c r="C80" s="118">
        <f>SUM(C68:C79)</f>
        <v>362132.45999999996</v>
      </c>
      <c r="D80" s="185"/>
    </row>
    <row r="85" spans="1:26" ht="15">
      <c r="A85" s="145"/>
      <c r="B85" s="145" t="s">
        <v>69</v>
      </c>
      <c r="C85" s="221" t="s">
        <v>13</v>
      </c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/>
      <c r="W85"/>
      <c r="X85"/>
      <c r="Y85"/>
      <c r="Z85"/>
    </row>
    <row r="86" spans="1:26" ht="15">
      <c r="A86" s="145"/>
      <c r="B86" s="143" t="s">
        <v>67</v>
      </c>
      <c r="C86" s="186" t="s">
        <v>80</v>
      </c>
      <c r="D86" s="186" t="s">
        <v>81</v>
      </c>
      <c r="E86" s="186" t="s">
        <v>82</v>
      </c>
      <c r="F86" s="186" t="s">
        <v>83</v>
      </c>
      <c r="G86" s="186" t="s">
        <v>84</v>
      </c>
      <c r="H86" s="186" t="s">
        <v>85</v>
      </c>
      <c r="I86" s="186" t="s">
        <v>94</v>
      </c>
      <c r="J86" s="186" t="s">
        <v>97</v>
      </c>
      <c r="K86" s="186" t="s">
        <v>98</v>
      </c>
      <c r="L86" s="186" t="s">
        <v>112</v>
      </c>
      <c r="M86" s="186" t="s">
        <v>113</v>
      </c>
      <c r="N86" s="186" t="s">
        <v>115</v>
      </c>
      <c r="O86" s="186" t="s">
        <v>116</v>
      </c>
      <c r="P86" s="186" t="s">
        <v>117</v>
      </c>
      <c r="Q86" s="186" t="s">
        <v>119</v>
      </c>
      <c r="R86" s="186" t="s">
        <v>121</v>
      </c>
      <c r="S86" s="186" t="s">
        <v>122</v>
      </c>
      <c r="T86" s="186" t="s">
        <v>123</v>
      </c>
      <c r="U86" s="186" t="s">
        <v>127</v>
      </c>
      <c r="V86"/>
      <c r="W86"/>
      <c r="X86"/>
      <c r="Y86"/>
      <c r="Z86"/>
    </row>
    <row r="87" spans="1:26" ht="15">
      <c r="A87" s="145" t="s">
        <v>68</v>
      </c>
      <c r="B87" s="145" t="s">
        <v>70</v>
      </c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/>
      <c r="W87"/>
      <c r="X87"/>
      <c r="Y87"/>
      <c r="Z87"/>
    </row>
    <row r="88" spans="1:26" ht="15">
      <c r="A88" s="218" t="s">
        <v>57</v>
      </c>
      <c r="B88" s="144" t="s">
        <v>11</v>
      </c>
      <c r="C88" s="147">
        <v>217.72528600000001</v>
      </c>
      <c r="D88" s="147">
        <v>164.40237099999999</v>
      </c>
      <c r="E88" s="147">
        <v>141.74739099999999</v>
      </c>
      <c r="F88" s="147">
        <v>127.06355499999999</v>
      </c>
      <c r="G88" s="147">
        <v>122.296505</v>
      </c>
      <c r="H88" s="147">
        <v>98.710933999999995</v>
      </c>
      <c r="I88" s="147">
        <v>173.44610299999999</v>
      </c>
      <c r="J88" s="147">
        <v>257.56122599999998</v>
      </c>
      <c r="K88" s="147">
        <v>239.89604299999999</v>
      </c>
      <c r="L88" s="147">
        <v>190.859296</v>
      </c>
      <c r="M88" s="147">
        <v>128.513947</v>
      </c>
      <c r="N88" s="147">
        <v>137.71730099999999</v>
      </c>
      <c r="O88" s="147">
        <v>-3.1773479999999998</v>
      </c>
      <c r="P88" s="147">
        <v>-1.357415</v>
      </c>
      <c r="Q88" s="147">
        <v>-1.7178340000000001</v>
      </c>
      <c r="R88" s="147">
        <v>-1.673672</v>
      </c>
      <c r="S88" s="147">
        <v>-1.7940100000000001</v>
      </c>
      <c r="T88" s="147">
        <v>-1.2808299999999999</v>
      </c>
      <c r="U88" s="147">
        <v>0</v>
      </c>
      <c r="V88"/>
      <c r="W88"/>
      <c r="X88"/>
      <c r="Y88"/>
      <c r="Z88"/>
    </row>
    <row r="89" spans="1:26" ht="15">
      <c r="A89" s="216"/>
      <c r="B89" s="144" t="s">
        <v>78</v>
      </c>
      <c r="C89" s="147">
        <v>35.212248000000002</v>
      </c>
      <c r="D89" s="147">
        <v>26.576927000000001</v>
      </c>
      <c r="E89" s="147">
        <v>16.635784999999998</v>
      </c>
      <c r="F89" s="147">
        <v>30.202653000000002</v>
      </c>
      <c r="G89" s="147">
        <v>38.207940999999998</v>
      </c>
      <c r="H89" s="147">
        <v>49.833764000000002</v>
      </c>
      <c r="I89" s="147">
        <v>64.359393999999995</v>
      </c>
      <c r="J89" s="147">
        <v>64.194573000000005</v>
      </c>
      <c r="K89" s="147">
        <v>50.613649000000002</v>
      </c>
      <c r="L89" s="147">
        <v>40.788257999999999</v>
      </c>
      <c r="M89" s="147">
        <v>27.174427999999999</v>
      </c>
      <c r="N89" s="147">
        <v>19.439288000000001</v>
      </c>
      <c r="O89" s="147">
        <v>25.163323999999999</v>
      </c>
      <c r="P89" s="147">
        <v>20.211247</v>
      </c>
      <c r="Q89" s="147">
        <v>15.845757000000001</v>
      </c>
      <c r="R89" s="147">
        <v>18.686546</v>
      </c>
      <c r="S89" s="147">
        <v>20.180289999999999</v>
      </c>
      <c r="T89" s="147">
        <v>17.902134</v>
      </c>
      <c r="U89" s="147">
        <v>5.5868419999999999</v>
      </c>
      <c r="V89"/>
      <c r="W89"/>
      <c r="X89"/>
      <c r="Y89"/>
      <c r="Z89"/>
    </row>
    <row r="90" spans="1:26" ht="15">
      <c r="A90" s="216"/>
      <c r="B90" s="144" t="s">
        <v>9</v>
      </c>
      <c r="C90" s="147">
        <v>22.524488000000002</v>
      </c>
      <c r="D90" s="147">
        <v>22.600860000000001</v>
      </c>
      <c r="E90" s="147">
        <v>34.548490999999999</v>
      </c>
      <c r="F90" s="147">
        <v>30.171469999999999</v>
      </c>
      <c r="G90" s="147">
        <v>27.505562000000001</v>
      </c>
      <c r="H90" s="147">
        <v>38.491146999999998</v>
      </c>
      <c r="I90" s="147">
        <v>72.469969000000006</v>
      </c>
      <c r="J90" s="147">
        <v>70.419168999999997</v>
      </c>
      <c r="K90" s="147">
        <v>45.651693999999999</v>
      </c>
      <c r="L90" s="147">
        <v>27.936012999999999</v>
      </c>
      <c r="M90" s="147">
        <v>28.760522000000002</v>
      </c>
      <c r="N90" s="147">
        <v>20.411356000000001</v>
      </c>
      <c r="O90" s="147">
        <v>21.825088000000001</v>
      </c>
      <c r="P90" s="147">
        <v>17.386634999999998</v>
      </c>
      <c r="Q90" s="147">
        <v>18.899491999999999</v>
      </c>
      <c r="R90" s="147">
        <v>9.9217499999999994</v>
      </c>
      <c r="S90" s="147">
        <v>9.5129249999999992</v>
      </c>
      <c r="T90" s="147">
        <v>15.970385</v>
      </c>
      <c r="U90" s="147">
        <v>5.7635630000000004</v>
      </c>
      <c r="V90"/>
      <c r="W90"/>
      <c r="X90"/>
      <c r="Y90"/>
      <c r="Z90"/>
    </row>
    <row r="91" spans="1:26" ht="15">
      <c r="A91" s="216"/>
      <c r="B91" s="144" t="s">
        <v>25</v>
      </c>
      <c r="C91" s="147">
        <v>34.412135999999997</v>
      </c>
      <c r="D91" s="147">
        <v>55.402149000000001</v>
      </c>
      <c r="E91" s="147">
        <v>83.928335000000004</v>
      </c>
      <c r="F91" s="147">
        <v>93.323053000000002</v>
      </c>
      <c r="G91" s="147">
        <v>103.560644</v>
      </c>
      <c r="H91" s="147">
        <v>148.873491</v>
      </c>
      <c r="I91" s="147">
        <v>160.980031</v>
      </c>
      <c r="J91" s="147">
        <v>81.694967000000005</v>
      </c>
      <c r="K91" s="147">
        <v>37.844405000000002</v>
      </c>
      <c r="L91" s="147">
        <v>49.054825999999998</v>
      </c>
      <c r="M91" s="147">
        <v>98.891853999999995</v>
      </c>
      <c r="N91" s="147">
        <v>97.225685999999996</v>
      </c>
      <c r="O91" s="147">
        <v>247.42845600000001</v>
      </c>
      <c r="P91" s="147">
        <v>226.17381</v>
      </c>
      <c r="Q91" s="147">
        <v>223.68889899999999</v>
      </c>
      <c r="R91" s="147">
        <v>190.73178300000001</v>
      </c>
      <c r="S91" s="147">
        <v>192.66073600000001</v>
      </c>
      <c r="T91" s="147">
        <v>191.22599500000001</v>
      </c>
      <c r="U91" s="147">
        <v>74.196904000000004</v>
      </c>
      <c r="V91"/>
      <c r="W91"/>
      <c r="X91"/>
      <c r="Y91"/>
      <c r="Z91"/>
    </row>
    <row r="92" spans="1:26" ht="15">
      <c r="A92" s="216"/>
      <c r="B92" s="144" t="s">
        <v>24</v>
      </c>
      <c r="C92" s="147">
        <v>0</v>
      </c>
      <c r="D92" s="147">
        <v>0</v>
      </c>
      <c r="E92" s="147">
        <v>0</v>
      </c>
      <c r="F92" s="147">
        <v>0</v>
      </c>
      <c r="G92" s="147">
        <v>0.182169</v>
      </c>
      <c r="H92" s="147">
        <v>1.4050560000000001</v>
      </c>
      <c r="I92" s="147">
        <v>4.0689979999999997</v>
      </c>
      <c r="J92" s="147">
        <v>4.8096079999999999</v>
      </c>
      <c r="K92" s="147">
        <v>4.5895020000000004</v>
      </c>
      <c r="L92" s="147">
        <v>1.7684709999999999</v>
      </c>
      <c r="M92" s="147">
        <v>0</v>
      </c>
      <c r="N92" s="147">
        <v>0</v>
      </c>
      <c r="O92" s="147">
        <v>0</v>
      </c>
      <c r="P92" s="147">
        <v>0</v>
      </c>
      <c r="Q92" s="147">
        <v>0</v>
      </c>
      <c r="R92" s="147">
        <v>0</v>
      </c>
      <c r="S92" s="147">
        <v>0</v>
      </c>
      <c r="T92" s="147">
        <v>0</v>
      </c>
      <c r="U92" s="147">
        <v>0</v>
      </c>
      <c r="V92"/>
      <c r="W92"/>
      <c r="X92"/>
      <c r="Y92"/>
      <c r="Z92"/>
    </row>
    <row r="93" spans="1:26" ht="15">
      <c r="A93" s="216"/>
      <c r="B93" s="144" t="s">
        <v>5</v>
      </c>
      <c r="C93" s="147">
        <v>0.805427</v>
      </c>
      <c r="D93" s="147">
        <v>0.49932900000000002</v>
      </c>
      <c r="E93" s="147">
        <v>0.70238800000000001</v>
      </c>
      <c r="F93" s="147">
        <v>0.63947100000000001</v>
      </c>
      <c r="G93" s="147">
        <v>0.653721</v>
      </c>
      <c r="H93" s="147">
        <v>0.34985300000000003</v>
      </c>
      <c r="I93" s="147">
        <v>0.23036599999999999</v>
      </c>
      <c r="J93" s="147">
        <v>0.347945</v>
      </c>
      <c r="K93" s="147">
        <v>0.51373500000000005</v>
      </c>
      <c r="L93" s="147">
        <v>0.402117</v>
      </c>
      <c r="M93" s="147">
        <v>0.49518299999999998</v>
      </c>
      <c r="N93" s="147">
        <v>0.44528499999999999</v>
      </c>
      <c r="O93" s="147">
        <v>0.37082599999999999</v>
      </c>
      <c r="P93" s="147">
        <v>0.33927600000000002</v>
      </c>
      <c r="Q93" s="147">
        <v>0.53315400000000002</v>
      </c>
      <c r="R93" s="147">
        <v>0.24332000000000001</v>
      </c>
      <c r="S93" s="147">
        <v>0.35056999999999999</v>
      </c>
      <c r="T93" s="147">
        <v>0.21834000000000001</v>
      </c>
      <c r="U93" s="147">
        <v>0.11937</v>
      </c>
      <c r="V93"/>
      <c r="W93"/>
      <c r="X93"/>
      <c r="Y93"/>
      <c r="Z93"/>
    </row>
    <row r="94" spans="1:26" ht="15">
      <c r="A94" s="216"/>
      <c r="B94" s="144" t="s">
        <v>4</v>
      </c>
      <c r="C94" s="147">
        <v>7.290851</v>
      </c>
      <c r="D94" s="147">
        <v>9.3532069999999994</v>
      </c>
      <c r="E94" s="147">
        <v>11.382342</v>
      </c>
      <c r="F94" s="147">
        <v>10.659026000000001</v>
      </c>
      <c r="G94" s="147">
        <v>12.928163</v>
      </c>
      <c r="H94" s="147">
        <v>13.303602</v>
      </c>
      <c r="I94" s="147">
        <v>12.477155</v>
      </c>
      <c r="J94" s="147">
        <v>12.245136</v>
      </c>
      <c r="K94" s="147">
        <v>10.044699</v>
      </c>
      <c r="L94" s="147">
        <v>9.1120260000000002</v>
      </c>
      <c r="M94" s="147">
        <v>6.2902100000000001</v>
      </c>
      <c r="N94" s="147">
        <v>5.905538</v>
      </c>
      <c r="O94" s="147">
        <v>5.931076</v>
      </c>
      <c r="P94" s="147">
        <v>8.7357479999999992</v>
      </c>
      <c r="Q94" s="147">
        <v>9.1979059999999997</v>
      </c>
      <c r="R94" s="147">
        <v>10.812875</v>
      </c>
      <c r="S94" s="147">
        <v>12.879177</v>
      </c>
      <c r="T94" s="147">
        <v>12.237156000000001</v>
      </c>
      <c r="U94" s="147">
        <v>4.0439800000000004</v>
      </c>
      <c r="V94"/>
      <c r="W94"/>
      <c r="X94"/>
      <c r="Y94"/>
      <c r="Z94"/>
    </row>
    <row r="95" spans="1:26" ht="15">
      <c r="A95" s="216"/>
      <c r="B95" s="144" t="s">
        <v>22</v>
      </c>
      <c r="C95" s="147">
        <v>0.107643</v>
      </c>
      <c r="D95" s="147">
        <v>8.2346000000000003E-2</v>
      </c>
      <c r="E95" s="147">
        <v>0.111343</v>
      </c>
      <c r="F95" s="147">
        <v>8.9931999999999998E-2</v>
      </c>
      <c r="G95" s="147">
        <v>5.4199999999999998E-2</v>
      </c>
      <c r="H95" s="147">
        <v>0.12551699999999999</v>
      </c>
      <c r="I95" s="147">
        <v>9.8985000000000004E-2</v>
      </c>
      <c r="J95" s="147">
        <v>8.3479999999999999E-2</v>
      </c>
      <c r="K95" s="147">
        <v>1.2656000000000001E-2</v>
      </c>
      <c r="L95" s="147">
        <v>9.9426E-2</v>
      </c>
      <c r="M95" s="147">
        <v>9.2591999999999994E-2</v>
      </c>
      <c r="N95" s="147">
        <v>0.18124699999999999</v>
      </c>
      <c r="O95" s="147">
        <v>0.20147399999999999</v>
      </c>
      <c r="P95" s="147">
        <v>8.1622E-2</v>
      </c>
      <c r="Q95" s="147">
        <v>2.6786999999999998E-2</v>
      </c>
      <c r="R95" s="147">
        <v>1.5415999999999999E-2</v>
      </c>
      <c r="S95" s="147">
        <v>2.3830000000000001E-3</v>
      </c>
      <c r="T95" s="147">
        <v>5.9750999999999999E-2</v>
      </c>
      <c r="U95" s="147">
        <v>5.13E-3</v>
      </c>
      <c r="V95"/>
      <c r="W95"/>
      <c r="X95"/>
      <c r="Y95"/>
      <c r="Z95"/>
    </row>
    <row r="96" spans="1:26" ht="15">
      <c r="A96" s="216"/>
      <c r="B96" s="144" t="s">
        <v>23</v>
      </c>
      <c r="C96" s="147">
        <v>3.3415469999999998</v>
      </c>
      <c r="D96" s="147">
        <v>3.483536</v>
      </c>
      <c r="E96" s="147">
        <v>3.2674569999999998</v>
      </c>
      <c r="F96" s="147">
        <v>2.9153180000000001</v>
      </c>
      <c r="G96" s="147">
        <v>2.2857509999999999</v>
      </c>
      <c r="H96" s="147">
        <v>2.3003499999999999</v>
      </c>
      <c r="I96" s="147">
        <v>1.194464</v>
      </c>
      <c r="J96" s="147">
        <v>2.848757</v>
      </c>
      <c r="K96" s="147">
        <v>2.8740579999999998</v>
      </c>
      <c r="L96" s="147">
        <v>2.8082799999999999</v>
      </c>
      <c r="M96" s="147">
        <v>3.3302809999999998</v>
      </c>
      <c r="N96" s="147">
        <v>3.7760859999999998</v>
      </c>
      <c r="O96" s="147">
        <v>4.0380969999999996</v>
      </c>
      <c r="P96" s="147">
        <v>3.7449910000000002</v>
      </c>
      <c r="Q96" s="147">
        <v>3.4759910000000001</v>
      </c>
      <c r="R96" s="147">
        <v>2.759617</v>
      </c>
      <c r="S96" s="147">
        <v>2.681413</v>
      </c>
      <c r="T96" s="147">
        <v>2.5969359999999999</v>
      </c>
      <c r="U96" s="147">
        <v>0.68130000000000002</v>
      </c>
      <c r="V96"/>
      <c r="W96"/>
      <c r="X96"/>
      <c r="Y96"/>
      <c r="Z96"/>
    </row>
    <row r="97" spans="1:26" ht="15">
      <c r="A97" s="216"/>
      <c r="B97" s="144" t="s">
        <v>54</v>
      </c>
      <c r="C97" s="147">
        <v>9.5605395000000009</v>
      </c>
      <c r="D97" s="147">
        <v>6.8600294999999996</v>
      </c>
      <c r="E97" s="147">
        <v>11.083662500000001</v>
      </c>
      <c r="F97" s="147">
        <v>13.4563305</v>
      </c>
      <c r="G97" s="147">
        <v>13.087209</v>
      </c>
      <c r="H97" s="147">
        <v>13.341946</v>
      </c>
      <c r="I97" s="147">
        <v>14.4424645</v>
      </c>
      <c r="J97" s="147">
        <v>12.562136000000001</v>
      </c>
      <c r="K97" s="147">
        <v>13.691565000000001</v>
      </c>
      <c r="L97" s="147">
        <v>14.954476</v>
      </c>
      <c r="M97" s="147">
        <v>13.874806</v>
      </c>
      <c r="N97" s="147">
        <v>8.5480964999999998</v>
      </c>
      <c r="O97" s="147">
        <v>9.2619229999999995</v>
      </c>
      <c r="P97" s="147">
        <v>6.0955329999999996</v>
      </c>
      <c r="Q97" s="147">
        <v>10.531687</v>
      </c>
      <c r="R97" s="147">
        <v>4.8152900000000001</v>
      </c>
      <c r="S97" s="147">
        <v>5.3655939999999998</v>
      </c>
      <c r="T97" s="147">
        <v>14.316091999999999</v>
      </c>
      <c r="U97" s="147">
        <v>2.9159999999999999</v>
      </c>
      <c r="V97"/>
      <c r="W97"/>
      <c r="X97"/>
      <c r="Y97"/>
      <c r="Z97"/>
    </row>
    <row r="98" spans="1:26" ht="15">
      <c r="A98" s="216"/>
      <c r="B98" s="144" t="s">
        <v>55</v>
      </c>
      <c r="C98" s="147">
        <v>9.5605395000000009</v>
      </c>
      <c r="D98" s="147">
        <v>6.8600294999999996</v>
      </c>
      <c r="E98" s="147">
        <v>11.083662500000001</v>
      </c>
      <c r="F98" s="147">
        <v>13.4563305</v>
      </c>
      <c r="G98" s="147">
        <v>13.087209</v>
      </c>
      <c r="H98" s="147">
        <v>13.341946</v>
      </c>
      <c r="I98" s="147">
        <v>14.4424645</v>
      </c>
      <c r="J98" s="147">
        <v>12.562136000000001</v>
      </c>
      <c r="K98" s="147">
        <v>13.691565000000001</v>
      </c>
      <c r="L98" s="147">
        <v>14.954476</v>
      </c>
      <c r="M98" s="147">
        <v>13.874806</v>
      </c>
      <c r="N98" s="147">
        <v>8.5480964999999998</v>
      </c>
      <c r="O98" s="147">
        <v>9.2619229999999995</v>
      </c>
      <c r="P98" s="147">
        <v>6.0955329999999996</v>
      </c>
      <c r="Q98" s="147">
        <v>10.531687</v>
      </c>
      <c r="R98" s="147">
        <v>4.8152900000000001</v>
      </c>
      <c r="S98" s="147">
        <v>5.3655939999999998</v>
      </c>
      <c r="T98" s="147">
        <v>14.316091999999999</v>
      </c>
      <c r="U98" s="147">
        <v>2.9159999999999999</v>
      </c>
      <c r="V98"/>
      <c r="W98"/>
      <c r="X98"/>
      <c r="Y98"/>
      <c r="Z98"/>
    </row>
    <row r="99" spans="1:26" ht="15">
      <c r="A99" s="216"/>
      <c r="B99" s="149" t="s">
        <v>2</v>
      </c>
      <c r="C99" s="150">
        <v>340.540705</v>
      </c>
      <c r="D99" s="150">
        <v>296.12078400000001</v>
      </c>
      <c r="E99" s="150">
        <v>314.49085700000001</v>
      </c>
      <c r="F99" s="150">
        <v>321.97713900000002</v>
      </c>
      <c r="G99" s="150">
        <v>333.84907399999997</v>
      </c>
      <c r="H99" s="150">
        <v>380.077606</v>
      </c>
      <c r="I99" s="150">
        <v>518.21039399999995</v>
      </c>
      <c r="J99" s="150">
        <v>519.32913299999996</v>
      </c>
      <c r="K99" s="150">
        <v>419.42357099999998</v>
      </c>
      <c r="L99" s="150">
        <v>352.73766499999999</v>
      </c>
      <c r="M99" s="150">
        <v>321.29862900000001</v>
      </c>
      <c r="N99" s="150">
        <v>302.19797999999997</v>
      </c>
      <c r="O99" s="150">
        <v>320.30483900000002</v>
      </c>
      <c r="P99" s="150">
        <v>287.50698</v>
      </c>
      <c r="Q99" s="150">
        <v>291.01352600000001</v>
      </c>
      <c r="R99" s="150">
        <v>241.12821500000001</v>
      </c>
      <c r="S99" s="150">
        <v>247.20467199999999</v>
      </c>
      <c r="T99" s="150">
        <v>267.562051</v>
      </c>
      <c r="U99" s="150">
        <v>96.229089000000002</v>
      </c>
      <c r="V99"/>
      <c r="W99"/>
      <c r="X99"/>
      <c r="Y99"/>
      <c r="Z99"/>
    </row>
    <row r="100" spans="1:26" ht="15">
      <c r="A100" s="216"/>
      <c r="B100" s="144" t="s">
        <v>21</v>
      </c>
      <c r="C100" s="147">
        <v>137.254998</v>
      </c>
      <c r="D100" s="147">
        <v>119.223619</v>
      </c>
      <c r="E100" s="147">
        <v>122.32533599999999</v>
      </c>
      <c r="F100" s="147">
        <v>124.430774</v>
      </c>
      <c r="G100" s="147">
        <v>143.16130000000001</v>
      </c>
      <c r="H100" s="147">
        <v>159.634671</v>
      </c>
      <c r="I100" s="147">
        <v>201.16611399999999</v>
      </c>
      <c r="J100" s="147">
        <v>185.76976199999999</v>
      </c>
      <c r="K100" s="147">
        <v>153.19726600000001</v>
      </c>
      <c r="L100" s="147">
        <v>137.66557</v>
      </c>
      <c r="M100" s="147">
        <v>91.396833999999998</v>
      </c>
      <c r="N100" s="147">
        <v>119.614278</v>
      </c>
      <c r="O100" s="147">
        <v>136.155901</v>
      </c>
      <c r="P100" s="147">
        <v>115.92849699999999</v>
      </c>
      <c r="Q100" s="147">
        <v>112.780382</v>
      </c>
      <c r="R100" s="147">
        <v>80.581305999999998</v>
      </c>
      <c r="S100" s="147">
        <v>79.946523999999997</v>
      </c>
      <c r="T100" s="147">
        <v>93.289579000000003</v>
      </c>
      <c r="U100" s="147">
        <v>44.036999999999999</v>
      </c>
      <c r="V100"/>
      <c r="W100"/>
      <c r="X100"/>
      <c r="Y100"/>
      <c r="Z100"/>
    </row>
    <row r="101" spans="1:26" ht="15">
      <c r="A101" s="217"/>
      <c r="B101" s="149" t="s">
        <v>79</v>
      </c>
      <c r="C101" s="150">
        <v>477.795703</v>
      </c>
      <c r="D101" s="150">
        <v>415.344403</v>
      </c>
      <c r="E101" s="150">
        <v>436.816193</v>
      </c>
      <c r="F101" s="150">
        <v>446.40791300000001</v>
      </c>
      <c r="G101" s="150">
        <v>477.01037400000001</v>
      </c>
      <c r="H101" s="150">
        <v>539.71227699999997</v>
      </c>
      <c r="I101" s="150">
        <v>719.37650799999994</v>
      </c>
      <c r="J101" s="150">
        <v>705.09889499999997</v>
      </c>
      <c r="K101" s="150">
        <v>572.62083700000005</v>
      </c>
      <c r="L101" s="150">
        <v>490.403235</v>
      </c>
      <c r="M101" s="150">
        <v>412.69546300000002</v>
      </c>
      <c r="N101" s="150">
        <v>421.81225799999999</v>
      </c>
      <c r="O101" s="150">
        <v>456.46073999999999</v>
      </c>
      <c r="P101" s="150">
        <v>403.43547699999999</v>
      </c>
      <c r="Q101" s="150">
        <v>403.79390799999999</v>
      </c>
      <c r="R101" s="150">
        <v>321.709521</v>
      </c>
      <c r="S101" s="150">
        <v>327.15119600000003</v>
      </c>
      <c r="T101" s="150">
        <v>360.85163</v>
      </c>
      <c r="U101" s="150">
        <v>140.26608899999999</v>
      </c>
      <c r="V101"/>
      <c r="W101"/>
      <c r="X101"/>
      <c r="Y101"/>
      <c r="Z101"/>
    </row>
    <row r="102" spans="1:26" ht="15">
      <c r="A102" s="215" t="s">
        <v>58</v>
      </c>
      <c r="B102" s="144" t="s">
        <v>12</v>
      </c>
      <c r="C102" s="147">
        <v>0.29291600000000001</v>
      </c>
      <c r="D102" s="147">
        <v>0.26504899999999998</v>
      </c>
      <c r="E102" s="147">
        <v>0.298315</v>
      </c>
      <c r="F102" s="147">
        <v>0.29675299999999999</v>
      </c>
      <c r="G102" s="147">
        <v>0.30594199999999999</v>
      </c>
      <c r="H102" s="147">
        <v>0.27668100000000001</v>
      </c>
      <c r="I102" s="147">
        <v>0.29841899999999999</v>
      </c>
      <c r="J102" s="147">
        <v>0.29929</v>
      </c>
      <c r="K102" s="147">
        <v>0.28253899999999998</v>
      </c>
      <c r="L102" s="147">
        <v>0.297543</v>
      </c>
      <c r="M102" s="147">
        <v>0.29652299999999998</v>
      </c>
      <c r="N102" s="147">
        <v>0.29914499999999999</v>
      </c>
      <c r="O102" s="147">
        <v>0.30431399999999997</v>
      </c>
      <c r="P102" s="147">
        <v>0.26768999999999998</v>
      </c>
      <c r="Q102" s="147">
        <v>0.29889900000000003</v>
      </c>
      <c r="R102" s="147">
        <v>0.288387</v>
      </c>
      <c r="S102" s="147">
        <v>0.28846300000000002</v>
      </c>
      <c r="T102" s="147">
        <v>0.27233299999999999</v>
      </c>
      <c r="U102" s="147">
        <v>0</v>
      </c>
      <c r="V102"/>
      <c r="W102"/>
      <c r="X102"/>
      <c r="Y102"/>
      <c r="Z102"/>
    </row>
    <row r="103" spans="1:26" ht="15">
      <c r="A103" s="216"/>
      <c r="B103" s="144" t="s">
        <v>78</v>
      </c>
      <c r="C103" s="147">
        <v>174.26427200000001</v>
      </c>
      <c r="D103" s="147">
        <v>152.846857</v>
      </c>
      <c r="E103" s="147">
        <v>161.02722900000001</v>
      </c>
      <c r="F103" s="147">
        <v>157.061271</v>
      </c>
      <c r="G103" s="147">
        <v>150.35795200000001</v>
      </c>
      <c r="H103" s="147">
        <v>167.34978899999999</v>
      </c>
      <c r="I103" s="147">
        <v>155.88908699999999</v>
      </c>
      <c r="J103" s="147">
        <v>173.50264200000001</v>
      </c>
      <c r="K103" s="147">
        <v>167.04003</v>
      </c>
      <c r="L103" s="147">
        <v>168.13456400000001</v>
      </c>
      <c r="M103" s="147">
        <v>151.11739399999999</v>
      </c>
      <c r="N103" s="147">
        <v>171.354029</v>
      </c>
      <c r="O103" s="147">
        <v>175.82359</v>
      </c>
      <c r="P103" s="147">
        <v>160.705896</v>
      </c>
      <c r="Q103" s="147">
        <v>133.86502100000001</v>
      </c>
      <c r="R103" s="147">
        <v>118.219841</v>
      </c>
      <c r="S103" s="147">
        <v>127.46646200000001</v>
      </c>
      <c r="T103" s="147">
        <v>122.84934</v>
      </c>
      <c r="U103" s="147">
        <v>39.266013999999998</v>
      </c>
      <c r="V103"/>
      <c r="W103"/>
      <c r="X103"/>
      <c r="Y103"/>
      <c r="Z103"/>
    </row>
    <row r="104" spans="1:26" ht="15">
      <c r="A104" s="216"/>
      <c r="B104" s="144" t="s">
        <v>9</v>
      </c>
      <c r="C104" s="147">
        <v>21.945627999999999</v>
      </c>
      <c r="D104" s="147">
        <v>18.942269</v>
      </c>
      <c r="E104" s="147">
        <v>19.078325</v>
      </c>
      <c r="F104" s="147">
        <v>20.008217999999999</v>
      </c>
      <c r="G104" s="147">
        <v>23.358886999999999</v>
      </c>
      <c r="H104" s="147">
        <v>14.744834000000001</v>
      </c>
      <c r="I104" s="147">
        <v>16.517122000000001</v>
      </c>
      <c r="J104" s="147">
        <v>17.472964999999999</v>
      </c>
      <c r="K104" s="147">
        <v>24.793182999999999</v>
      </c>
      <c r="L104" s="147">
        <v>16.664884000000001</v>
      </c>
      <c r="M104" s="147">
        <v>18.703745999999999</v>
      </c>
      <c r="N104" s="147">
        <v>16.706254000000001</v>
      </c>
      <c r="O104" s="147">
        <v>17.105090000000001</v>
      </c>
      <c r="P104" s="147">
        <v>21.870190999999998</v>
      </c>
      <c r="Q104" s="147">
        <v>12.226845000000001</v>
      </c>
      <c r="R104" s="147">
        <v>5.7932370000000004</v>
      </c>
      <c r="S104" s="147">
        <v>9.4236719999999998</v>
      </c>
      <c r="T104" s="147">
        <v>8.6874149999999997</v>
      </c>
      <c r="U104" s="147">
        <v>4.6460509999999999</v>
      </c>
      <c r="V104"/>
      <c r="W104"/>
      <c r="X104"/>
      <c r="Y104"/>
      <c r="Z104"/>
    </row>
    <row r="105" spans="1:26" ht="15">
      <c r="A105" s="216"/>
      <c r="B105" s="144" t="s">
        <v>8</v>
      </c>
      <c r="C105" s="147">
        <v>218.650612</v>
      </c>
      <c r="D105" s="147">
        <v>212.98181099999999</v>
      </c>
      <c r="E105" s="147">
        <v>209.06030999999999</v>
      </c>
      <c r="F105" s="147">
        <v>199.95457400000001</v>
      </c>
      <c r="G105" s="147">
        <v>201.71434600000001</v>
      </c>
      <c r="H105" s="147">
        <v>209.91055800000001</v>
      </c>
      <c r="I105" s="147">
        <v>137.955038</v>
      </c>
      <c r="J105" s="147">
        <v>116.694829</v>
      </c>
      <c r="K105" s="147">
        <v>157.50902600000001</v>
      </c>
      <c r="L105" s="147">
        <v>170.575942</v>
      </c>
      <c r="M105" s="147">
        <v>184.81552300000001</v>
      </c>
      <c r="N105" s="147">
        <v>169.18809899999999</v>
      </c>
      <c r="O105" s="147">
        <v>146.91851800000001</v>
      </c>
      <c r="P105" s="147">
        <v>128.34914699999999</v>
      </c>
      <c r="Q105" s="147">
        <v>114.048723</v>
      </c>
      <c r="R105" s="147">
        <v>98.923323999999994</v>
      </c>
      <c r="S105" s="147">
        <v>116.06684199999999</v>
      </c>
      <c r="T105" s="147">
        <v>83.295309000000003</v>
      </c>
      <c r="U105" s="147">
        <v>32.647919999999999</v>
      </c>
      <c r="V105"/>
      <c r="W105"/>
      <c r="X105"/>
      <c r="Y105"/>
      <c r="Z105"/>
    </row>
    <row r="106" spans="1:26" ht="15">
      <c r="A106" s="216"/>
      <c r="B106" s="144" t="s">
        <v>25</v>
      </c>
      <c r="C106" s="147">
        <v>264.507273</v>
      </c>
      <c r="D106" s="147">
        <v>221.964823</v>
      </c>
      <c r="E106" s="147">
        <v>224.52281400000001</v>
      </c>
      <c r="F106" s="147">
        <v>229.693647</v>
      </c>
      <c r="G106" s="147">
        <v>220.83250000000001</v>
      </c>
      <c r="H106" s="147">
        <v>222.51747599999999</v>
      </c>
      <c r="I106" s="147">
        <v>262.048877</v>
      </c>
      <c r="J106" s="147">
        <v>290.23648900000001</v>
      </c>
      <c r="K106" s="147">
        <v>276.37973799999997</v>
      </c>
      <c r="L106" s="147">
        <v>305.83225499999998</v>
      </c>
      <c r="M106" s="147">
        <v>233.08126999999999</v>
      </c>
      <c r="N106" s="147">
        <v>301.90038800000002</v>
      </c>
      <c r="O106" s="147">
        <v>336.41169600000001</v>
      </c>
      <c r="P106" s="147">
        <v>279.07848200000001</v>
      </c>
      <c r="Q106" s="147">
        <v>300.75480199999998</v>
      </c>
      <c r="R106" s="147">
        <v>246.048203</v>
      </c>
      <c r="S106" s="147">
        <v>229.928777</v>
      </c>
      <c r="T106" s="147">
        <v>258.95318400000002</v>
      </c>
      <c r="U106" s="147">
        <v>67.691433000000004</v>
      </c>
      <c r="V106"/>
      <c r="W106"/>
      <c r="X106"/>
      <c r="Y106"/>
      <c r="Z106"/>
    </row>
    <row r="107" spans="1:26" ht="15">
      <c r="A107" s="216"/>
      <c r="B107" s="144" t="s">
        <v>6</v>
      </c>
      <c r="C107" s="147">
        <v>1.109656</v>
      </c>
      <c r="D107" s="147">
        <v>0.97254499999999999</v>
      </c>
      <c r="E107" s="147">
        <v>1.955158</v>
      </c>
      <c r="F107" s="147">
        <v>1.5483690000000001</v>
      </c>
      <c r="G107" s="147">
        <v>2.031012</v>
      </c>
      <c r="H107" s="147">
        <v>1.3721410000000001</v>
      </c>
      <c r="I107" s="147">
        <v>3.727338</v>
      </c>
      <c r="J107" s="147">
        <v>3.4751189999999998</v>
      </c>
      <c r="K107" s="147">
        <v>2.2183510000000002</v>
      </c>
      <c r="L107" s="147">
        <v>1.582837</v>
      </c>
      <c r="M107" s="147">
        <v>2.0965220000000002</v>
      </c>
      <c r="N107" s="147">
        <v>1.15967</v>
      </c>
      <c r="O107" s="147">
        <v>0.82455000000000001</v>
      </c>
      <c r="P107" s="147">
        <v>1.3385149999999999</v>
      </c>
      <c r="Q107" s="147">
        <v>1.8236140000000001</v>
      </c>
      <c r="R107" s="147">
        <v>0.99112500000000003</v>
      </c>
      <c r="S107" s="147">
        <v>1.4427080000000001</v>
      </c>
      <c r="T107" s="147">
        <v>0.74262799999999995</v>
      </c>
      <c r="U107" s="147">
        <v>1.100705</v>
      </c>
      <c r="V107"/>
      <c r="W107"/>
      <c r="X107"/>
      <c r="Y107"/>
      <c r="Z107"/>
    </row>
    <row r="108" spans="1:26" ht="15">
      <c r="A108" s="216"/>
      <c r="B108" s="144" t="s">
        <v>5</v>
      </c>
      <c r="C108" s="147">
        <v>55.716045999999999</v>
      </c>
      <c r="D108" s="147">
        <v>48.413316999999999</v>
      </c>
      <c r="E108" s="147">
        <v>96.842352000000005</v>
      </c>
      <c r="F108" s="147">
        <v>67.113055000000003</v>
      </c>
      <c r="G108" s="147">
        <v>95.432451</v>
      </c>
      <c r="H108" s="147">
        <v>74.330708999999999</v>
      </c>
      <c r="I108" s="147">
        <v>158.18352999999999</v>
      </c>
      <c r="J108" s="147">
        <v>158.502759</v>
      </c>
      <c r="K108" s="147">
        <v>100.47458899999999</v>
      </c>
      <c r="L108" s="147">
        <v>89.262077000000005</v>
      </c>
      <c r="M108" s="147">
        <v>125.115903</v>
      </c>
      <c r="N108" s="147">
        <v>68.820522999999994</v>
      </c>
      <c r="O108" s="147">
        <v>60.201912999999998</v>
      </c>
      <c r="P108" s="147">
        <v>93.150577999999996</v>
      </c>
      <c r="Q108" s="147">
        <v>97.165876999999995</v>
      </c>
      <c r="R108" s="147">
        <v>54.499831999999998</v>
      </c>
      <c r="S108" s="147">
        <v>69.748904999999993</v>
      </c>
      <c r="T108" s="147">
        <v>103.362193</v>
      </c>
      <c r="U108" s="147">
        <v>44.007595999999999</v>
      </c>
      <c r="V108"/>
      <c r="W108"/>
      <c r="X108"/>
      <c r="Y108"/>
      <c r="Z108"/>
    </row>
    <row r="109" spans="1:26" ht="15">
      <c r="A109" s="216"/>
      <c r="B109" s="144" t="s">
        <v>4</v>
      </c>
      <c r="C109" s="147">
        <v>17.899612000000001</v>
      </c>
      <c r="D109" s="147">
        <v>21.362932000000001</v>
      </c>
      <c r="E109" s="147">
        <v>24.927766999999999</v>
      </c>
      <c r="F109" s="147">
        <v>24.572315</v>
      </c>
      <c r="G109" s="147">
        <v>29.457906000000001</v>
      </c>
      <c r="H109" s="147">
        <v>23.361749</v>
      </c>
      <c r="I109" s="147">
        <v>29.608312000000002</v>
      </c>
      <c r="J109" s="147">
        <v>27.737331000000001</v>
      </c>
      <c r="K109" s="147">
        <v>23.467742000000001</v>
      </c>
      <c r="L109" s="147">
        <v>20.840191999999998</v>
      </c>
      <c r="M109" s="147">
        <v>18.276879999999998</v>
      </c>
      <c r="N109" s="147">
        <v>17.266753999999999</v>
      </c>
      <c r="O109" s="147">
        <v>18.497091000000001</v>
      </c>
      <c r="P109" s="147">
        <v>20.25189</v>
      </c>
      <c r="Q109" s="147">
        <v>21.169239000000001</v>
      </c>
      <c r="R109" s="147">
        <v>22.557507999999999</v>
      </c>
      <c r="S109" s="147">
        <v>26.001139999999999</v>
      </c>
      <c r="T109" s="147">
        <v>23.728103999999998</v>
      </c>
      <c r="U109" s="147">
        <v>7.2202060000000001</v>
      </c>
      <c r="V109"/>
      <c r="W109"/>
      <c r="X109"/>
      <c r="Y109"/>
      <c r="Z109"/>
    </row>
    <row r="110" spans="1:26" ht="15">
      <c r="A110" s="216"/>
      <c r="B110" s="144" t="s">
        <v>22</v>
      </c>
      <c r="C110" s="147">
        <v>0.96332899999999999</v>
      </c>
      <c r="D110" s="147">
        <v>0.82279800000000003</v>
      </c>
      <c r="E110" s="147">
        <v>0.90107099999999996</v>
      </c>
      <c r="F110" s="147">
        <v>0.89633300000000005</v>
      </c>
      <c r="G110" s="147">
        <v>0.94455500000000003</v>
      </c>
      <c r="H110" s="147">
        <v>0.82330000000000003</v>
      </c>
      <c r="I110" s="147">
        <v>0.917458</v>
      </c>
      <c r="J110" s="147">
        <v>0.71267199999999997</v>
      </c>
      <c r="K110" s="147">
        <v>0.43661899999999998</v>
      </c>
      <c r="L110" s="147">
        <v>0.57729399999999997</v>
      </c>
      <c r="M110" s="147">
        <v>0.87303399999999998</v>
      </c>
      <c r="N110" s="147">
        <v>0.90510599999999997</v>
      </c>
      <c r="O110" s="147">
        <v>0.87627999999999995</v>
      </c>
      <c r="P110" s="147">
        <v>0.84570599999999996</v>
      </c>
      <c r="Q110" s="147">
        <v>0.82166799999999995</v>
      </c>
      <c r="R110" s="147">
        <v>0.83979599999999999</v>
      </c>
      <c r="S110" s="147">
        <v>0.70590200000000003</v>
      </c>
      <c r="T110" s="147">
        <v>0.78505800000000003</v>
      </c>
      <c r="U110" s="147">
        <v>0</v>
      </c>
      <c r="V110"/>
      <c r="W110"/>
      <c r="X110"/>
      <c r="Y110"/>
      <c r="Z110"/>
    </row>
    <row r="111" spans="1:26" ht="15">
      <c r="A111" s="216"/>
      <c r="B111" s="149" t="s">
        <v>2</v>
      </c>
      <c r="C111" s="150">
        <v>755.34934399999997</v>
      </c>
      <c r="D111" s="150">
        <v>678.57240100000001</v>
      </c>
      <c r="E111" s="150">
        <v>738.61334099999999</v>
      </c>
      <c r="F111" s="150">
        <v>701.14453500000002</v>
      </c>
      <c r="G111" s="150">
        <v>724.43555100000003</v>
      </c>
      <c r="H111" s="150">
        <v>714.68723699999998</v>
      </c>
      <c r="I111" s="150">
        <v>765.14518099999998</v>
      </c>
      <c r="J111" s="150">
        <v>788.634096</v>
      </c>
      <c r="K111" s="150">
        <v>752.60181699999998</v>
      </c>
      <c r="L111" s="150">
        <v>773.76758800000005</v>
      </c>
      <c r="M111" s="150">
        <v>734.37679500000002</v>
      </c>
      <c r="N111" s="150">
        <v>747.59996799999999</v>
      </c>
      <c r="O111" s="150">
        <v>756.96304199999997</v>
      </c>
      <c r="P111" s="150">
        <v>705.85809500000005</v>
      </c>
      <c r="Q111" s="150">
        <v>682.17468799999995</v>
      </c>
      <c r="R111" s="150">
        <v>548.16125299999999</v>
      </c>
      <c r="S111" s="150">
        <v>581.07287099999996</v>
      </c>
      <c r="T111" s="150">
        <v>602.67556400000001</v>
      </c>
      <c r="U111" s="150">
        <v>196.579925</v>
      </c>
      <c r="V111"/>
      <c r="W111"/>
      <c r="X111"/>
      <c r="Y111"/>
      <c r="Z111"/>
    </row>
    <row r="112" spans="1:26" ht="15">
      <c r="A112" s="217"/>
      <c r="B112" s="149" t="s">
        <v>79</v>
      </c>
      <c r="C112" s="150">
        <v>755.34934399999997</v>
      </c>
      <c r="D112" s="150">
        <v>678.57240100000001</v>
      </c>
      <c r="E112" s="150">
        <v>738.61334099999999</v>
      </c>
      <c r="F112" s="150">
        <v>701.14453500000002</v>
      </c>
      <c r="G112" s="150">
        <v>724.43555100000003</v>
      </c>
      <c r="H112" s="150">
        <v>714.68723699999998</v>
      </c>
      <c r="I112" s="150">
        <v>765.14518099999998</v>
      </c>
      <c r="J112" s="150">
        <v>788.634096</v>
      </c>
      <c r="K112" s="150">
        <v>752.60181699999998</v>
      </c>
      <c r="L112" s="150">
        <v>773.76758800000005</v>
      </c>
      <c r="M112" s="150">
        <v>734.37679500000002</v>
      </c>
      <c r="N112" s="150">
        <v>747.59996799999999</v>
      </c>
      <c r="O112" s="150">
        <v>756.96304199999997</v>
      </c>
      <c r="P112" s="150">
        <v>705.85809500000005</v>
      </c>
      <c r="Q112" s="150">
        <v>682.17468799999995</v>
      </c>
      <c r="R112" s="150">
        <v>548.16125299999999</v>
      </c>
      <c r="S112" s="150">
        <v>581.07287099999996</v>
      </c>
      <c r="T112" s="150">
        <v>602.67556400000001</v>
      </c>
      <c r="U112" s="150">
        <v>196.579925</v>
      </c>
      <c r="V112"/>
      <c r="W112"/>
      <c r="X112"/>
      <c r="Y112"/>
      <c r="Z112"/>
    </row>
    <row r="113" spans="1:19" ht="12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1:19" ht="12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1:19" ht="12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7" spans="1:19">
      <c r="B117" s="213" t="s">
        <v>73</v>
      </c>
      <c r="C117" s="120" t="str">
        <f>TEXT(EDATE(D117,-1),"mmmm aaaa")</f>
        <v>junio 2019</v>
      </c>
      <c r="D117" s="120" t="str">
        <f t="shared" ref="D117:M117" si="5">TEXT(EDATE(E117,-1),"mmmm aaaa")</f>
        <v>julio 2019</v>
      </c>
      <c r="E117" s="120" t="str">
        <f t="shared" si="5"/>
        <v>agosto 2019</v>
      </c>
      <c r="F117" s="120" t="str">
        <f t="shared" si="5"/>
        <v>septiembre 2019</v>
      </c>
      <c r="G117" s="120" t="str">
        <f t="shared" si="5"/>
        <v>octubre 2019</v>
      </c>
      <c r="H117" s="120" t="str">
        <f t="shared" si="5"/>
        <v>noviembre 2019</v>
      </c>
      <c r="I117" s="120" t="str">
        <f t="shared" si="5"/>
        <v>diciembre 2019</v>
      </c>
      <c r="J117" s="120" t="str">
        <f t="shared" si="5"/>
        <v>enero 2020</v>
      </c>
      <c r="K117" s="120" t="str">
        <f t="shared" si="5"/>
        <v>febrero 2020</v>
      </c>
      <c r="L117" s="120" t="str">
        <f t="shared" si="5"/>
        <v>marzo 2020</v>
      </c>
      <c r="M117" s="120" t="str">
        <f t="shared" si="5"/>
        <v>abril 2020</v>
      </c>
      <c r="N117" s="120" t="str">
        <f>TEXT(EDATE(O117,-1),"mmmm aaaa")</f>
        <v>mayo 2020</v>
      </c>
      <c r="O117" s="121" t="str">
        <f>A2</f>
        <v>Junio 2020</v>
      </c>
    </row>
    <row r="118" spans="1:19">
      <c r="B118" s="214"/>
      <c r="C118" s="131" t="str">
        <f>TEXT(EDATE($A$2,-12),"mmm")&amp;".-"&amp;TEXT(EDATE($A$2,-12),"aa")</f>
        <v>jun.-19</v>
      </c>
      <c r="D118" s="131" t="str">
        <f>TEXT(EDATE($A$2,-11),"mmm")&amp;".-"&amp;TEXT(EDATE($A$2,-11),"aa")</f>
        <v>jul.-19</v>
      </c>
      <c r="E118" s="131" t="str">
        <f>TEXT(EDATE($A$2,-10),"mmm")&amp;".-"&amp;TEXT(EDATE($A$2,-10),"aa")</f>
        <v>ago.-19</v>
      </c>
      <c r="F118" s="131" t="str">
        <f>TEXT(EDATE($A$2,-9),"mmm")&amp;".-"&amp;TEXT(EDATE($A$2,-9),"aa")</f>
        <v>sep.-19</v>
      </c>
      <c r="G118" s="131" t="str">
        <f>TEXT(EDATE($A$2,-8),"mmm")&amp;".-"&amp;TEXT(EDATE($A$2,-8),"aa")</f>
        <v>oct.-19</v>
      </c>
      <c r="H118" s="131" t="str">
        <f>TEXT(EDATE($A$2,-7),"mmm")&amp;".-"&amp;TEXT(EDATE($A$2,-7),"aa")</f>
        <v>nov.-19</v>
      </c>
      <c r="I118" s="131" t="str">
        <f>TEXT(EDATE($A$2,-6),"mmm")&amp;".-"&amp;TEXT(EDATE($A$2,-6),"aa")</f>
        <v>dic.-19</v>
      </c>
      <c r="J118" s="131" t="str">
        <f>TEXT(EDATE($A$2,-5),"mmm")&amp;".-"&amp;TEXT(EDATE($A$2,-5),"aa")</f>
        <v>ene.-20</v>
      </c>
      <c r="K118" s="131" t="str">
        <f>TEXT(EDATE($A$2,-4),"mmm")&amp;".-"&amp;TEXT(EDATE($A$2,-4),"aa")</f>
        <v>feb.-20</v>
      </c>
      <c r="L118" s="131" t="str">
        <f>TEXT(EDATE($A$2,-3),"mmm")&amp;".-"&amp;TEXT(EDATE($A$2,-3),"aa")</f>
        <v>mar.-20</v>
      </c>
      <c r="M118" s="131" t="str">
        <f>TEXT(EDATE($A$2,-2),"mmm")&amp;".-"&amp;TEXT(EDATE($A$2,-2),"aa")</f>
        <v>abr.-20</v>
      </c>
      <c r="N118" s="131" t="str">
        <f>TEXT(EDATE($A$2,-1),"mmm")&amp;".-"&amp;TEXT(EDATE($A$2,-1),"aa")</f>
        <v>may.-20</v>
      </c>
      <c r="O118" s="160" t="str">
        <f>TEXT($A$2,"mmm")&amp;".-"&amp;TEXT($A$2,"aa")</f>
        <v>jun.-20</v>
      </c>
    </row>
    <row r="119" spans="1:19">
      <c r="A119" s="210" t="s">
        <v>76</v>
      </c>
      <c r="B119" s="132" t="s">
        <v>11</v>
      </c>
      <c r="C119" s="133">
        <f>HLOOKUP(C$117,$86:$101,3,FALSE)</f>
        <v>98.710933999999995</v>
      </c>
      <c r="D119" s="133">
        <f t="shared" ref="D119:N119" si="6">HLOOKUP(D$117,$86:$101,3,FALSE)</f>
        <v>173.44610299999999</v>
      </c>
      <c r="E119" s="133">
        <f t="shared" si="6"/>
        <v>257.56122599999998</v>
      </c>
      <c r="F119" s="133">
        <f t="shared" si="6"/>
        <v>239.89604299999999</v>
      </c>
      <c r="G119" s="133">
        <f t="shared" si="6"/>
        <v>190.859296</v>
      </c>
      <c r="H119" s="133">
        <f t="shared" si="6"/>
        <v>128.513947</v>
      </c>
      <c r="I119" s="133">
        <f t="shared" si="6"/>
        <v>137.71730099999999</v>
      </c>
      <c r="J119" s="133">
        <f t="shared" si="6"/>
        <v>-3.1773479999999998</v>
      </c>
      <c r="K119" s="133">
        <f t="shared" si="6"/>
        <v>-1.357415</v>
      </c>
      <c r="L119" s="133">
        <f t="shared" si="6"/>
        <v>-1.7178340000000001</v>
      </c>
      <c r="M119" s="133">
        <f t="shared" si="6"/>
        <v>-1.673672</v>
      </c>
      <c r="N119" s="133">
        <f t="shared" si="6"/>
        <v>-1.7940100000000001</v>
      </c>
      <c r="O119" s="134">
        <f>HLOOKUP(O$117,$86:$101,3,FALSE)</f>
        <v>-1.2808299999999999</v>
      </c>
    </row>
    <row r="120" spans="1:19">
      <c r="A120" s="211"/>
      <c r="B120" s="122" t="s">
        <v>10</v>
      </c>
      <c r="C120" s="116">
        <f>HLOOKUP(C$117,$86:$101,4,FALSE)</f>
        <v>49.833764000000002</v>
      </c>
      <c r="D120" s="116">
        <f t="shared" ref="D120:O120" si="7">HLOOKUP(D$117,$86:$101,4,FALSE)</f>
        <v>64.359393999999995</v>
      </c>
      <c r="E120" s="116">
        <f t="shared" si="7"/>
        <v>64.194573000000005</v>
      </c>
      <c r="F120" s="116">
        <f t="shared" si="7"/>
        <v>50.613649000000002</v>
      </c>
      <c r="G120" s="116">
        <f t="shared" si="7"/>
        <v>40.788257999999999</v>
      </c>
      <c r="H120" s="116">
        <f t="shared" si="7"/>
        <v>27.174427999999999</v>
      </c>
      <c r="I120" s="116">
        <f t="shared" si="7"/>
        <v>19.439288000000001</v>
      </c>
      <c r="J120" s="116">
        <f t="shared" si="7"/>
        <v>25.163323999999999</v>
      </c>
      <c r="K120" s="116">
        <f t="shared" si="7"/>
        <v>20.211247</v>
      </c>
      <c r="L120" s="116">
        <f t="shared" si="7"/>
        <v>15.845757000000001</v>
      </c>
      <c r="M120" s="116">
        <f t="shared" si="7"/>
        <v>18.686546</v>
      </c>
      <c r="N120" s="116">
        <f t="shared" si="7"/>
        <v>20.180289999999999</v>
      </c>
      <c r="O120" s="134">
        <f t="shared" si="7"/>
        <v>17.902134</v>
      </c>
    </row>
    <row r="121" spans="1:19">
      <c r="A121" s="211"/>
      <c r="B121" s="122" t="s">
        <v>9</v>
      </c>
      <c r="C121" s="116">
        <f>HLOOKUP(C$117,$86:$101,5,FALSE)</f>
        <v>38.491146999999998</v>
      </c>
      <c r="D121" s="116">
        <f t="shared" ref="D121:O121" si="8">HLOOKUP(D$117,$86:$101,5,FALSE)</f>
        <v>72.469969000000006</v>
      </c>
      <c r="E121" s="116">
        <f t="shared" si="8"/>
        <v>70.419168999999997</v>
      </c>
      <c r="F121" s="116">
        <f t="shared" si="8"/>
        <v>45.651693999999999</v>
      </c>
      <c r="G121" s="116">
        <f t="shared" si="8"/>
        <v>27.936012999999999</v>
      </c>
      <c r="H121" s="116">
        <f t="shared" si="8"/>
        <v>28.760522000000002</v>
      </c>
      <c r="I121" s="116">
        <f t="shared" si="8"/>
        <v>20.411356000000001</v>
      </c>
      <c r="J121" s="116">
        <f t="shared" si="8"/>
        <v>21.825088000000001</v>
      </c>
      <c r="K121" s="116">
        <f t="shared" si="8"/>
        <v>17.386634999999998</v>
      </c>
      <c r="L121" s="116">
        <f t="shared" si="8"/>
        <v>18.899491999999999</v>
      </c>
      <c r="M121" s="116">
        <f t="shared" si="8"/>
        <v>9.9217499999999994</v>
      </c>
      <c r="N121" s="116">
        <f t="shared" si="8"/>
        <v>9.5129249999999992</v>
      </c>
      <c r="O121" s="134">
        <f t="shared" si="8"/>
        <v>15.970385</v>
      </c>
    </row>
    <row r="122" spans="1:19" ht="14.25">
      <c r="A122" s="211"/>
      <c r="B122" s="122" t="s">
        <v>74</v>
      </c>
      <c r="C122" s="116">
        <f>HLOOKUP(C$117,$86:$101,6,FALSE)</f>
        <v>148.873491</v>
      </c>
      <c r="D122" s="116">
        <f t="shared" ref="D122:O122" si="9">HLOOKUP(D$117,$86:$101,6,FALSE)</f>
        <v>160.980031</v>
      </c>
      <c r="E122" s="116">
        <f t="shared" si="9"/>
        <v>81.694967000000005</v>
      </c>
      <c r="F122" s="116">
        <f t="shared" si="9"/>
        <v>37.844405000000002</v>
      </c>
      <c r="G122" s="116">
        <f t="shared" si="9"/>
        <v>49.054825999999998</v>
      </c>
      <c r="H122" s="116">
        <f t="shared" si="9"/>
        <v>98.891853999999995</v>
      </c>
      <c r="I122" s="116">
        <f t="shared" si="9"/>
        <v>97.225685999999996</v>
      </c>
      <c r="J122" s="116">
        <f t="shared" si="9"/>
        <v>247.42845600000001</v>
      </c>
      <c r="K122" s="116">
        <f t="shared" si="9"/>
        <v>226.17381</v>
      </c>
      <c r="L122" s="116">
        <f t="shared" si="9"/>
        <v>223.68889899999999</v>
      </c>
      <c r="M122" s="116">
        <f t="shared" si="9"/>
        <v>190.73178300000001</v>
      </c>
      <c r="N122" s="116">
        <f t="shared" si="9"/>
        <v>192.66073600000001</v>
      </c>
      <c r="O122" s="134">
        <f t="shared" si="9"/>
        <v>191.22599500000001</v>
      </c>
    </row>
    <row r="123" spans="1:19">
      <c r="A123" s="211"/>
      <c r="B123" s="122" t="s">
        <v>24</v>
      </c>
      <c r="C123" s="116">
        <f>HLOOKUP(C$117,$86:$101,7,FALSE)</f>
        <v>1.4050560000000001</v>
      </c>
      <c r="D123" s="116">
        <f t="shared" ref="D123:O123" si="10">HLOOKUP(D$117,$86:$101,7,FALSE)</f>
        <v>4.0689979999999997</v>
      </c>
      <c r="E123" s="116">
        <f t="shared" si="10"/>
        <v>4.8096079999999999</v>
      </c>
      <c r="F123" s="116">
        <f t="shared" si="10"/>
        <v>4.5895020000000004</v>
      </c>
      <c r="G123" s="116">
        <f t="shared" si="10"/>
        <v>1.7684709999999999</v>
      </c>
      <c r="H123" s="116">
        <f t="shared" si="10"/>
        <v>0</v>
      </c>
      <c r="I123" s="116">
        <f t="shared" si="10"/>
        <v>0</v>
      </c>
      <c r="J123" s="116">
        <f t="shared" si="10"/>
        <v>0</v>
      </c>
      <c r="K123" s="116">
        <f t="shared" si="10"/>
        <v>0</v>
      </c>
      <c r="L123" s="116">
        <f t="shared" si="10"/>
        <v>0</v>
      </c>
      <c r="M123" s="116">
        <f t="shared" si="10"/>
        <v>0</v>
      </c>
      <c r="N123" s="116">
        <f t="shared" si="10"/>
        <v>0</v>
      </c>
      <c r="O123" s="134">
        <f t="shared" si="10"/>
        <v>0</v>
      </c>
    </row>
    <row r="124" spans="1:19">
      <c r="A124" s="211"/>
      <c r="B124" s="122" t="s">
        <v>5</v>
      </c>
      <c r="C124" s="116">
        <f>HLOOKUP(C$117,$86:$102,8,FALSE)</f>
        <v>0.34985300000000003</v>
      </c>
      <c r="D124" s="116">
        <f t="shared" ref="D124:O124" si="11">HLOOKUP(D$117,$86:$102,8,FALSE)</f>
        <v>0.23036599999999999</v>
      </c>
      <c r="E124" s="116">
        <f t="shared" si="11"/>
        <v>0.347945</v>
      </c>
      <c r="F124" s="116">
        <f t="shared" si="11"/>
        <v>0.51373500000000005</v>
      </c>
      <c r="G124" s="116">
        <f t="shared" si="11"/>
        <v>0.402117</v>
      </c>
      <c r="H124" s="116">
        <f t="shared" si="11"/>
        <v>0.49518299999999998</v>
      </c>
      <c r="I124" s="116">
        <f t="shared" si="11"/>
        <v>0.44528499999999999</v>
      </c>
      <c r="J124" s="116">
        <f t="shared" si="11"/>
        <v>0.37082599999999999</v>
      </c>
      <c r="K124" s="116">
        <f t="shared" si="11"/>
        <v>0.33927600000000002</v>
      </c>
      <c r="L124" s="116">
        <f t="shared" si="11"/>
        <v>0.53315400000000002</v>
      </c>
      <c r="M124" s="116">
        <f t="shared" si="11"/>
        <v>0.24332000000000001</v>
      </c>
      <c r="N124" s="116">
        <f t="shared" si="11"/>
        <v>0.35056999999999999</v>
      </c>
      <c r="O124" s="134">
        <f t="shared" si="11"/>
        <v>0.21834000000000001</v>
      </c>
    </row>
    <row r="125" spans="1:19">
      <c r="A125" s="211"/>
      <c r="B125" s="122" t="s">
        <v>4</v>
      </c>
      <c r="C125" s="116">
        <f>HLOOKUP(C$117,$86:$102,9,FALSE)</f>
        <v>13.303602</v>
      </c>
      <c r="D125" s="116">
        <f t="shared" ref="D125:O125" si="12">HLOOKUP(D$117,$86:$102,9,FALSE)</f>
        <v>12.477155</v>
      </c>
      <c r="E125" s="116">
        <f t="shared" si="12"/>
        <v>12.245136</v>
      </c>
      <c r="F125" s="116">
        <f t="shared" si="12"/>
        <v>10.044699</v>
      </c>
      <c r="G125" s="116">
        <f t="shared" si="12"/>
        <v>9.1120260000000002</v>
      </c>
      <c r="H125" s="116">
        <f t="shared" si="12"/>
        <v>6.2902100000000001</v>
      </c>
      <c r="I125" s="116">
        <f t="shared" si="12"/>
        <v>5.905538</v>
      </c>
      <c r="J125" s="116">
        <f t="shared" si="12"/>
        <v>5.931076</v>
      </c>
      <c r="K125" s="116">
        <f t="shared" si="12"/>
        <v>8.7357479999999992</v>
      </c>
      <c r="L125" s="116">
        <f t="shared" si="12"/>
        <v>9.1979059999999997</v>
      </c>
      <c r="M125" s="116">
        <f t="shared" si="12"/>
        <v>10.812875</v>
      </c>
      <c r="N125" s="116">
        <f t="shared" si="12"/>
        <v>12.879177</v>
      </c>
      <c r="O125" s="134">
        <f t="shared" si="12"/>
        <v>12.237156000000001</v>
      </c>
    </row>
    <row r="126" spans="1:19">
      <c r="A126" s="211"/>
      <c r="B126" s="123" t="s">
        <v>22</v>
      </c>
      <c r="C126" s="116">
        <f>HLOOKUP(C$117,$86:$102,10,FALSE)</f>
        <v>0.12551699999999999</v>
      </c>
      <c r="D126" s="116">
        <f t="shared" ref="D126:O126" si="13">HLOOKUP(D$117,$86:$102,10,FALSE)</f>
        <v>9.8985000000000004E-2</v>
      </c>
      <c r="E126" s="116">
        <f t="shared" si="13"/>
        <v>8.3479999999999999E-2</v>
      </c>
      <c r="F126" s="116">
        <f t="shared" si="13"/>
        <v>1.2656000000000001E-2</v>
      </c>
      <c r="G126" s="116">
        <f t="shared" si="13"/>
        <v>9.9426E-2</v>
      </c>
      <c r="H126" s="116">
        <f t="shared" si="13"/>
        <v>9.2591999999999994E-2</v>
      </c>
      <c r="I126" s="116">
        <f t="shared" si="13"/>
        <v>0.18124699999999999</v>
      </c>
      <c r="J126" s="116">
        <f t="shared" si="13"/>
        <v>0.20147399999999999</v>
      </c>
      <c r="K126" s="116">
        <f t="shared" si="13"/>
        <v>8.1622E-2</v>
      </c>
      <c r="L126" s="116">
        <f t="shared" si="13"/>
        <v>2.6786999999999998E-2</v>
      </c>
      <c r="M126" s="116">
        <f t="shared" si="13"/>
        <v>1.5415999999999999E-2</v>
      </c>
      <c r="N126" s="116">
        <f t="shared" si="13"/>
        <v>2.3830000000000001E-3</v>
      </c>
      <c r="O126" s="134">
        <f t="shared" si="13"/>
        <v>5.9750999999999999E-2</v>
      </c>
    </row>
    <row r="127" spans="1:19">
      <c r="A127" s="211"/>
      <c r="B127" s="123" t="s">
        <v>23</v>
      </c>
      <c r="C127" s="116">
        <f>HLOOKUP(C$117,$86:$102,11,FALSE)</f>
        <v>2.3003499999999999</v>
      </c>
      <c r="D127" s="116">
        <f t="shared" ref="D127:O127" si="14">HLOOKUP(D$117,$86:$102,11,FALSE)</f>
        <v>1.194464</v>
      </c>
      <c r="E127" s="116">
        <f t="shared" si="14"/>
        <v>2.848757</v>
      </c>
      <c r="F127" s="116">
        <f t="shared" si="14"/>
        <v>2.8740579999999998</v>
      </c>
      <c r="G127" s="116">
        <f t="shared" si="14"/>
        <v>2.8082799999999999</v>
      </c>
      <c r="H127" s="116">
        <f t="shared" si="14"/>
        <v>3.3302809999999998</v>
      </c>
      <c r="I127" s="116">
        <f t="shared" si="14"/>
        <v>3.7760859999999998</v>
      </c>
      <c r="J127" s="116">
        <f t="shared" si="14"/>
        <v>4.0380969999999996</v>
      </c>
      <c r="K127" s="116">
        <f t="shared" si="14"/>
        <v>3.7449910000000002</v>
      </c>
      <c r="L127" s="116">
        <f t="shared" si="14"/>
        <v>3.4759910000000001</v>
      </c>
      <c r="M127" s="116">
        <f t="shared" si="14"/>
        <v>2.759617</v>
      </c>
      <c r="N127" s="116">
        <f t="shared" si="14"/>
        <v>2.681413</v>
      </c>
      <c r="O127" s="134">
        <f t="shared" si="14"/>
        <v>2.5969359999999999</v>
      </c>
    </row>
    <row r="128" spans="1:19">
      <c r="A128" s="211"/>
      <c r="B128" s="122" t="s">
        <v>55</v>
      </c>
      <c r="C128" s="116">
        <f t="shared" ref="C128:O128" si="15">HLOOKUP(C$117,$86:$102,13,FALSE)</f>
        <v>13.341946</v>
      </c>
      <c r="D128" s="116">
        <f t="shared" si="15"/>
        <v>14.4424645</v>
      </c>
      <c r="E128" s="116">
        <f t="shared" si="15"/>
        <v>12.562136000000001</v>
      </c>
      <c r="F128" s="116">
        <f t="shared" si="15"/>
        <v>13.691565000000001</v>
      </c>
      <c r="G128" s="116">
        <f t="shared" si="15"/>
        <v>14.954476</v>
      </c>
      <c r="H128" s="116">
        <f t="shared" si="15"/>
        <v>13.874806</v>
      </c>
      <c r="I128" s="116">
        <f t="shared" si="15"/>
        <v>8.5480964999999998</v>
      </c>
      <c r="J128" s="116">
        <f t="shared" si="15"/>
        <v>9.2619229999999995</v>
      </c>
      <c r="K128" s="116">
        <f t="shared" si="15"/>
        <v>6.0955329999999996</v>
      </c>
      <c r="L128" s="116">
        <f t="shared" si="15"/>
        <v>10.531687</v>
      </c>
      <c r="M128" s="116">
        <f t="shared" si="15"/>
        <v>4.8152900000000001</v>
      </c>
      <c r="N128" s="116">
        <f t="shared" si="15"/>
        <v>5.3655939999999998</v>
      </c>
      <c r="O128" s="134">
        <f t="shared" si="15"/>
        <v>14.316091999999999</v>
      </c>
    </row>
    <row r="129" spans="1:15">
      <c r="A129" s="211"/>
      <c r="B129" s="122" t="s">
        <v>54</v>
      </c>
      <c r="C129" s="116">
        <f>HLOOKUP(C$117,$86:$102,12,FALSE)</f>
        <v>13.341946</v>
      </c>
      <c r="D129" s="116">
        <f t="shared" ref="D129:O129" si="16">HLOOKUP(D$117,$86:$102,12,FALSE)</f>
        <v>14.4424645</v>
      </c>
      <c r="E129" s="116">
        <f t="shared" si="16"/>
        <v>12.562136000000001</v>
      </c>
      <c r="F129" s="116">
        <f t="shared" si="16"/>
        <v>13.691565000000001</v>
      </c>
      <c r="G129" s="116">
        <f t="shared" si="16"/>
        <v>14.954476</v>
      </c>
      <c r="H129" s="116">
        <f t="shared" si="16"/>
        <v>13.874806</v>
      </c>
      <c r="I129" s="116">
        <f t="shared" si="16"/>
        <v>8.5480964999999998</v>
      </c>
      <c r="J129" s="116">
        <f t="shared" si="16"/>
        <v>9.2619229999999995</v>
      </c>
      <c r="K129" s="116">
        <f t="shared" si="16"/>
        <v>6.0955329999999996</v>
      </c>
      <c r="L129" s="116">
        <f t="shared" si="16"/>
        <v>10.531687</v>
      </c>
      <c r="M129" s="116">
        <f t="shared" si="16"/>
        <v>4.8152900000000001</v>
      </c>
      <c r="N129" s="116">
        <f t="shared" si="16"/>
        <v>5.3655939999999998</v>
      </c>
      <c r="O129" s="134">
        <f t="shared" si="16"/>
        <v>14.316091999999999</v>
      </c>
    </row>
    <row r="130" spans="1:15">
      <c r="A130" s="211"/>
      <c r="B130" s="124" t="s">
        <v>2</v>
      </c>
      <c r="C130" s="125">
        <f>HLOOKUP(C$117,$86:$102,14,FALSE)</f>
        <v>380.077606</v>
      </c>
      <c r="D130" s="125">
        <f t="shared" ref="D130:O130" si="17">HLOOKUP(D$117,$86:$102,14,FALSE)</f>
        <v>518.21039399999995</v>
      </c>
      <c r="E130" s="125">
        <f t="shared" si="17"/>
        <v>519.32913299999996</v>
      </c>
      <c r="F130" s="125">
        <f t="shared" si="17"/>
        <v>419.42357099999998</v>
      </c>
      <c r="G130" s="125">
        <f t="shared" si="17"/>
        <v>352.73766499999999</v>
      </c>
      <c r="H130" s="125">
        <f t="shared" si="17"/>
        <v>321.29862900000001</v>
      </c>
      <c r="I130" s="125">
        <f t="shared" si="17"/>
        <v>302.19797999999997</v>
      </c>
      <c r="J130" s="125">
        <f t="shared" si="17"/>
        <v>320.30483900000002</v>
      </c>
      <c r="K130" s="125">
        <f t="shared" si="17"/>
        <v>287.50698</v>
      </c>
      <c r="L130" s="125">
        <f t="shared" si="17"/>
        <v>291.01352600000001</v>
      </c>
      <c r="M130" s="125">
        <f t="shared" si="17"/>
        <v>241.12821500000001</v>
      </c>
      <c r="N130" s="125">
        <f t="shared" si="17"/>
        <v>247.20467199999999</v>
      </c>
      <c r="O130" s="135">
        <f t="shared" si="17"/>
        <v>267.562051</v>
      </c>
    </row>
    <row r="131" spans="1:15">
      <c r="A131" s="211"/>
      <c r="B131" s="122" t="s">
        <v>21</v>
      </c>
      <c r="C131" s="126">
        <f>HLOOKUP(C$117,$86:$102,15,FALSE)</f>
        <v>159.634671</v>
      </c>
      <c r="D131" s="126">
        <f t="shared" ref="D131:O131" si="18">HLOOKUP(D$117,$86:$102,15,FALSE)</f>
        <v>201.16611399999999</v>
      </c>
      <c r="E131" s="126">
        <f t="shared" si="18"/>
        <v>185.76976199999999</v>
      </c>
      <c r="F131" s="126">
        <f t="shared" si="18"/>
        <v>153.19726600000001</v>
      </c>
      <c r="G131" s="126">
        <f t="shared" si="18"/>
        <v>137.66557</v>
      </c>
      <c r="H131" s="126">
        <f t="shared" si="18"/>
        <v>91.396833999999998</v>
      </c>
      <c r="I131" s="126">
        <f t="shared" si="18"/>
        <v>119.614278</v>
      </c>
      <c r="J131" s="126">
        <f t="shared" si="18"/>
        <v>136.155901</v>
      </c>
      <c r="K131" s="126">
        <f t="shared" si="18"/>
        <v>115.92849699999999</v>
      </c>
      <c r="L131" s="126">
        <f t="shared" si="18"/>
        <v>112.780382</v>
      </c>
      <c r="M131" s="126">
        <f t="shared" si="18"/>
        <v>80.581305999999998</v>
      </c>
      <c r="N131" s="126">
        <f t="shared" si="18"/>
        <v>79.946523999999997</v>
      </c>
      <c r="O131" s="126">
        <f t="shared" si="18"/>
        <v>93.289579000000003</v>
      </c>
    </row>
    <row r="132" spans="1:15">
      <c r="A132" s="211"/>
      <c r="B132" s="127" t="s">
        <v>1</v>
      </c>
      <c r="C132" s="128">
        <f>HLOOKUP(C$117,$86:$102,16,FALSE)</f>
        <v>539.71227699999997</v>
      </c>
      <c r="D132" s="128">
        <f t="shared" ref="D132:O132" si="19">HLOOKUP(D$117,$86:$102,16,FALSE)</f>
        <v>719.37650799999994</v>
      </c>
      <c r="E132" s="128">
        <f t="shared" si="19"/>
        <v>705.09889499999997</v>
      </c>
      <c r="F132" s="128">
        <f t="shared" si="19"/>
        <v>572.62083700000005</v>
      </c>
      <c r="G132" s="128">
        <f t="shared" si="19"/>
        <v>490.403235</v>
      </c>
      <c r="H132" s="128">
        <f t="shared" si="19"/>
        <v>412.69546300000002</v>
      </c>
      <c r="I132" s="128">
        <f t="shared" si="19"/>
        <v>421.81225799999999</v>
      </c>
      <c r="J132" s="128">
        <f t="shared" si="19"/>
        <v>456.46073999999999</v>
      </c>
      <c r="K132" s="128">
        <f t="shared" si="19"/>
        <v>403.43547699999999</v>
      </c>
      <c r="L132" s="128">
        <f t="shared" si="19"/>
        <v>403.79390799999999</v>
      </c>
      <c r="M132" s="128">
        <f t="shared" si="19"/>
        <v>321.709521</v>
      </c>
      <c r="N132" s="128">
        <f t="shared" si="19"/>
        <v>327.15119600000003</v>
      </c>
      <c r="O132" s="128">
        <f t="shared" si="19"/>
        <v>360.85163</v>
      </c>
    </row>
    <row r="133" spans="1:15" ht="14.25">
      <c r="A133" s="212"/>
      <c r="B133" s="137" t="s">
        <v>75</v>
      </c>
      <c r="C133" s="138">
        <f>C120+C121+C123</f>
        <v>89.729967000000002</v>
      </c>
      <c r="D133" s="138">
        <f>D120+D121+D123</f>
        <v>140.89836099999999</v>
      </c>
      <c r="E133" s="138">
        <f t="shared" ref="E133:O133" si="20">E120+E121+E123</f>
        <v>139.42335</v>
      </c>
      <c r="F133" s="138">
        <f t="shared" si="20"/>
        <v>100.854845</v>
      </c>
      <c r="G133" s="138">
        <f t="shared" si="20"/>
        <v>70.492742000000007</v>
      </c>
      <c r="H133" s="138">
        <f t="shared" si="20"/>
        <v>55.934950000000001</v>
      </c>
      <c r="I133" s="138">
        <f t="shared" si="20"/>
        <v>39.850644000000003</v>
      </c>
      <c r="J133" s="138">
        <f t="shared" si="20"/>
        <v>46.988411999999997</v>
      </c>
      <c r="K133" s="138">
        <f t="shared" si="20"/>
        <v>37.597881999999998</v>
      </c>
      <c r="L133" s="138">
        <f t="shared" si="20"/>
        <v>34.745249000000001</v>
      </c>
      <c r="M133" s="138">
        <f t="shared" si="20"/>
        <v>28.608295999999999</v>
      </c>
      <c r="N133" s="138">
        <f t="shared" si="20"/>
        <v>29.693214999999999</v>
      </c>
      <c r="O133" s="138">
        <f t="shared" si="20"/>
        <v>33.872518999999997</v>
      </c>
    </row>
    <row r="134" spans="1:15">
      <c r="A134" s="210" t="s">
        <v>77</v>
      </c>
      <c r="B134" s="139" t="s">
        <v>73</v>
      </c>
      <c r="C134" s="120" t="str">
        <f>TEXT(EDATE($A$2,-12),"mmm")&amp;".-"&amp;TEXT(EDATE($A$2,-12),"aa")</f>
        <v>jun.-19</v>
      </c>
      <c r="D134" s="120" t="str">
        <f>TEXT(EDATE($A$2,-11),"mmm")&amp;".-"&amp;TEXT(EDATE($A$2,-11),"aa")</f>
        <v>jul.-19</v>
      </c>
      <c r="E134" s="120" t="str">
        <f>TEXT(EDATE($A$2,-10),"mmm")&amp;".-"&amp;TEXT(EDATE($A$2,-10),"aa")</f>
        <v>ago.-19</v>
      </c>
      <c r="F134" s="120" t="str">
        <f>TEXT(EDATE($A$2,-9),"mmm")&amp;".-"&amp;TEXT(EDATE($A$2,-9),"aa")</f>
        <v>sep.-19</v>
      </c>
      <c r="G134" s="120" t="str">
        <f>TEXT(EDATE($A$2,-8),"mmm")&amp;".-"&amp;TEXT(EDATE($A$2,-8),"aa")</f>
        <v>oct.-19</v>
      </c>
      <c r="H134" s="120" t="str">
        <f>TEXT(EDATE($A$2,-7),"mmm")&amp;".-"&amp;TEXT(EDATE($A$2,-7),"aa")</f>
        <v>nov.-19</v>
      </c>
      <c r="I134" s="120" t="str">
        <f>TEXT(EDATE($A$2,-6),"mmm")&amp;".-"&amp;TEXT(EDATE($A$2,-6),"aa")</f>
        <v>dic.-19</v>
      </c>
      <c r="J134" s="120" t="str">
        <f>TEXT(EDATE($A$2,-5),"mmm")&amp;".-"&amp;TEXT(EDATE($A$2,-5),"aa")</f>
        <v>ene.-20</v>
      </c>
      <c r="K134" s="120" t="str">
        <f>TEXT(EDATE($A$2,-4),"mmm")&amp;".-"&amp;TEXT(EDATE($A$2,-4),"aa")</f>
        <v>feb.-20</v>
      </c>
      <c r="L134" s="120" t="str">
        <f>TEXT(EDATE($A$2,-3),"mmm")&amp;".-"&amp;TEXT(EDATE($A$2,-3),"aa")</f>
        <v>mar.-20</v>
      </c>
      <c r="M134" s="120" t="str">
        <f>TEXT(EDATE($A$2,-2),"mmm")&amp;".-"&amp;TEXT(EDATE($A$2,-2),"aa")</f>
        <v>abr.-20</v>
      </c>
      <c r="N134" s="120" t="str">
        <f>TEXT(EDATE($A$2,-1),"mmm")&amp;".-"&amp;TEXT(EDATE($A$2,-1),"aa")</f>
        <v>may.-20</v>
      </c>
      <c r="O134" s="121" t="str">
        <f>TEXT($A$2,"mmm")&amp;".-"&amp;TEXT($A$2,"aa")</f>
        <v>jun.-20</v>
      </c>
    </row>
    <row r="135" spans="1:15" ht="15" customHeight="1">
      <c r="A135" s="211"/>
      <c r="B135" s="122" t="s">
        <v>12</v>
      </c>
      <c r="C135" s="116">
        <f>HLOOKUP(C$117,$86:$115,17,FALSE)</f>
        <v>0.27668100000000001</v>
      </c>
      <c r="D135" s="116">
        <f t="shared" ref="D135:O135" si="21">HLOOKUP(D$117,$86:$115,17,FALSE)</f>
        <v>0.29841899999999999</v>
      </c>
      <c r="E135" s="116">
        <f t="shared" si="21"/>
        <v>0.29929</v>
      </c>
      <c r="F135" s="116">
        <f t="shared" si="21"/>
        <v>0.28253899999999998</v>
      </c>
      <c r="G135" s="116">
        <f t="shared" si="21"/>
        <v>0.297543</v>
      </c>
      <c r="H135" s="116">
        <f t="shared" si="21"/>
        <v>0.29652299999999998</v>
      </c>
      <c r="I135" s="116">
        <f t="shared" si="21"/>
        <v>0.29914499999999999</v>
      </c>
      <c r="J135" s="116">
        <f t="shared" si="21"/>
        <v>0.30431399999999997</v>
      </c>
      <c r="K135" s="116">
        <f t="shared" si="21"/>
        <v>0.26768999999999998</v>
      </c>
      <c r="L135" s="116">
        <f t="shared" si="21"/>
        <v>0.29889900000000003</v>
      </c>
      <c r="M135" s="116">
        <f t="shared" si="21"/>
        <v>0.288387</v>
      </c>
      <c r="N135" s="116">
        <f t="shared" si="21"/>
        <v>0.28846300000000002</v>
      </c>
      <c r="O135" s="161">
        <f t="shared" si="21"/>
        <v>0.27233299999999999</v>
      </c>
    </row>
    <row r="136" spans="1:15">
      <c r="A136" s="211"/>
      <c r="B136" s="122" t="s">
        <v>10</v>
      </c>
      <c r="C136" s="116">
        <f>HLOOKUP(C$117,$86:$115,18,FALSE)</f>
        <v>167.34978899999999</v>
      </c>
      <c r="D136" s="116">
        <f t="shared" ref="D136:O136" si="22">HLOOKUP(D$117,$86:$115,18,FALSE)</f>
        <v>155.88908699999999</v>
      </c>
      <c r="E136" s="116">
        <f t="shared" si="22"/>
        <v>173.50264200000001</v>
      </c>
      <c r="F136" s="116">
        <f t="shared" si="22"/>
        <v>167.04003</v>
      </c>
      <c r="G136" s="116">
        <f t="shared" si="22"/>
        <v>168.13456400000001</v>
      </c>
      <c r="H136" s="116">
        <f t="shared" si="22"/>
        <v>151.11739399999999</v>
      </c>
      <c r="I136" s="116">
        <f t="shared" si="22"/>
        <v>171.354029</v>
      </c>
      <c r="J136" s="116">
        <f t="shared" si="22"/>
        <v>175.82359</v>
      </c>
      <c r="K136" s="116">
        <f t="shared" si="22"/>
        <v>160.705896</v>
      </c>
      <c r="L136" s="116">
        <f t="shared" si="22"/>
        <v>133.86502100000001</v>
      </c>
      <c r="M136" s="116">
        <f t="shared" si="22"/>
        <v>118.219841</v>
      </c>
      <c r="N136" s="116">
        <f t="shared" si="22"/>
        <v>127.46646200000001</v>
      </c>
      <c r="O136" s="134">
        <f t="shared" si="22"/>
        <v>122.84934</v>
      </c>
    </row>
    <row r="137" spans="1:15">
      <c r="A137" s="211"/>
      <c r="B137" s="122" t="s">
        <v>9</v>
      </c>
      <c r="C137" s="116">
        <f>HLOOKUP(C$117,$86:$115,19,FALSE)</f>
        <v>14.744834000000001</v>
      </c>
      <c r="D137" s="116">
        <f t="shared" ref="D137:O137" si="23">HLOOKUP(D$117,$86:$115,19,FALSE)</f>
        <v>16.517122000000001</v>
      </c>
      <c r="E137" s="116">
        <f t="shared" si="23"/>
        <v>17.472964999999999</v>
      </c>
      <c r="F137" s="116">
        <f t="shared" si="23"/>
        <v>24.793182999999999</v>
      </c>
      <c r="G137" s="116">
        <f t="shared" si="23"/>
        <v>16.664884000000001</v>
      </c>
      <c r="H137" s="116">
        <f t="shared" si="23"/>
        <v>18.703745999999999</v>
      </c>
      <c r="I137" s="116">
        <f t="shared" si="23"/>
        <v>16.706254000000001</v>
      </c>
      <c r="J137" s="116">
        <f t="shared" si="23"/>
        <v>17.105090000000001</v>
      </c>
      <c r="K137" s="116">
        <f t="shared" si="23"/>
        <v>21.870190999999998</v>
      </c>
      <c r="L137" s="116">
        <f t="shared" si="23"/>
        <v>12.226845000000001</v>
      </c>
      <c r="M137" s="116">
        <f t="shared" si="23"/>
        <v>5.7932370000000004</v>
      </c>
      <c r="N137" s="116">
        <f t="shared" si="23"/>
        <v>9.4236719999999998</v>
      </c>
      <c r="O137" s="134">
        <f t="shared" si="23"/>
        <v>8.6874149999999997</v>
      </c>
    </row>
    <row r="138" spans="1:15">
      <c r="A138" s="211"/>
      <c r="B138" s="122" t="s">
        <v>8</v>
      </c>
      <c r="C138" s="116">
        <f>HLOOKUP(C$117,$86:$115,20,FALSE)</f>
        <v>209.91055800000001</v>
      </c>
      <c r="D138" s="116">
        <f t="shared" ref="D138:O138" si="24">HLOOKUP(D$117,$86:$115,20,FALSE)</f>
        <v>137.955038</v>
      </c>
      <c r="E138" s="116">
        <f t="shared" si="24"/>
        <v>116.694829</v>
      </c>
      <c r="F138" s="116">
        <f t="shared" si="24"/>
        <v>157.50902600000001</v>
      </c>
      <c r="G138" s="116">
        <f t="shared" si="24"/>
        <v>170.575942</v>
      </c>
      <c r="H138" s="116">
        <f t="shared" si="24"/>
        <v>184.81552300000001</v>
      </c>
      <c r="I138" s="116">
        <f t="shared" si="24"/>
        <v>169.18809899999999</v>
      </c>
      <c r="J138" s="116">
        <f t="shared" si="24"/>
        <v>146.91851800000001</v>
      </c>
      <c r="K138" s="116">
        <f t="shared" si="24"/>
        <v>128.34914699999999</v>
      </c>
      <c r="L138" s="116">
        <f t="shared" si="24"/>
        <v>114.048723</v>
      </c>
      <c r="M138" s="116">
        <f t="shared" si="24"/>
        <v>98.923323999999994</v>
      </c>
      <c r="N138" s="116">
        <f t="shared" si="24"/>
        <v>116.06684199999999</v>
      </c>
      <c r="O138" s="134">
        <f t="shared" si="24"/>
        <v>83.295309000000003</v>
      </c>
    </row>
    <row r="139" spans="1:15" ht="14.25">
      <c r="A139" s="211"/>
      <c r="B139" s="122" t="s">
        <v>74</v>
      </c>
      <c r="C139" s="116">
        <f>HLOOKUP(C$117,$86:$115,21,FALSE)</f>
        <v>222.51747599999999</v>
      </c>
      <c r="D139" s="116">
        <f t="shared" ref="D139:O139" si="25">HLOOKUP(D$117,$86:$115,21,FALSE)</f>
        <v>262.048877</v>
      </c>
      <c r="E139" s="116">
        <f t="shared" si="25"/>
        <v>290.23648900000001</v>
      </c>
      <c r="F139" s="116">
        <f t="shared" si="25"/>
        <v>276.37973799999997</v>
      </c>
      <c r="G139" s="116">
        <f t="shared" si="25"/>
        <v>305.83225499999998</v>
      </c>
      <c r="H139" s="116">
        <f t="shared" si="25"/>
        <v>233.08126999999999</v>
      </c>
      <c r="I139" s="116">
        <f t="shared" si="25"/>
        <v>301.90038800000002</v>
      </c>
      <c r="J139" s="116">
        <f t="shared" si="25"/>
        <v>336.41169600000001</v>
      </c>
      <c r="K139" s="116">
        <f t="shared" si="25"/>
        <v>279.07848200000001</v>
      </c>
      <c r="L139" s="116">
        <f t="shared" si="25"/>
        <v>300.75480199999998</v>
      </c>
      <c r="M139" s="116">
        <f t="shared" si="25"/>
        <v>246.048203</v>
      </c>
      <c r="N139" s="116">
        <f t="shared" si="25"/>
        <v>229.928777</v>
      </c>
      <c r="O139" s="134">
        <f t="shared" si="25"/>
        <v>258.95318400000002</v>
      </c>
    </row>
    <row r="140" spans="1:15">
      <c r="A140" s="211"/>
      <c r="B140" s="122" t="s">
        <v>6</v>
      </c>
      <c r="C140" s="116">
        <f>HLOOKUP(C$117,$86:$115,22,FALSE)</f>
        <v>1.3721410000000001</v>
      </c>
      <c r="D140" s="116">
        <f t="shared" ref="D140:O140" si="26">HLOOKUP(D$117,$86:$115,22,FALSE)</f>
        <v>3.727338</v>
      </c>
      <c r="E140" s="116">
        <f t="shared" si="26"/>
        <v>3.4751189999999998</v>
      </c>
      <c r="F140" s="116">
        <f t="shared" si="26"/>
        <v>2.2183510000000002</v>
      </c>
      <c r="G140" s="116">
        <f t="shared" si="26"/>
        <v>1.582837</v>
      </c>
      <c r="H140" s="116">
        <f t="shared" si="26"/>
        <v>2.0965220000000002</v>
      </c>
      <c r="I140" s="116">
        <f t="shared" si="26"/>
        <v>1.15967</v>
      </c>
      <c r="J140" s="116">
        <f t="shared" si="26"/>
        <v>0.82455000000000001</v>
      </c>
      <c r="K140" s="116">
        <f t="shared" si="26"/>
        <v>1.3385149999999999</v>
      </c>
      <c r="L140" s="116">
        <f t="shared" si="26"/>
        <v>1.8236140000000001</v>
      </c>
      <c r="M140" s="116">
        <f t="shared" si="26"/>
        <v>0.99112500000000003</v>
      </c>
      <c r="N140" s="116">
        <f t="shared" si="26"/>
        <v>1.4427080000000001</v>
      </c>
      <c r="O140" s="134">
        <f t="shared" si="26"/>
        <v>0.74262799999999995</v>
      </c>
    </row>
    <row r="141" spans="1:15">
      <c r="A141" s="211"/>
      <c r="B141" s="122" t="s">
        <v>5</v>
      </c>
      <c r="C141" s="116">
        <f>HLOOKUP(C$117,$86:$115,23,FALSE)</f>
        <v>74.330708999999999</v>
      </c>
      <c r="D141" s="116">
        <f t="shared" ref="D141:O141" si="27">HLOOKUP(D$117,$86:$115,23,FALSE)</f>
        <v>158.18352999999999</v>
      </c>
      <c r="E141" s="116">
        <f t="shared" si="27"/>
        <v>158.502759</v>
      </c>
      <c r="F141" s="116">
        <f t="shared" si="27"/>
        <v>100.47458899999999</v>
      </c>
      <c r="G141" s="116">
        <f t="shared" si="27"/>
        <v>89.262077000000005</v>
      </c>
      <c r="H141" s="116">
        <f t="shared" si="27"/>
        <v>125.115903</v>
      </c>
      <c r="I141" s="116">
        <f t="shared" si="27"/>
        <v>68.820522999999994</v>
      </c>
      <c r="J141" s="116">
        <f t="shared" si="27"/>
        <v>60.201912999999998</v>
      </c>
      <c r="K141" s="116">
        <f t="shared" si="27"/>
        <v>93.150577999999996</v>
      </c>
      <c r="L141" s="116">
        <f t="shared" si="27"/>
        <v>97.165876999999995</v>
      </c>
      <c r="M141" s="116">
        <f t="shared" si="27"/>
        <v>54.499831999999998</v>
      </c>
      <c r="N141" s="116">
        <f t="shared" si="27"/>
        <v>69.748904999999993</v>
      </c>
      <c r="O141" s="134">
        <f t="shared" si="27"/>
        <v>103.362193</v>
      </c>
    </row>
    <row r="142" spans="1:15">
      <c r="A142" s="211"/>
      <c r="B142" s="122" t="s">
        <v>4</v>
      </c>
      <c r="C142" s="116">
        <f>HLOOKUP(C$117,$86:$115,24,FALSE)</f>
        <v>23.361749</v>
      </c>
      <c r="D142" s="116">
        <f t="shared" ref="D142:O142" si="28">HLOOKUP(D$117,$86:$115,24,FALSE)</f>
        <v>29.608312000000002</v>
      </c>
      <c r="E142" s="116">
        <f t="shared" si="28"/>
        <v>27.737331000000001</v>
      </c>
      <c r="F142" s="116">
        <f t="shared" si="28"/>
        <v>23.467742000000001</v>
      </c>
      <c r="G142" s="116">
        <f t="shared" si="28"/>
        <v>20.840191999999998</v>
      </c>
      <c r="H142" s="116">
        <f t="shared" si="28"/>
        <v>18.276879999999998</v>
      </c>
      <c r="I142" s="116">
        <f t="shared" si="28"/>
        <v>17.266753999999999</v>
      </c>
      <c r="J142" s="116">
        <f t="shared" si="28"/>
        <v>18.497091000000001</v>
      </c>
      <c r="K142" s="116">
        <f t="shared" si="28"/>
        <v>20.25189</v>
      </c>
      <c r="L142" s="116">
        <f t="shared" si="28"/>
        <v>21.169239000000001</v>
      </c>
      <c r="M142" s="116">
        <f t="shared" si="28"/>
        <v>22.557507999999999</v>
      </c>
      <c r="N142" s="116">
        <f t="shared" si="28"/>
        <v>26.001139999999999</v>
      </c>
      <c r="O142" s="134">
        <f t="shared" si="28"/>
        <v>23.728103999999998</v>
      </c>
    </row>
    <row r="143" spans="1:15">
      <c r="A143" s="211"/>
      <c r="B143" s="122" t="s">
        <v>22</v>
      </c>
      <c r="C143" s="116">
        <f>HLOOKUP(C$117,$86:$115,25,FALSE)</f>
        <v>0.82330000000000003</v>
      </c>
      <c r="D143" s="116">
        <f t="shared" ref="D143:O143" si="29">HLOOKUP(D$117,$86:$115,25,FALSE)</f>
        <v>0.917458</v>
      </c>
      <c r="E143" s="116">
        <f t="shared" si="29"/>
        <v>0.71267199999999997</v>
      </c>
      <c r="F143" s="116">
        <f t="shared" si="29"/>
        <v>0.43661899999999998</v>
      </c>
      <c r="G143" s="116">
        <f t="shared" si="29"/>
        <v>0.57729399999999997</v>
      </c>
      <c r="H143" s="116">
        <f t="shared" si="29"/>
        <v>0.87303399999999998</v>
      </c>
      <c r="I143" s="116">
        <f t="shared" si="29"/>
        <v>0.90510599999999997</v>
      </c>
      <c r="J143" s="116">
        <f t="shared" si="29"/>
        <v>0.87627999999999995</v>
      </c>
      <c r="K143" s="116">
        <f t="shared" si="29"/>
        <v>0.84570599999999996</v>
      </c>
      <c r="L143" s="116">
        <f t="shared" si="29"/>
        <v>0.82166799999999995</v>
      </c>
      <c r="M143" s="116">
        <f t="shared" si="29"/>
        <v>0.83979599999999999</v>
      </c>
      <c r="N143" s="116">
        <f t="shared" si="29"/>
        <v>0.70590200000000003</v>
      </c>
      <c r="O143" s="134">
        <f t="shared" si="29"/>
        <v>0.78505800000000003</v>
      </c>
    </row>
    <row r="144" spans="1:15">
      <c r="A144" s="211"/>
      <c r="B144" s="127" t="s">
        <v>1</v>
      </c>
      <c r="C144" s="128">
        <f>HLOOKUP(C$117,$86:$115,26,FALSE)</f>
        <v>714.68723699999998</v>
      </c>
      <c r="D144" s="128">
        <f t="shared" ref="D144:O144" si="30">HLOOKUP(D$117,$86:$115,26,FALSE)</f>
        <v>765.14518099999998</v>
      </c>
      <c r="E144" s="128">
        <f t="shared" si="30"/>
        <v>788.634096</v>
      </c>
      <c r="F144" s="128">
        <f t="shared" si="30"/>
        <v>752.60181699999998</v>
      </c>
      <c r="G144" s="128">
        <f t="shared" si="30"/>
        <v>773.76758800000005</v>
      </c>
      <c r="H144" s="128">
        <f t="shared" si="30"/>
        <v>734.37679500000002</v>
      </c>
      <c r="I144" s="128">
        <f t="shared" si="30"/>
        <v>747.59996799999999</v>
      </c>
      <c r="J144" s="128">
        <f t="shared" si="30"/>
        <v>756.96304199999997</v>
      </c>
      <c r="K144" s="128">
        <f t="shared" si="30"/>
        <v>705.85809500000005</v>
      </c>
      <c r="L144" s="128">
        <f t="shared" si="30"/>
        <v>682.17468799999995</v>
      </c>
      <c r="M144" s="128">
        <f t="shared" si="30"/>
        <v>548.16125299999999</v>
      </c>
      <c r="N144" s="128">
        <f t="shared" si="30"/>
        <v>581.07287099999996</v>
      </c>
      <c r="O144" s="136">
        <f t="shared" si="30"/>
        <v>602.67556400000001</v>
      </c>
    </row>
    <row r="145" spans="1:26">
      <c r="A145" s="211"/>
      <c r="B145" s="129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40"/>
    </row>
    <row r="146" spans="1:26" ht="14.25">
      <c r="A146" s="212"/>
      <c r="B146" s="137" t="s">
        <v>75</v>
      </c>
      <c r="C146" s="141">
        <f>SUM(C136:C138)</f>
        <v>392.00518099999999</v>
      </c>
      <c r="D146" s="141">
        <f t="shared" ref="D146:O146" si="31">SUM(D136:D138)</f>
        <v>310.36124699999999</v>
      </c>
      <c r="E146" s="141">
        <f t="shared" si="31"/>
        <v>307.670436</v>
      </c>
      <c r="F146" s="141">
        <f t="shared" si="31"/>
        <v>349.34223900000001</v>
      </c>
      <c r="G146" s="141">
        <f t="shared" si="31"/>
        <v>355.37539000000004</v>
      </c>
      <c r="H146" s="141">
        <f t="shared" si="31"/>
        <v>354.636663</v>
      </c>
      <c r="I146" s="141">
        <f t="shared" si="31"/>
        <v>357.24838199999999</v>
      </c>
      <c r="J146" s="141">
        <f t="shared" si="31"/>
        <v>339.84719799999999</v>
      </c>
      <c r="K146" s="141">
        <f t="shared" si="31"/>
        <v>310.92523399999999</v>
      </c>
      <c r="L146" s="141">
        <f t="shared" si="31"/>
        <v>260.14058899999998</v>
      </c>
      <c r="M146" s="141">
        <f t="shared" si="31"/>
        <v>222.93640199999999</v>
      </c>
      <c r="N146" s="141">
        <f t="shared" si="31"/>
        <v>252.956976</v>
      </c>
      <c r="O146" s="142">
        <f t="shared" si="31"/>
        <v>214.832064</v>
      </c>
    </row>
    <row r="149" spans="1:26" ht="15">
      <c r="A149" s="174"/>
      <c r="B149" s="174" t="s">
        <v>68</v>
      </c>
      <c r="C149" s="209" t="s">
        <v>57</v>
      </c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5">
      <c r="A150" s="174"/>
      <c r="B150" s="174" t="s">
        <v>69</v>
      </c>
      <c r="C150" s="187" t="s">
        <v>99</v>
      </c>
      <c r="D150" s="187" t="s">
        <v>100</v>
      </c>
      <c r="E150" s="187" t="s">
        <v>101</v>
      </c>
      <c r="F150" s="187" t="s">
        <v>102</v>
      </c>
      <c r="G150" s="187" t="s">
        <v>103</v>
      </c>
      <c r="H150" s="187" t="s">
        <v>104</v>
      </c>
      <c r="I150" s="187" t="s">
        <v>105</v>
      </c>
      <c r="J150" s="187" t="s">
        <v>106</v>
      </c>
      <c r="K150" s="187" t="s">
        <v>107</v>
      </c>
      <c r="L150" s="187" t="s">
        <v>108</v>
      </c>
      <c r="M150" s="187" t="s">
        <v>109</v>
      </c>
      <c r="N150" s="187" t="s">
        <v>110</v>
      </c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5">
      <c r="A151" s="174" t="s">
        <v>67</v>
      </c>
      <c r="B151" s="174" t="s">
        <v>111</v>
      </c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5">
      <c r="A152" s="176" t="s">
        <v>123</v>
      </c>
      <c r="B152" s="176" t="s">
        <v>124</v>
      </c>
      <c r="C152" s="189">
        <v>-0.33139999999999997</v>
      </c>
      <c r="D152" s="189">
        <v>4.3600000000000002E-3</v>
      </c>
      <c r="E152" s="189">
        <v>-1.089E-2</v>
      </c>
      <c r="F152" s="189">
        <v>-0.32486999999999999</v>
      </c>
      <c r="G152" s="189">
        <v>-0.18606</v>
      </c>
      <c r="H152" s="189">
        <v>8.0000000000000007E-5</v>
      </c>
      <c r="I152" s="189">
        <v>-7.6E-3</v>
      </c>
      <c r="J152" s="189">
        <v>-0.17854</v>
      </c>
      <c r="K152" s="189">
        <v>-7.5990000000000002E-2</v>
      </c>
      <c r="L152" s="189">
        <v>2.66E-3</v>
      </c>
      <c r="M152" s="189">
        <v>2.0000000000000002E-5</v>
      </c>
      <c r="N152" s="189">
        <v>-7.8670000000000004E-2</v>
      </c>
      <c r="O152"/>
      <c r="P152"/>
      <c r="Q152"/>
      <c r="R152"/>
      <c r="S152"/>
      <c r="T152"/>
      <c r="U152"/>
      <c r="V152"/>
      <c r="W152"/>
      <c r="X152"/>
      <c r="Y152"/>
      <c r="Z152"/>
    </row>
    <row r="155" spans="1:26" ht="15">
      <c r="A155" s="174"/>
      <c r="B155" s="174" t="s">
        <v>68</v>
      </c>
      <c r="C155" s="209" t="s">
        <v>58</v>
      </c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5">
      <c r="A156" s="174"/>
      <c r="B156" s="174" t="s">
        <v>69</v>
      </c>
      <c r="C156" s="187" t="s">
        <v>99</v>
      </c>
      <c r="D156" s="187" t="s">
        <v>100</v>
      </c>
      <c r="E156" s="187" t="s">
        <v>101</v>
      </c>
      <c r="F156" s="187" t="s">
        <v>102</v>
      </c>
      <c r="G156" s="187" t="s">
        <v>103</v>
      </c>
      <c r="H156" s="187" t="s">
        <v>104</v>
      </c>
      <c r="I156" s="187" t="s">
        <v>105</v>
      </c>
      <c r="J156" s="187" t="s">
        <v>106</v>
      </c>
      <c r="K156" s="187" t="s">
        <v>107</v>
      </c>
      <c r="L156" s="187" t="s">
        <v>108</v>
      </c>
      <c r="M156" s="187" t="s">
        <v>109</v>
      </c>
      <c r="N156" s="187" t="s">
        <v>110</v>
      </c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5">
      <c r="A157" s="174" t="s">
        <v>67</v>
      </c>
      <c r="B157" s="174" t="s">
        <v>111</v>
      </c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5">
      <c r="A158" s="176" t="s">
        <v>123</v>
      </c>
      <c r="B158" s="176" t="s">
        <v>124</v>
      </c>
      <c r="C158" s="189">
        <v>-0.15673000000000001</v>
      </c>
      <c r="D158" s="189">
        <v>5.6100000000000004E-3</v>
      </c>
      <c r="E158" s="189">
        <v>-1.01E-3</v>
      </c>
      <c r="F158" s="189">
        <v>-0.16133</v>
      </c>
      <c r="G158" s="189">
        <v>-0.10106999999999999</v>
      </c>
      <c r="H158" s="189">
        <v>-8.8999999999999995E-4</v>
      </c>
      <c r="I158" s="189">
        <v>-5.9000000000000003E-4</v>
      </c>
      <c r="J158" s="189">
        <v>-9.9589999999999998E-2</v>
      </c>
      <c r="K158" s="189">
        <v>-4.7539999999999999E-2</v>
      </c>
      <c r="L158" s="189">
        <v>2.0699999999999998E-3</v>
      </c>
      <c r="M158" s="189">
        <v>3.5E-4</v>
      </c>
      <c r="N158" s="189">
        <v>-4.9959999999999997E-2</v>
      </c>
      <c r="O158"/>
      <c r="P158"/>
      <c r="Q158"/>
      <c r="R158"/>
      <c r="S158"/>
      <c r="T158"/>
      <c r="U158"/>
      <c r="V158"/>
      <c r="W158"/>
      <c r="X158"/>
      <c r="Y158"/>
      <c r="Z158"/>
    </row>
  </sheetData>
  <mergeCells count="15">
    <mergeCell ref="B29:C29"/>
    <mergeCell ref="C149:N149"/>
    <mergeCell ref="C155:N155"/>
    <mergeCell ref="A134:A146"/>
    <mergeCell ref="A119:A133"/>
    <mergeCell ref="B117:B118"/>
    <mergeCell ref="A102:A112"/>
    <mergeCell ref="A88:A101"/>
    <mergeCell ref="B30:C30"/>
    <mergeCell ref="C85:U85"/>
    <mergeCell ref="B4:AG4"/>
    <mergeCell ref="B5:I5"/>
    <mergeCell ref="J5:Q5"/>
    <mergeCell ref="R5:Y5"/>
    <mergeCell ref="Z5:A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2"/>
  <sheetViews>
    <sheetView showGridLines="0" showRowColHeaders="0" topLeftCell="A2" workbookViewId="0">
      <selection activeCell="B2" sqref="B2"/>
    </sheetView>
  </sheetViews>
  <sheetFormatPr baseColWidth="10" defaultColWidth="11.42578125" defaultRowHeight="12.75"/>
  <cols>
    <col min="1" max="1" width="0.140625" style="75" customWidth="1"/>
    <col min="2" max="2" width="2.7109375" style="75" customWidth="1"/>
    <col min="3" max="3" width="23.7109375" style="75" customWidth="1"/>
    <col min="4" max="4" width="1.28515625" style="75" customWidth="1"/>
    <col min="5" max="5" width="16.28515625" style="75" bestFit="1" customWidth="1"/>
    <col min="6" max="16384" width="11.42578125" style="75"/>
  </cols>
  <sheetData>
    <row r="1" spans="3:12" ht="0.6" customHeight="1"/>
    <row r="2" spans="3:12" ht="21" customHeight="1">
      <c r="K2" s="34" t="s">
        <v>19</v>
      </c>
      <c r="L2" s="54"/>
    </row>
    <row r="3" spans="3:12" ht="15" customHeight="1">
      <c r="K3" s="51" t="str">
        <f>Indice!E3</f>
        <v>Junio 2020</v>
      </c>
      <c r="L3" s="76"/>
    </row>
    <row r="4" spans="3:12" ht="19.899999999999999" customHeight="1">
      <c r="C4" s="32" t="s">
        <v>46</v>
      </c>
    </row>
    <row r="5" spans="3:12" ht="12.6" customHeight="1"/>
    <row r="7" spans="3:12" ht="12.75" customHeight="1">
      <c r="C7" s="191" t="s">
        <v>47</v>
      </c>
      <c r="E7" s="77"/>
      <c r="F7" s="192" t="str">
        <f>K3</f>
        <v>Junio 2020</v>
      </c>
      <c r="G7" s="193"/>
      <c r="H7" s="193" t="s">
        <v>37</v>
      </c>
      <c r="I7" s="193"/>
      <c r="J7" s="193" t="s">
        <v>38</v>
      </c>
      <c r="K7" s="193"/>
    </row>
    <row r="8" spans="3:12">
      <c r="C8" s="191"/>
      <c r="E8" s="78"/>
      <c r="F8" s="79" t="s">
        <v>13</v>
      </c>
      <c r="G8" s="106" t="str">
        <f>CONCATENATE("% ",RIGHT(F7,2),"/",RIGHT(F7,2)-1)</f>
        <v>% 20/19</v>
      </c>
      <c r="H8" s="79" t="s">
        <v>13</v>
      </c>
      <c r="I8" s="80" t="str">
        <f>G8</f>
        <v>% 20/19</v>
      </c>
      <c r="J8" s="79" t="s">
        <v>13</v>
      </c>
      <c r="K8" s="80" t="str">
        <f>G8</f>
        <v>% 20/19</v>
      </c>
    </row>
    <row r="9" spans="3:12">
      <c r="C9" s="81"/>
      <c r="E9" s="82" t="s">
        <v>39</v>
      </c>
      <c r="F9" s="83">
        <f>Dat_01!R24/1000</f>
        <v>360.85163</v>
      </c>
      <c r="G9" s="164">
        <f>Dat_01!T24*100</f>
        <v>-33.139999699999997</v>
      </c>
      <c r="H9" s="83">
        <f>Dat_01!U24/1000</f>
        <v>2273.4024720000002</v>
      </c>
      <c r="I9" s="164">
        <f>Dat_01!W24*100</f>
        <v>-18.606094849999998</v>
      </c>
      <c r="J9" s="83">
        <f>Dat_01!X24/1000</f>
        <v>5595.4096679999993</v>
      </c>
      <c r="K9" s="164">
        <f>Dat_01!Y24*100</f>
        <v>-7.5994057599999998</v>
      </c>
    </row>
    <row r="10" spans="3:12">
      <c r="E10" s="18"/>
      <c r="F10" s="84"/>
      <c r="G10" s="84"/>
      <c r="H10" s="84"/>
      <c r="I10" s="84"/>
      <c r="J10" s="84"/>
      <c r="K10" s="84"/>
    </row>
    <row r="11" spans="3:12">
      <c r="E11" s="18" t="s">
        <v>40</v>
      </c>
      <c r="F11" s="84"/>
      <c r="G11" s="84"/>
      <c r="H11" s="84"/>
      <c r="I11" s="84"/>
      <c r="J11" s="84"/>
      <c r="K11" s="84"/>
    </row>
    <row r="12" spans="3:12">
      <c r="E12" s="85" t="s">
        <v>41</v>
      </c>
      <c r="F12" s="84"/>
      <c r="G12" s="103">
        <f>Dat_01!D152*100</f>
        <v>0.436</v>
      </c>
      <c r="H12" s="103"/>
      <c r="I12" s="103">
        <f>Dat_01!H152*100</f>
        <v>8.0000000000000002E-3</v>
      </c>
      <c r="J12" s="103"/>
      <c r="K12" s="103">
        <f>Dat_01!L152*100</f>
        <v>0.26600000000000001</v>
      </c>
    </row>
    <row r="13" spans="3:12">
      <c r="E13" s="85" t="s">
        <v>42</v>
      </c>
      <c r="F13" s="84"/>
      <c r="G13" s="103">
        <f>Dat_01!E152*100</f>
        <v>-1.089</v>
      </c>
      <c r="H13" s="103"/>
      <c r="I13" s="103">
        <f>Dat_01!I152*100</f>
        <v>-0.76</v>
      </c>
      <c r="J13" s="103"/>
      <c r="K13" s="103">
        <f>Dat_01!M152*100</f>
        <v>2E-3</v>
      </c>
    </row>
    <row r="14" spans="3:12">
      <c r="E14" s="86" t="s">
        <v>43</v>
      </c>
      <c r="F14" s="87"/>
      <c r="G14" s="104">
        <f>Dat_01!F152*100</f>
        <v>-32.487000000000002</v>
      </c>
      <c r="H14" s="104"/>
      <c r="I14" s="104">
        <f>Dat_01!J152*100</f>
        <v>-17.853999999999999</v>
      </c>
      <c r="J14" s="104"/>
      <c r="K14" s="104">
        <f>Dat_01!N152*100</f>
        <v>-7.867</v>
      </c>
    </row>
    <row r="15" spans="3:12">
      <c r="E15" s="194" t="s">
        <v>44</v>
      </c>
      <c r="F15" s="194"/>
      <c r="G15" s="194"/>
      <c r="H15" s="194"/>
      <c r="I15" s="194"/>
      <c r="J15" s="194"/>
      <c r="K15" s="194"/>
    </row>
    <row r="16" spans="3:12" ht="21.75" customHeight="1">
      <c r="E16" s="190" t="s">
        <v>45</v>
      </c>
      <c r="F16" s="190"/>
      <c r="G16" s="190"/>
      <c r="H16" s="190"/>
      <c r="I16" s="190"/>
      <c r="J16" s="190"/>
      <c r="K16" s="190"/>
    </row>
    <row r="20" spans="7:11">
      <c r="G20" s="177"/>
      <c r="H20" s="177"/>
      <c r="I20" s="177"/>
      <c r="J20" s="177"/>
      <c r="K20" s="177"/>
    </row>
    <row r="21" spans="7:11">
      <c r="G21" s="177"/>
      <c r="H21" s="177"/>
      <c r="I21" s="177"/>
      <c r="J21" s="177"/>
      <c r="K21" s="177"/>
    </row>
    <row r="22" spans="7:11">
      <c r="G22" s="177"/>
      <c r="H22" s="177"/>
      <c r="I22" s="177"/>
      <c r="J22" s="177"/>
      <c r="K22" s="177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L21"/>
  <sheetViews>
    <sheetView showGridLines="0" showRowColHeaders="0" topLeftCell="A2" workbookViewId="0">
      <selection activeCell="B2" sqref="B2"/>
    </sheetView>
  </sheetViews>
  <sheetFormatPr baseColWidth="10" defaultColWidth="11.42578125" defaultRowHeight="12.75"/>
  <cols>
    <col min="1" max="1" width="0.140625" style="75" customWidth="1"/>
    <col min="2" max="2" width="2.7109375" style="75" customWidth="1"/>
    <col min="3" max="3" width="23.7109375" style="75" customWidth="1"/>
    <col min="4" max="4" width="1.28515625" style="75" customWidth="1"/>
    <col min="5" max="5" width="16.28515625" style="75" bestFit="1" customWidth="1"/>
    <col min="6" max="16384" width="11.42578125" style="75"/>
  </cols>
  <sheetData>
    <row r="1" spans="3:12" ht="0.6" customHeight="1"/>
    <row r="2" spans="3:12" ht="21" customHeight="1">
      <c r="K2" s="34" t="s">
        <v>19</v>
      </c>
      <c r="L2" s="54"/>
    </row>
    <row r="3" spans="3:12" ht="15" customHeight="1">
      <c r="K3" s="51" t="str">
        <f>Indice!E3</f>
        <v>Junio 2020</v>
      </c>
      <c r="L3" s="76"/>
    </row>
    <row r="4" spans="3:12" ht="19.899999999999999" customHeight="1">
      <c r="C4" s="32" t="s">
        <v>46</v>
      </c>
    </row>
    <row r="5" spans="3:12" ht="12.6" customHeight="1"/>
    <row r="7" spans="3:12" ht="12.75" customHeight="1">
      <c r="C7" s="191" t="s">
        <v>48</v>
      </c>
      <c r="E7" s="77"/>
      <c r="F7" s="192" t="str">
        <f>K3</f>
        <v>Junio 2020</v>
      </c>
      <c r="G7" s="193"/>
      <c r="H7" s="193" t="s">
        <v>37</v>
      </c>
      <c r="I7" s="193"/>
      <c r="J7" s="193" t="s">
        <v>38</v>
      </c>
      <c r="K7" s="193"/>
    </row>
    <row r="8" spans="3:12">
      <c r="C8" s="191"/>
      <c r="E8" s="78"/>
      <c r="F8" s="79" t="s">
        <v>13</v>
      </c>
      <c r="G8" s="106" t="str">
        <f>CONCATENATE("% ",RIGHT(F7,2),"/",RIGHT(F7,2)-1)</f>
        <v>% 20/19</v>
      </c>
      <c r="H8" s="79" t="s">
        <v>13</v>
      </c>
      <c r="I8" s="107" t="str">
        <f>G8</f>
        <v>% 20/19</v>
      </c>
      <c r="J8" s="79" t="s">
        <v>13</v>
      </c>
      <c r="K8" s="107" t="str">
        <f>G8</f>
        <v>% 20/19</v>
      </c>
    </row>
    <row r="9" spans="3:12">
      <c r="C9" s="81"/>
      <c r="E9" s="82" t="s">
        <v>39</v>
      </c>
      <c r="F9" s="83">
        <f>Dat_01!Z24/1000</f>
        <v>602.67556400000001</v>
      </c>
      <c r="G9" s="164">
        <f>Dat_01!AB24*100</f>
        <v>-15.672824029999999</v>
      </c>
      <c r="H9" s="83">
        <f>Dat_01!AC24/1000</f>
        <v>3876.9055129999997</v>
      </c>
      <c r="I9" s="164">
        <f>Dat_01!AE24*100</f>
        <v>-10.10704537</v>
      </c>
      <c r="J9" s="83">
        <f>Dat_01!AF24/1000</f>
        <v>8439.0309580000012</v>
      </c>
      <c r="K9" s="164">
        <f>Dat_01!AG24*100</f>
        <v>-4.7542258300000002</v>
      </c>
    </row>
    <row r="10" spans="3:12">
      <c r="E10" s="18"/>
      <c r="F10" s="84"/>
      <c r="G10" s="84"/>
      <c r="H10" s="84"/>
      <c r="I10" s="84"/>
      <c r="J10" s="84"/>
      <c r="K10" s="84"/>
    </row>
    <row r="11" spans="3:12">
      <c r="E11" s="18" t="s">
        <v>40</v>
      </c>
      <c r="F11" s="84"/>
      <c r="G11" s="84"/>
      <c r="H11" s="84"/>
      <c r="I11" s="84"/>
      <c r="J11" s="84"/>
      <c r="K11" s="84"/>
    </row>
    <row r="12" spans="3:12">
      <c r="E12" s="85" t="s">
        <v>41</v>
      </c>
      <c r="F12" s="84"/>
      <c r="G12" s="103">
        <f>Dat_01!D158*100</f>
        <v>0.56100000000000005</v>
      </c>
      <c r="H12" s="103"/>
      <c r="I12" s="103">
        <f>Dat_01!H158*100</f>
        <v>-8.8999999999999996E-2</v>
      </c>
      <c r="J12" s="103"/>
      <c r="K12" s="103">
        <f>Dat_01!L158*100</f>
        <v>0.20699999999999999</v>
      </c>
    </row>
    <row r="13" spans="3:12">
      <c r="E13" s="85" t="s">
        <v>42</v>
      </c>
      <c r="F13" s="84"/>
      <c r="G13" s="103">
        <f>Dat_01!E158*100</f>
        <v>-0.10100000000000001</v>
      </c>
      <c r="H13" s="103"/>
      <c r="I13" s="103">
        <f>Dat_01!I158*100</f>
        <v>-5.9000000000000004E-2</v>
      </c>
      <c r="J13" s="103"/>
      <c r="K13" s="103">
        <f>Dat_01!M158*100</f>
        <v>3.4999999999999996E-2</v>
      </c>
    </row>
    <row r="14" spans="3:12">
      <c r="E14" s="86" t="s">
        <v>43</v>
      </c>
      <c r="F14" s="87"/>
      <c r="G14" s="104">
        <f>Dat_01!F158*100</f>
        <v>-16.132999999999999</v>
      </c>
      <c r="H14" s="104"/>
      <c r="I14" s="104">
        <f>Dat_01!J158*100</f>
        <v>-9.9589999999999996</v>
      </c>
      <c r="J14" s="104"/>
      <c r="K14" s="104">
        <f>Dat_01!N158*100</f>
        <v>-4.9959999999999996</v>
      </c>
    </row>
    <row r="15" spans="3:12">
      <c r="E15" s="194" t="s">
        <v>44</v>
      </c>
      <c r="F15" s="194"/>
      <c r="G15" s="194"/>
      <c r="H15" s="194"/>
      <c r="I15" s="194"/>
      <c r="J15" s="194"/>
      <c r="K15" s="194"/>
    </row>
    <row r="16" spans="3:12" ht="21.75" customHeight="1">
      <c r="E16" s="190" t="s">
        <v>45</v>
      </c>
      <c r="F16" s="190"/>
      <c r="G16" s="190"/>
      <c r="H16" s="190"/>
      <c r="I16" s="190"/>
      <c r="J16" s="190"/>
      <c r="K16" s="190"/>
    </row>
    <row r="19" spans="7:11">
      <c r="G19" s="177"/>
      <c r="H19" s="177"/>
      <c r="I19" s="177"/>
      <c r="J19" s="177"/>
      <c r="K19" s="177"/>
    </row>
    <row r="20" spans="7:11">
      <c r="G20" s="177"/>
      <c r="H20" s="177"/>
      <c r="I20" s="177"/>
      <c r="J20" s="177"/>
      <c r="K20" s="177"/>
    </row>
    <row r="21" spans="7:11">
      <c r="G21" s="177"/>
      <c r="H21" s="177"/>
      <c r="I21" s="177"/>
      <c r="J21" s="177"/>
      <c r="K21" s="177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6"/>
  <sheetViews>
    <sheetView workbookViewId="0"/>
  </sheetViews>
  <sheetFormatPr baseColWidth="10" defaultRowHeight="15"/>
  <sheetData>
    <row r="1" spans="1:2">
      <c r="A1">
        <v>5</v>
      </c>
      <c r="B1" s="108" t="s">
        <v>130</v>
      </c>
    </row>
    <row r="2" spans="1:2">
      <c r="A2" t="s">
        <v>125</v>
      </c>
    </row>
    <row r="3" spans="1:2">
      <c r="A3" t="s">
        <v>126</v>
      </c>
    </row>
    <row r="4" spans="1:2">
      <c r="A4" t="s">
        <v>128</v>
      </c>
    </row>
    <row r="5" spans="1:2">
      <c r="A5" t="s">
        <v>129</v>
      </c>
    </row>
    <row r="6" spans="1:2">
      <c r="A6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autoPageBreaks="0" fitToPage="1"/>
  </sheetPr>
  <dimension ref="C1:W58"/>
  <sheetViews>
    <sheetView showGridLines="0" showRowColHeaders="0" zoomScaleNormal="100" workbookViewId="0">
      <selection activeCell="S22" sqref="S22"/>
    </sheetView>
  </sheetViews>
  <sheetFormatPr baseColWidth="10" defaultRowHeight="11.25"/>
  <cols>
    <col min="1" max="1" width="0.140625" style="1" customWidth="1"/>
    <col min="2" max="2" width="2.7109375" style="1" customWidth="1"/>
    <col min="3" max="3" width="23.7109375" style="2" customWidth="1"/>
    <col min="4" max="4" width="1.28515625" style="2" customWidth="1"/>
    <col min="5" max="5" width="29.140625" style="2" customWidth="1"/>
    <col min="6" max="7" width="7.7109375" style="2" customWidth="1"/>
    <col min="8" max="9" width="7.7109375" style="1" customWidth="1"/>
    <col min="10" max="11" width="7.7109375" style="2" customWidth="1"/>
    <col min="12" max="13" width="7.7109375" style="1" customWidth="1"/>
    <col min="14" max="254" width="11.42578125" style="1"/>
    <col min="255" max="255" width="0.140625" style="1" customWidth="1"/>
    <col min="256" max="256" width="2.7109375" style="1" customWidth="1"/>
    <col min="257" max="257" width="15.42578125" style="1" customWidth="1"/>
    <col min="258" max="258" width="1.28515625" style="1" customWidth="1"/>
    <col min="259" max="259" width="29.140625" style="1" customWidth="1"/>
    <col min="260" max="260" width="7.85546875" style="1" bestFit="1" customWidth="1"/>
    <col min="261" max="261" width="7" style="1" customWidth="1"/>
    <col min="262" max="262" width="7.85546875" style="1" bestFit="1" customWidth="1"/>
    <col min="263" max="263" width="8.42578125" style="1" customWidth="1"/>
    <col min="264" max="264" width="7" style="1" customWidth="1"/>
    <col min="265" max="265" width="6.28515625" style="1" customWidth="1"/>
    <col min="266" max="266" width="7" style="1" customWidth="1"/>
    <col min="267" max="267" width="6.7109375" style="1" customWidth="1"/>
    <col min="268" max="268" width="7" style="1" customWidth="1"/>
    <col min="269" max="269" width="6.42578125" style="1" customWidth="1"/>
    <col min="270" max="510" width="11.42578125" style="1"/>
    <col min="511" max="511" width="0.140625" style="1" customWidth="1"/>
    <col min="512" max="512" width="2.7109375" style="1" customWidth="1"/>
    <col min="513" max="513" width="15.42578125" style="1" customWidth="1"/>
    <col min="514" max="514" width="1.28515625" style="1" customWidth="1"/>
    <col min="515" max="515" width="29.140625" style="1" customWidth="1"/>
    <col min="516" max="516" width="7.85546875" style="1" bestFit="1" customWidth="1"/>
    <col min="517" max="517" width="7" style="1" customWidth="1"/>
    <col min="518" max="518" width="7.85546875" style="1" bestFit="1" customWidth="1"/>
    <col min="519" max="519" width="8.42578125" style="1" customWidth="1"/>
    <col min="520" max="520" width="7" style="1" customWidth="1"/>
    <col min="521" max="521" width="6.28515625" style="1" customWidth="1"/>
    <col min="522" max="522" width="7" style="1" customWidth="1"/>
    <col min="523" max="523" width="6.7109375" style="1" customWidth="1"/>
    <col min="524" max="524" width="7" style="1" customWidth="1"/>
    <col min="525" max="525" width="6.42578125" style="1" customWidth="1"/>
    <col min="526" max="766" width="11.42578125" style="1"/>
    <col min="767" max="767" width="0.140625" style="1" customWidth="1"/>
    <col min="768" max="768" width="2.7109375" style="1" customWidth="1"/>
    <col min="769" max="769" width="15.42578125" style="1" customWidth="1"/>
    <col min="770" max="770" width="1.28515625" style="1" customWidth="1"/>
    <col min="771" max="771" width="29.140625" style="1" customWidth="1"/>
    <col min="772" max="772" width="7.85546875" style="1" bestFit="1" customWidth="1"/>
    <col min="773" max="773" width="7" style="1" customWidth="1"/>
    <col min="774" max="774" width="7.85546875" style="1" bestFit="1" customWidth="1"/>
    <col min="775" max="775" width="8.42578125" style="1" customWidth="1"/>
    <col min="776" max="776" width="7" style="1" customWidth="1"/>
    <col min="777" max="777" width="6.28515625" style="1" customWidth="1"/>
    <col min="778" max="778" width="7" style="1" customWidth="1"/>
    <col min="779" max="779" width="6.7109375" style="1" customWidth="1"/>
    <col min="780" max="780" width="7" style="1" customWidth="1"/>
    <col min="781" max="781" width="6.42578125" style="1" customWidth="1"/>
    <col min="782" max="1022" width="11.42578125" style="1"/>
    <col min="1023" max="1023" width="0.140625" style="1" customWidth="1"/>
    <col min="1024" max="1024" width="2.7109375" style="1" customWidth="1"/>
    <col min="1025" max="1025" width="15.42578125" style="1" customWidth="1"/>
    <col min="1026" max="1026" width="1.28515625" style="1" customWidth="1"/>
    <col min="1027" max="1027" width="29.140625" style="1" customWidth="1"/>
    <col min="1028" max="1028" width="7.85546875" style="1" bestFit="1" customWidth="1"/>
    <col min="1029" max="1029" width="7" style="1" customWidth="1"/>
    <col min="1030" max="1030" width="7.85546875" style="1" bestFit="1" customWidth="1"/>
    <col min="1031" max="1031" width="8.42578125" style="1" customWidth="1"/>
    <col min="1032" max="1032" width="7" style="1" customWidth="1"/>
    <col min="1033" max="1033" width="6.28515625" style="1" customWidth="1"/>
    <col min="1034" max="1034" width="7" style="1" customWidth="1"/>
    <col min="1035" max="1035" width="6.7109375" style="1" customWidth="1"/>
    <col min="1036" max="1036" width="7" style="1" customWidth="1"/>
    <col min="1037" max="1037" width="6.42578125" style="1" customWidth="1"/>
    <col min="1038" max="1278" width="11.42578125" style="1"/>
    <col min="1279" max="1279" width="0.140625" style="1" customWidth="1"/>
    <col min="1280" max="1280" width="2.7109375" style="1" customWidth="1"/>
    <col min="1281" max="1281" width="15.42578125" style="1" customWidth="1"/>
    <col min="1282" max="1282" width="1.28515625" style="1" customWidth="1"/>
    <col min="1283" max="1283" width="29.140625" style="1" customWidth="1"/>
    <col min="1284" max="1284" width="7.85546875" style="1" bestFit="1" customWidth="1"/>
    <col min="1285" max="1285" width="7" style="1" customWidth="1"/>
    <col min="1286" max="1286" width="7.85546875" style="1" bestFit="1" customWidth="1"/>
    <col min="1287" max="1287" width="8.42578125" style="1" customWidth="1"/>
    <col min="1288" max="1288" width="7" style="1" customWidth="1"/>
    <col min="1289" max="1289" width="6.28515625" style="1" customWidth="1"/>
    <col min="1290" max="1290" width="7" style="1" customWidth="1"/>
    <col min="1291" max="1291" width="6.7109375" style="1" customWidth="1"/>
    <col min="1292" max="1292" width="7" style="1" customWidth="1"/>
    <col min="1293" max="1293" width="6.42578125" style="1" customWidth="1"/>
    <col min="1294" max="1534" width="11.42578125" style="1"/>
    <col min="1535" max="1535" width="0.140625" style="1" customWidth="1"/>
    <col min="1536" max="1536" width="2.7109375" style="1" customWidth="1"/>
    <col min="1537" max="1537" width="15.42578125" style="1" customWidth="1"/>
    <col min="1538" max="1538" width="1.28515625" style="1" customWidth="1"/>
    <col min="1539" max="1539" width="29.140625" style="1" customWidth="1"/>
    <col min="1540" max="1540" width="7.85546875" style="1" bestFit="1" customWidth="1"/>
    <col min="1541" max="1541" width="7" style="1" customWidth="1"/>
    <col min="1542" max="1542" width="7.85546875" style="1" bestFit="1" customWidth="1"/>
    <col min="1543" max="1543" width="8.42578125" style="1" customWidth="1"/>
    <col min="1544" max="1544" width="7" style="1" customWidth="1"/>
    <col min="1545" max="1545" width="6.28515625" style="1" customWidth="1"/>
    <col min="1546" max="1546" width="7" style="1" customWidth="1"/>
    <col min="1547" max="1547" width="6.7109375" style="1" customWidth="1"/>
    <col min="1548" max="1548" width="7" style="1" customWidth="1"/>
    <col min="1549" max="1549" width="6.42578125" style="1" customWidth="1"/>
    <col min="1550" max="1790" width="11.42578125" style="1"/>
    <col min="1791" max="1791" width="0.140625" style="1" customWidth="1"/>
    <col min="1792" max="1792" width="2.7109375" style="1" customWidth="1"/>
    <col min="1793" max="1793" width="15.42578125" style="1" customWidth="1"/>
    <col min="1794" max="1794" width="1.28515625" style="1" customWidth="1"/>
    <col min="1795" max="1795" width="29.140625" style="1" customWidth="1"/>
    <col min="1796" max="1796" width="7.85546875" style="1" bestFit="1" customWidth="1"/>
    <col min="1797" max="1797" width="7" style="1" customWidth="1"/>
    <col min="1798" max="1798" width="7.85546875" style="1" bestFit="1" customWidth="1"/>
    <col min="1799" max="1799" width="8.42578125" style="1" customWidth="1"/>
    <col min="1800" max="1800" width="7" style="1" customWidth="1"/>
    <col min="1801" max="1801" width="6.28515625" style="1" customWidth="1"/>
    <col min="1802" max="1802" width="7" style="1" customWidth="1"/>
    <col min="1803" max="1803" width="6.7109375" style="1" customWidth="1"/>
    <col min="1804" max="1804" width="7" style="1" customWidth="1"/>
    <col min="1805" max="1805" width="6.42578125" style="1" customWidth="1"/>
    <col min="1806" max="2046" width="11.42578125" style="1"/>
    <col min="2047" max="2047" width="0.140625" style="1" customWidth="1"/>
    <col min="2048" max="2048" width="2.7109375" style="1" customWidth="1"/>
    <col min="2049" max="2049" width="15.42578125" style="1" customWidth="1"/>
    <col min="2050" max="2050" width="1.28515625" style="1" customWidth="1"/>
    <col min="2051" max="2051" width="29.140625" style="1" customWidth="1"/>
    <col min="2052" max="2052" width="7.85546875" style="1" bestFit="1" customWidth="1"/>
    <col min="2053" max="2053" width="7" style="1" customWidth="1"/>
    <col min="2054" max="2054" width="7.85546875" style="1" bestFit="1" customWidth="1"/>
    <col min="2055" max="2055" width="8.42578125" style="1" customWidth="1"/>
    <col min="2056" max="2056" width="7" style="1" customWidth="1"/>
    <col min="2057" max="2057" width="6.28515625" style="1" customWidth="1"/>
    <col min="2058" max="2058" width="7" style="1" customWidth="1"/>
    <col min="2059" max="2059" width="6.7109375" style="1" customWidth="1"/>
    <col min="2060" max="2060" width="7" style="1" customWidth="1"/>
    <col min="2061" max="2061" width="6.42578125" style="1" customWidth="1"/>
    <col min="2062" max="2302" width="11.42578125" style="1"/>
    <col min="2303" max="2303" width="0.140625" style="1" customWidth="1"/>
    <col min="2304" max="2304" width="2.7109375" style="1" customWidth="1"/>
    <col min="2305" max="2305" width="15.42578125" style="1" customWidth="1"/>
    <col min="2306" max="2306" width="1.28515625" style="1" customWidth="1"/>
    <col min="2307" max="2307" width="29.140625" style="1" customWidth="1"/>
    <col min="2308" max="2308" width="7.85546875" style="1" bestFit="1" customWidth="1"/>
    <col min="2309" max="2309" width="7" style="1" customWidth="1"/>
    <col min="2310" max="2310" width="7.85546875" style="1" bestFit="1" customWidth="1"/>
    <col min="2311" max="2311" width="8.42578125" style="1" customWidth="1"/>
    <col min="2312" max="2312" width="7" style="1" customWidth="1"/>
    <col min="2313" max="2313" width="6.28515625" style="1" customWidth="1"/>
    <col min="2314" max="2314" width="7" style="1" customWidth="1"/>
    <col min="2315" max="2315" width="6.7109375" style="1" customWidth="1"/>
    <col min="2316" max="2316" width="7" style="1" customWidth="1"/>
    <col min="2317" max="2317" width="6.42578125" style="1" customWidth="1"/>
    <col min="2318" max="2558" width="11.42578125" style="1"/>
    <col min="2559" max="2559" width="0.140625" style="1" customWidth="1"/>
    <col min="2560" max="2560" width="2.7109375" style="1" customWidth="1"/>
    <col min="2561" max="2561" width="15.42578125" style="1" customWidth="1"/>
    <col min="2562" max="2562" width="1.28515625" style="1" customWidth="1"/>
    <col min="2563" max="2563" width="29.140625" style="1" customWidth="1"/>
    <col min="2564" max="2564" width="7.85546875" style="1" bestFit="1" customWidth="1"/>
    <col min="2565" max="2565" width="7" style="1" customWidth="1"/>
    <col min="2566" max="2566" width="7.85546875" style="1" bestFit="1" customWidth="1"/>
    <col min="2567" max="2567" width="8.42578125" style="1" customWidth="1"/>
    <col min="2568" max="2568" width="7" style="1" customWidth="1"/>
    <col min="2569" max="2569" width="6.28515625" style="1" customWidth="1"/>
    <col min="2570" max="2570" width="7" style="1" customWidth="1"/>
    <col min="2571" max="2571" width="6.7109375" style="1" customWidth="1"/>
    <col min="2572" max="2572" width="7" style="1" customWidth="1"/>
    <col min="2573" max="2573" width="6.42578125" style="1" customWidth="1"/>
    <col min="2574" max="2814" width="11.42578125" style="1"/>
    <col min="2815" max="2815" width="0.140625" style="1" customWidth="1"/>
    <col min="2816" max="2816" width="2.7109375" style="1" customWidth="1"/>
    <col min="2817" max="2817" width="15.42578125" style="1" customWidth="1"/>
    <col min="2818" max="2818" width="1.28515625" style="1" customWidth="1"/>
    <col min="2819" max="2819" width="29.140625" style="1" customWidth="1"/>
    <col min="2820" max="2820" width="7.85546875" style="1" bestFit="1" customWidth="1"/>
    <col min="2821" max="2821" width="7" style="1" customWidth="1"/>
    <col min="2822" max="2822" width="7.85546875" style="1" bestFit="1" customWidth="1"/>
    <col min="2823" max="2823" width="8.42578125" style="1" customWidth="1"/>
    <col min="2824" max="2824" width="7" style="1" customWidth="1"/>
    <col min="2825" max="2825" width="6.28515625" style="1" customWidth="1"/>
    <col min="2826" max="2826" width="7" style="1" customWidth="1"/>
    <col min="2827" max="2827" width="6.7109375" style="1" customWidth="1"/>
    <col min="2828" max="2828" width="7" style="1" customWidth="1"/>
    <col min="2829" max="2829" width="6.42578125" style="1" customWidth="1"/>
    <col min="2830" max="3070" width="11.42578125" style="1"/>
    <col min="3071" max="3071" width="0.140625" style="1" customWidth="1"/>
    <col min="3072" max="3072" width="2.7109375" style="1" customWidth="1"/>
    <col min="3073" max="3073" width="15.42578125" style="1" customWidth="1"/>
    <col min="3074" max="3074" width="1.28515625" style="1" customWidth="1"/>
    <col min="3075" max="3075" width="29.140625" style="1" customWidth="1"/>
    <col min="3076" max="3076" width="7.85546875" style="1" bestFit="1" customWidth="1"/>
    <col min="3077" max="3077" width="7" style="1" customWidth="1"/>
    <col min="3078" max="3078" width="7.85546875" style="1" bestFit="1" customWidth="1"/>
    <col min="3079" max="3079" width="8.42578125" style="1" customWidth="1"/>
    <col min="3080" max="3080" width="7" style="1" customWidth="1"/>
    <col min="3081" max="3081" width="6.28515625" style="1" customWidth="1"/>
    <col min="3082" max="3082" width="7" style="1" customWidth="1"/>
    <col min="3083" max="3083" width="6.7109375" style="1" customWidth="1"/>
    <col min="3084" max="3084" width="7" style="1" customWidth="1"/>
    <col min="3085" max="3085" width="6.42578125" style="1" customWidth="1"/>
    <col min="3086" max="3326" width="11.42578125" style="1"/>
    <col min="3327" max="3327" width="0.140625" style="1" customWidth="1"/>
    <col min="3328" max="3328" width="2.7109375" style="1" customWidth="1"/>
    <col min="3329" max="3329" width="15.42578125" style="1" customWidth="1"/>
    <col min="3330" max="3330" width="1.28515625" style="1" customWidth="1"/>
    <col min="3331" max="3331" width="29.140625" style="1" customWidth="1"/>
    <col min="3332" max="3332" width="7.85546875" style="1" bestFit="1" customWidth="1"/>
    <col min="3333" max="3333" width="7" style="1" customWidth="1"/>
    <col min="3334" max="3334" width="7.85546875" style="1" bestFit="1" customWidth="1"/>
    <col min="3335" max="3335" width="8.42578125" style="1" customWidth="1"/>
    <col min="3336" max="3336" width="7" style="1" customWidth="1"/>
    <col min="3337" max="3337" width="6.28515625" style="1" customWidth="1"/>
    <col min="3338" max="3338" width="7" style="1" customWidth="1"/>
    <col min="3339" max="3339" width="6.7109375" style="1" customWidth="1"/>
    <col min="3340" max="3340" width="7" style="1" customWidth="1"/>
    <col min="3341" max="3341" width="6.42578125" style="1" customWidth="1"/>
    <col min="3342" max="3582" width="11.42578125" style="1"/>
    <col min="3583" max="3583" width="0.140625" style="1" customWidth="1"/>
    <col min="3584" max="3584" width="2.7109375" style="1" customWidth="1"/>
    <col min="3585" max="3585" width="15.42578125" style="1" customWidth="1"/>
    <col min="3586" max="3586" width="1.28515625" style="1" customWidth="1"/>
    <col min="3587" max="3587" width="29.140625" style="1" customWidth="1"/>
    <col min="3588" max="3588" width="7.85546875" style="1" bestFit="1" customWidth="1"/>
    <col min="3589" max="3589" width="7" style="1" customWidth="1"/>
    <col min="3590" max="3590" width="7.85546875" style="1" bestFit="1" customWidth="1"/>
    <col min="3591" max="3591" width="8.42578125" style="1" customWidth="1"/>
    <col min="3592" max="3592" width="7" style="1" customWidth="1"/>
    <col min="3593" max="3593" width="6.28515625" style="1" customWidth="1"/>
    <col min="3594" max="3594" width="7" style="1" customWidth="1"/>
    <col min="3595" max="3595" width="6.7109375" style="1" customWidth="1"/>
    <col min="3596" max="3596" width="7" style="1" customWidth="1"/>
    <col min="3597" max="3597" width="6.42578125" style="1" customWidth="1"/>
    <col min="3598" max="3838" width="11.42578125" style="1"/>
    <col min="3839" max="3839" width="0.140625" style="1" customWidth="1"/>
    <col min="3840" max="3840" width="2.7109375" style="1" customWidth="1"/>
    <col min="3841" max="3841" width="15.42578125" style="1" customWidth="1"/>
    <col min="3842" max="3842" width="1.28515625" style="1" customWidth="1"/>
    <col min="3843" max="3843" width="29.140625" style="1" customWidth="1"/>
    <col min="3844" max="3844" width="7.85546875" style="1" bestFit="1" customWidth="1"/>
    <col min="3845" max="3845" width="7" style="1" customWidth="1"/>
    <col min="3846" max="3846" width="7.85546875" style="1" bestFit="1" customWidth="1"/>
    <col min="3847" max="3847" width="8.42578125" style="1" customWidth="1"/>
    <col min="3848" max="3848" width="7" style="1" customWidth="1"/>
    <col min="3849" max="3849" width="6.28515625" style="1" customWidth="1"/>
    <col min="3850" max="3850" width="7" style="1" customWidth="1"/>
    <col min="3851" max="3851" width="6.7109375" style="1" customWidth="1"/>
    <col min="3852" max="3852" width="7" style="1" customWidth="1"/>
    <col min="3853" max="3853" width="6.42578125" style="1" customWidth="1"/>
    <col min="3854" max="4094" width="11.42578125" style="1"/>
    <col min="4095" max="4095" width="0.140625" style="1" customWidth="1"/>
    <col min="4096" max="4096" width="2.7109375" style="1" customWidth="1"/>
    <col min="4097" max="4097" width="15.42578125" style="1" customWidth="1"/>
    <col min="4098" max="4098" width="1.28515625" style="1" customWidth="1"/>
    <col min="4099" max="4099" width="29.140625" style="1" customWidth="1"/>
    <col min="4100" max="4100" width="7.85546875" style="1" bestFit="1" customWidth="1"/>
    <col min="4101" max="4101" width="7" style="1" customWidth="1"/>
    <col min="4102" max="4102" width="7.85546875" style="1" bestFit="1" customWidth="1"/>
    <col min="4103" max="4103" width="8.42578125" style="1" customWidth="1"/>
    <col min="4104" max="4104" width="7" style="1" customWidth="1"/>
    <col min="4105" max="4105" width="6.28515625" style="1" customWidth="1"/>
    <col min="4106" max="4106" width="7" style="1" customWidth="1"/>
    <col min="4107" max="4107" width="6.7109375" style="1" customWidth="1"/>
    <col min="4108" max="4108" width="7" style="1" customWidth="1"/>
    <col min="4109" max="4109" width="6.42578125" style="1" customWidth="1"/>
    <col min="4110" max="4350" width="11.42578125" style="1"/>
    <col min="4351" max="4351" width="0.140625" style="1" customWidth="1"/>
    <col min="4352" max="4352" width="2.7109375" style="1" customWidth="1"/>
    <col min="4353" max="4353" width="15.42578125" style="1" customWidth="1"/>
    <col min="4354" max="4354" width="1.28515625" style="1" customWidth="1"/>
    <col min="4355" max="4355" width="29.140625" style="1" customWidth="1"/>
    <col min="4356" max="4356" width="7.85546875" style="1" bestFit="1" customWidth="1"/>
    <col min="4357" max="4357" width="7" style="1" customWidth="1"/>
    <col min="4358" max="4358" width="7.85546875" style="1" bestFit="1" customWidth="1"/>
    <col min="4359" max="4359" width="8.42578125" style="1" customWidth="1"/>
    <col min="4360" max="4360" width="7" style="1" customWidth="1"/>
    <col min="4361" max="4361" width="6.28515625" style="1" customWidth="1"/>
    <col min="4362" max="4362" width="7" style="1" customWidth="1"/>
    <col min="4363" max="4363" width="6.7109375" style="1" customWidth="1"/>
    <col min="4364" max="4364" width="7" style="1" customWidth="1"/>
    <col min="4365" max="4365" width="6.42578125" style="1" customWidth="1"/>
    <col min="4366" max="4606" width="11.42578125" style="1"/>
    <col min="4607" max="4607" width="0.140625" style="1" customWidth="1"/>
    <col min="4608" max="4608" width="2.7109375" style="1" customWidth="1"/>
    <col min="4609" max="4609" width="15.42578125" style="1" customWidth="1"/>
    <col min="4610" max="4610" width="1.28515625" style="1" customWidth="1"/>
    <col min="4611" max="4611" width="29.140625" style="1" customWidth="1"/>
    <col min="4612" max="4612" width="7.85546875" style="1" bestFit="1" customWidth="1"/>
    <col min="4613" max="4613" width="7" style="1" customWidth="1"/>
    <col min="4614" max="4614" width="7.85546875" style="1" bestFit="1" customWidth="1"/>
    <col min="4615" max="4615" width="8.42578125" style="1" customWidth="1"/>
    <col min="4616" max="4616" width="7" style="1" customWidth="1"/>
    <col min="4617" max="4617" width="6.28515625" style="1" customWidth="1"/>
    <col min="4618" max="4618" width="7" style="1" customWidth="1"/>
    <col min="4619" max="4619" width="6.7109375" style="1" customWidth="1"/>
    <col min="4620" max="4620" width="7" style="1" customWidth="1"/>
    <col min="4621" max="4621" width="6.42578125" style="1" customWidth="1"/>
    <col min="4622" max="4862" width="11.42578125" style="1"/>
    <col min="4863" max="4863" width="0.140625" style="1" customWidth="1"/>
    <col min="4864" max="4864" width="2.7109375" style="1" customWidth="1"/>
    <col min="4865" max="4865" width="15.42578125" style="1" customWidth="1"/>
    <col min="4866" max="4866" width="1.28515625" style="1" customWidth="1"/>
    <col min="4867" max="4867" width="29.140625" style="1" customWidth="1"/>
    <col min="4868" max="4868" width="7.85546875" style="1" bestFit="1" customWidth="1"/>
    <col min="4869" max="4869" width="7" style="1" customWidth="1"/>
    <col min="4870" max="4870" width="7.85546875" style="1" bestFit="1" customWidth="1"/>
    <col min="4871" max="4871" width="8.42578125" style="1" customWidth="1"/>
    <col min="4872" max="4872" width="7" style="1" customWidth="1"/>
    <col min="4873" max="4873" width="6.28515625" style="1" customWidth="1"/>
    <col min="4874" max="4874" width="7" style="1" customWidth="1"/>
    <col min="4875" max="4875" width="6.7109375" style="1" customWidth="1"/>
    <col min="4876" max="4876" width="7" style="1" customWidth="1"/>
    <col min="4877" max="4877" width="6.42578125" style="1" customWidth="1"/>
    <col min="4878" max="5118" width="11.42578125" style="1"/>
    <col min="5119" max="5119" width="0.140625" style="1" customWidth="1"/>
    <col min="5120" max="5120" width="2.7109375" style="1" customWidth="1"/>
    <col min="5121" max="5121" width="15.42578125" style="1" customWidth="1"/>
    <col min="5122" max="5122" width="1.28515625" style="1" customWidth="1"/>
    <col min="5123" max="5123" width="29.140625" style="1" customWidth="1"/>
    <col min="5124" max="5124" width="7.85546875" style="1" bestFit="1" customWidth="1"/>
    <col min="5125" max="5125" width="7" style="1" customWidth="1"/>
    <col min="5126" max="5126" width="7.85546875" style="1" bestFit="1" customWidth="1"/>
    <col min="5127" max="5127" width="8.42578125" style="1" customWidth="1"/>
    <col min="5128" max="5128" width="7" style="1" customWidth="1"/>
    <col min="5129" max="5129" width="6.28515625" style="1" customWidth="1"/>
    <col min="5130" max="5130" width="7" style="1" customWidth="1"/>
    <col min="5131" max="5131" width="6.7109375" style="1" customWidth="1"/>
    <col min="5132" max="5132" width="7" style="1" customWidth="1"/>
    <col min="5133" max="5133" width="6.42578125" style="1" customWidth="1"/>
    <col min="5134" max="5374" width="11.42578125" style="1"/>
    <col min="5375" max="5375" width="0.140625" style="1" customWidth="1"/>
    <col min="5376" max="5376" width="2.7109375" style="1" customWidth="1"/>
    <col min="5377" max="5377" width="15.42578125" style="1" customWidth="1"/>
    <col min="5378" max="5378" width="1.28515625" style="1" customWidth="1"/>
    <col min="5379" max="5379" width="29.140625" style="1" customWidth="1"/>
    <col min="5380" max="5380" width="7.85546875" style="1" bestFit="1" customWidth="1"/>
    <col min="5381" max="5381" width="7" style="1" customWidth="1"/>
    <col min="5382" max="5382" width="7.85546875" style="1" bestFit="1" customWidth="1"/>
    <col min="5383" max="5383" width="8.42578125" style="1" customWidth="1"/>
    <col min="5384" max="5384" width="7" style="1" customWidth="1"/>
    <col min="5385" max="5385" width="6.28515625" style="1" customWidth="1"/>
    <col min="5386" max="5386" width="7" style="1" customWidth="1"/>
    <col min="5387" max="5387" width="6.7109375" style="1" customWidth="1"/>
    <col min="5388" max="5388" width="7" style="1" customWidth="1"/>
    <col min="5389" max="5389" width="6.42578125" style="1" customWidth="1"/>
    <col min="5390" max="5630" width="11.42578125" style="1"/>
    <col min="5631" max="5631" width="0.140625" style="1" customWidth="1"/>
    <col min="5632" max="5632" width="2.7109375" style="1" customWidth="1"/>
    <col min="5633" max="5633" width="15.42578125" style="1" customWidth="1"/>
    <col min="5634" max="5634" width="1.28515625" style="1" customWidth="1"/>
    <col min="5635" max="5635" width="29.140625" style="1" customWidth="1"/>
    <col min="5636" max="5636" width="7.85546875" style="1" bestFit="1" customWidth="1"/>
    <col min="5637" max="5637" width="7" style="1" customWidth="1"/>
    <col min="5638" max="5638" width="7.85546875" style="1" bestFit="1" customWidth="1"/>
    <col min="5639" max="5639" width="8.42578125" style="1" customWidth="1"/>
    <col min="5640" max="5640" width="7" style="1" customWidth="1"/>
    <col min="5641" max="5641" width="6.28515625" style="1" customWidth="1"/>
    <col min="5642" max="5642" width="7" style="1" customWidth="1"/>
    <col min="5643" max="5643" width="6.7109375" style="1" customWidth="1"/>
    <col min="5644" max="5644" width="7" style="1" customWidth="1"/>
    <col min="5645" max="5645" width="6.42578125" style="1" customWidth="1"/>
    <col min="5646" max="5886" width="11.42578125" style="1"/>
    <col min="5887" max="5887" width="0.140625" style="1" customWidth="1"/>
    <col min="5888" max="5888" width="2.7109375" style="1" customWidth="1"/>
    <col min="5889" max="5889" width="15.42578125" style="1" customWidth="1"/>
    <col min="5890" max="5890" width="1.28515625" style="1" customWidth="1"/>
    <col min="5891" max="5891" width="29.140625" style="1" customWidth="1"/>
    <col min="5892" max="5892" width="7.85546875" style="1" bestFit="1" customWidth="1"/>
    <col min="5893" max="5893" width="7" style="1" customWidth="1"/>
    <col min="5894" max="5894" width="7.85546875" style="1" bestFit="1" customWidth="1"/>
    <col min="5895" max="5895" width="8.42578125" style="1" customWidth="1"/>
    <col min="5896" max="5896" width="7" style="1" customWidth="1"/>
    <col min="5897" max="5897" width="6.28515625" style="1" customWidth="1"/>
    <col min="5898" max="5898" width="7" style="1" customWidth="1"/>
    <col min="5899" max="5899" width="6.7109375" style="1" customWidth="1"/>
    <col min="5900" max="5900" width="7" style="1" customWidth="1"/>
    <col min="5901" max="5901" width="6.42578125" style="1" customWidth="1"/>
    <col min="5902" max="6142" width="11.42578125" style="1"/>
    <col min="6143" max="6143" width="0.140625" style="1" customWidth="1"/>
    <col min="6144" max="6144" width="2.7109375" style="1" customWidth="1"/>
    <col min="6145" max="6145" width="15.42578125" style="1" customWidth="1"/>
    <col min="6146" max="6146" width="1.28515625" style="1" customWidth="1"/>
    <col min="6147" max="6147" width="29.140625" style="1" customWidth="1"/>
    <col min="6148" max="6148" width="7.85546875" style="1" bestFit="1" customWidth="1"/>
    <col min="6149" max="6149" width="7" style="1" customWidth="1"/>
    <col min="6150" max="6150" width="7.85546875" style="1" bestFit="1" customWidth="1"/>
    <col min="6151" max="6151" width="8.42578125" style="1" customWidth="1"/>
    <col min="6152" max="6152" width="7" style="1" customWidth="1"/>
    <col min="6153" max="6153" width="6.28515625" style="1" customWidth="1"/>
    <col min="6154" max="6154" width="7" style="1" customWidth="1"/>
    <col min="6155" max="6155" width="6.7109375" style="1" customWidth="1"/>
    <col min="6156" max="6156" width="7" style="1" customWidth="1"/>
    <col min="6157" max="6157" width="6.42578125" style="1" customWidth="1"/>
    <col min="6158" max="6398" width="11.42578125" style="1"/>
    <col min="6399" max="6399" width="0.140625" style="1" customWidth="1"/>
    <col min="6400" max="6400" width="2.7109375" style="1" customWidth="1"/>
    <col min="6401" max="6401" width="15.42578125" style="1" customWidth="1"/>
    <col min="6402" max="6402" width="1.28515625" style="1" customWidth="1"/>
    <col min="6403" max="6403" width="29.140625" style="1" customWidth="1"/>
    <col min="6404" max="6404" width="7.85546875" style="1" bestFit="1" customWidth="1"/>
    <col min="6405" max="6405" width="7" style="1" customWidth="1"/>
    <col min="6406" max="6406" width="7.85546875" style="1" bestFit="1" customWidth="1"/>
    <col min="6407" max="6407" width="8.42578125" style="1" customWidth="1"/>
    <col min="6408" max="6408" width="7" style="1" customWidth="1"/>
    <col min="6409" max="6409" width="6.28515625" style="1" customWidth="1"/>
    <col min="6410" max="6410" width="7" style="1" customWidth="1"/>
    <col min="6411" max="6411" width="6.7109375" style="1" customWidth="1"/>
    <col min="6412" max="6412" width="7" style="1" customWidth="1"/>
    <col min="6413" max="6413" width="6.42578125" style="1" customWidth="1"/>
    <col min="6414" max="6654" width="11.42578125" style="1"/>
    <col min="6655" max="6655" width="0.140625" style="1" customWidth="1"/>
    <col min="6656" max="6656" width="2.7109375" style="1" customWidth="1"/>
    <col min="6657" max="6657" width="15.42578125" style="1" customWidth="1"/>
    <col min="6658" max="6658" width="1.28515625" style="1" customWidth="1"/>
    <col min="6659" max="6659" width="29.140625" style="1" customWidth="1"/>
    <col min="6660" max="6660" width="7.85546875" style="1" bestFit="1" customWidth="1"/>
    <col min="6661" max="6661" width="7" style="1" customWidth="1"/>
    <col min="6662" max="6662" width="7.85546875" style="1" bestFit="1" customWidth="1"/>
    <col min="6663" max="6663" width="8.42578125" style="1" customWidth="1"/>
    <col min="6664" max="6664" width="7" style="1" customWidth="1"/>
    <col min="6665" max="6665" width="6.28515625" style="1" customWidth="1"/>
    <col min="6666" max="6666" width="7" style="1" customWidth="1"/>
    <col min="6667" max="6667" width="6.7109375" style="1" customWidth="1"/>
    <col min="6668" max="6668" width="7" style="1" customWidth="1"/>
    <col min="6669" max="6669" width="6.42578125" style="1" customWidth="1"/>
    <col min="6670" max="6910" width="11.42578125" style="1"/>
    <col min="6911" max="6911" width="0.140625" style="1" customWidth="1"/>
    <col min="6912" max="6912" width="2.7109375" style="1" customWidth="1"/>
    <col min="6913" max="6913" width="15.42578125" style="1" customWidth="1"/>
    <col min="6914" max="6914" width="1.28515625" style="1" customWidth="1"/>
    <col min="6915" max="6915" width="29.140625" style="1" customWidth="1"/>
    <col min="6916" max="6916" width="7.85546875" style="1" bestFit="1" customWidth="1"/>
    <col min="6917" max="6917" width="7" style="1" customWidth="1"/>
    <col min="6918" max="6918" width="7.85546875" style="1" bestFit="1" customWidth="1"/>
    <col min="6919" max="6919" width="8.42578125" style="1" customWidth="1"/>
    <col min="6920" max="6920" width="7" style="1" customWidth="1"/>
    <col min="6921" max="6921" width="6.28515625" style="1" customWidth="1"/>
    <col min="6922" max="6922" width="7" style="1" customWidth="1"/>
    <col min="6923" max="6923" width="6.7109375" style="1" customWidth="1"/>
    <col min="6924" max="6924" width="7" style="1" customWidth="1"/>
    <col min="6925" max="6925" width="6.42578125" style="1" customWidth="1"/>
    <col min="6926" max="7166" width="11.42578125" style="1"/>
    <col min="7167" max="7167" width="0.140625" style="1" customWidth="1"/>
    <col min="7168" max="7168" width="2.7109375" style="1" customWidth="1"/>
    <col min="7169" max="7169" width="15.42578125" style="1" customWidth="1"/>
    <col min="7170" max="7170" width="1.28515625" style="1" customWidth="1"/>
    <col min="7171" max="7171" width="29.140625" style="1" customWidth="1"/>
    <col min="7172" max="7172" width="7.85546875" style="1" bestFit="1" customWidth="1"/>
    <col min="7173" max="7173" width="7" style="1" customWidth="1"/>
    <col min="7174" max="7174" width="7.85546875" style="1" bestFit="1" customWidth="1"/>
    <col min="7175" max="7175" width="8.42578125" style="1" customWidth="1"/>
    <col min="7176" max="7176" width="7" style="1" customWidth="1"/>
    <col min="7177" max="7177" width="6.28515625" style="1" customWidth="1"/>
    <col min="7178" max="7178" width="7" style="1" customWidth="1"/>
    <col min="7179" max="7179" width="6.7109375" style="1" customWidth="1"/>
    <col min="7180" max="7180" width="7" style="1" customWidth="1"/>
    <col min="7181" max="7181" width="6.42578125" style="1" customWidth="1"/>
    <col min="7182" max="7422" width="11.42578125" style="1"/>
    <col min="7423" max="7423" width="0.140625" style="1" customWidth="1"/>
    <col min="7424" max="7424" width="2.7109375" style="1" customWidth="1"/>
    <col min="7425" max="7425" width="15.42578125" style="1" customWidth="1"/>
    <col min="7426" max="7426" width="1.28515625" style="1" customWidth="1"/>
    <col min="7427" max="7427" width="29.140625" style="1" customWidth="1"/>
    <col min="7428" max="7428" width="7.85546875" style="1" bestFit="1" customWidth="1"/>
    <col min="7429" max="7429" width="7" style="1" customWidth="1"/>
    <col min="7430" max="7430" width="7.85546875" style="1" bestFit="1" customWidth="1"/>
    <col min="7431" max="7431" width="8.42578125" style="1" customWidth="1"/>
    <col min="7432" max="7432" width="7" style="1" customWidth="1"/>
    <col min="7433" max="7433" width="6.28515625" style="1" customWidth="1"/>
    <col min="7434" max="7434" width="7" style="1" customWidth="1"/>
    <col min="7435" max="7435" width="6.7109375" style="1" customWidth="1"/>
    <col min="7436" max="7436" width="7" style="1" customWidth="1"/>
    <col min="7437" max="7437" width="6.42578125" style="1" customWidth="1"/>
    <col min="7438" max="7678" width="11.42578125" style="1"/>
    <col min="7679" max="7679" width="0.140625" style="1" customWidth="1"/>
    <col min="7680" max="7680" width="2.7109375" style="1" customWidth="1"/>
    <col min="7681" max="7681" width="15.42578125" style="1" customWidth="1"/>
    <col min="7682" max="7682" width="1.28515625" style="1" customWidth="1"/>
    <col min="7683" max="7683" width="29.140625" style="1" customWidth="1"/>
    <col min="7684" max="7684" width="7.85546875" style="1" bestFit="1" customWidth="1"/>
    <col min="7685" max="7685" width="7" style="1" customWidth="1"/>
    <col min="7686" max="7686" width="7.85546875" style="1" bestFit="1" customWidth="1"/>
    <col min="7687" max="7687" width="8.42578125" style="1" customWidth="1"/>
    <col min="7688" max="7688" width="7" style="1" customWidth="1"/>
    <col min="7689" max="7689" width="6.28515625" style="1" customWidth="1"/>
    <col min="7690" max="7690" width="7" style="1" customWidth="1"/>
    <col min="7691" max="7691" width="6.7109375" style="1" customWidth="1"/>
    <col min="7692" max="7692" width="7" style="1" customWidth="1"/>
    <col min="7693" max="7693" width="6.42578125" style="1" customWidth="1"/>
    <col min="7694" max="7934" width="11.42578125" style="1"/>
    <col min="7935" max="7935" width="0.140625" style="1" customWidth="1"/>
    <col min="7936" max="7936" width="2.7109375" style="1" customWidth="1"/>
    <col min="7937" max="7937" width="15.42578125" style="1" customWidth="1"/>
    <col min="7938" max="7938" width="1.28515625" style="1" customWidth="1"/>
    <col min="7939" max="7939" width="29.140625" style="1" customWidth="1"/>
    <col min="7940" max="7940" width="7.85546875" style="1" bestFit="1" customWidth="1"/>
    <col min="7941" max="7941" width="7" style="1" customWidth="1"/>
    <col min="7942" max="7942" width="7.85546875" style="1" bestFit="1" customWidth="1"/>
    <col min="7943" max="7943" width="8.42578125" style="1" customWidth="1"/>
    <col min="7944" max="7944" width="7" style="1" customWidth="1"/>
    <col min="7945" max="7945" width="6.28515625" style="1" customWidth="1"/>
    <col min="7946" max="7946" width="7" style="1" customWidth="1"/>
    <col min="7947" max="7947" width="6.7109375" style="1" customWidth="1"/>
    <col min="7948" max="7948" width="7" style="1" customWidth="1"/>
    <col min="7949" max="7949" width="6.42578125" style="1" customWidth="1"/>
    <col min="7950" max="8190" width="11.42578125" style="1"/>
    <col min="8191" max="8191" width="0.140625" style="1" customWidth="1"/>
    <col min="8192" max="8192" width="2.7109375" style="1" customWidth="1"/>
    <col min="8193" max="8193" width="15.42578125" style="1" customWidth="1"/>
    <col min="8194" max="8194" width="1.28515625" style="1" customWidth="1"/>
    <col min="8195" max="8195" width="29.140625" style="1" customWidth="1"/>
    <col min="8196" max="8196" width="7.85546875" style="1" bestFit="1" customWidth="1"/>
    <col min="8197" max="8197" width="7" style="1" customWidth="1"/>
    <col min="8198" max="8198" width="7.85546875" style="1" bestFit="1" customWidth="1"/>
    <col min="8199" max="8199" width="8.42578125" style="1" customWidth="1"/>
    <col min="8200" max="8200" width="7" style="1" customWidth="1"/>
    <col min="8201" max="8201" width="6.28515625" style="1" customWidth="1"/>
    <col min="8202" max="8202" width="7" style="1" customWidth="1"/>
    <col min="8203" max="8203" width="6.7109375" style="1" customWidth="1"/>
    <col min="8204" max="8204" width="7" style="1" customWidth="1"/>
    <col min="8205" max="8205" width="6.42578125" style="1" customWidth="1"/>
    <col min="8206" max="8446" width="11.42578125" style="1"/>
    <col min="8447" max="8447" width="0.140625" style="1" customWidth="1"/>
    <col min="8448" max="8448" width="2.7109375" style="1" customWidth="1"/>
    <col min="8449" max="8449" width="15.42578125" style="1" customWidth="1"/>
    <col min="8450" max="8450" width="1.28515625" style="1" customWidth="1"/>
    <col min="8451" max="8451" width="29.140625" style="1" customWidth="1"/>
    <col min="8452" max="8452" width="7.85546875" style="1" bestFit="1" customWidth="1"/>
    <col min="8453" max="8453" width="7" style="1" customWidth="1"/>
    <col min="8454" max="8454" width="7.85546875" style="1" bestFit="1" customWidth="1"/>
    <col min="8455" max="8455" width="8.42578125" style="1" customWidth="1"/>
    <col min="8456" max="8456" width="7" style="1" customWidth="1"/>
    <col min="8457" max="8457" width="6.28515625" style="1" customWidth="1"/>
    <col min="8458" max="8458" width="7" style="1" customWidth="1"/>
    <col min="8459" max="8459" width="6.7109375" style="1" customWidth="1"/>
    <col min="8460" max="8460" width="7" style="1" customWidth="1"/>
    <col min="8461" max="8461" width="6.42578125" style="1" customWidth="1"/>
    <col min="8462" max="8702" width="11.42578125" style="1"/>
    <col min="8703" max="8703" width="0.140625" style="1" customWidth="1"/>
    <col min="8704" max="8704" width="2.7109375" style="1" customWidth="1"/>
    <col min="8705" max="8705" width="15.42578125" style="1" customWidth="1"/>
    <col min="8706" max="8706" width="1.28515625" style="1" customWidth="1"/>
    <col min="8707" max="8707" width="29.140625" style="1" customWidth="1"/>
    <col min="8708" max="8708" width="7.85546875" style="1" bestFit="1" customWidth="1"/>
    <col min="8709" max="8709" width="7" style="1" customWidth="1"/>
    <col min="8710" max="8710" width="7.85546875" style="1" bestFit="1" customWidth="1"/>
    <col min="8711" max="8711" width="8.42578125" style="1" customWidth="1"/>
    <col min="8712" max="8712" width="7" style="1" customWidth="1"/>
    <col min="8713" max="8713" width="6.28515625" style="1" customWidth="1"/>
    <col min="8714" max="8714" width="7" style="1" customWidth="1"/>
    <col min="8715" max="8715" width="6.7109375" style="1" customWidth="1"/>
    <col min="8716" max="8716" width="7" style="1" customWidth="1"/>
    <col min="8717" max="8717" width="6.42578125" style="1" customWidth="1"/>
    <col min="8718" max="8958" width="11.42578125" style="1"/>
    <col min="8959" max="8959" width="0.140625" style="1" customWidth="1"/>
    <col min="8960" max="8960" width="2.7109375" style="1" customWidth="1"/>
    <col min="8961" max="8961" width="15.42578125" style="1" customWidth="1"/>
    <col min="8962" max="8962" width="1.28515625" style="1" customWidth="1"/>
    <col min="8963" max="8963" width="29.140625" style="1" customWidth="1"/>
    <col min="8964" max="8964" width="7.85546875" style="1" bestFit="1" customWidth="1"/>
    <col min="8965" max="8965" width="7" style="1" customWidth="1"/>
    <col min="8966" max="8966" width="7.85546875" style="1" bestFit="1" customWidth="1"/>
    <col min="8967" max="8967" width="8.42578125" style="1" customWidth="1"/>
    <col min="8968" max="8968" width="7" style="1" customWidth="1"/>
    <col min="8969" max="8969" width="6.28515625" style="1" customWidth="1"/>
    <col min="8970" max="8970" width="7" style="1" customWidth="1"/>
    <col min="8971" max="8971" width="6.7109375" style="1" customWidth="1"/>
    <col min="8972" max="8972" width="7" style="1" customWidth="1"/>
    <col min="8973" max="8973" width="6.42578125" style="1" customWidth="1"/>
    <col min="8974" max="9214" width="11.42578125" style="1"/>
    <col min="9215" max="9215" width="0.140625" style="1" customWidth="1"/>
    <col min="9216" max="9216" width="2.7109375" style="1" customWidth="1"/>
    <col min="9217" max="9217" width="15.42578125" style="1" customWidth="1"/>
    <col min="9218" max="9218" width="1.28515625" style="1" customWidth="1"/>
    <col min="9219" max="9219" width="29.140625" style="1" customWidth="1"/>
    <col min="9220" max="9220" width="7.85546875" style="1" bestFit="1" customWidth="1"/>
    <col min="9221" max="9221" width="7" style="1" customWidth="1"/>
    <col min="9222" max="9222" width="7.85546875" style="1" bestFit="1" customWidth="1"/>
    <col min="9223" max="9223" width="8.42578125" style="1" customWidth="1"/>
    <col min="9224" max="9224" width="7" style="1" customWidth="1"/>
    <col min="9225" max="9225" width="6.28515625" style="1" customWidth="1"/>
    <col min="9226" max="9226" width="7" style="1" customWidth="1"/>
    <col min="9227" max="9227" width="6.7109375" style="1" customWidth="1"/>
    <col min="9228" max="9228" width="7" style="1" customWidth="1"/>
    <col min="9229" max="9229" width="6.42578125" style="1" customWidth="1"/>
    <col min="9230" max="9470" width="11.42578125" style="1"/>
    <col min="9471" max="9471" width="0.140625" style="1" customWidth="1"/>
    <col min="9472" max="9472" width="2.7109375" style="1" customWidth="1"/>
    <col min="9473" max="9473" width="15.42578125" style="1" customWidth="1"/>
    <col min="9474" max="9474" width="1.28515625" style="1" customWidth="1"/>
    <col min="9475" max="9475" width="29.140625" style="1" customWidth="1"/>
    <col min="9476" max="9476" width="7.85546875" style="1" bestFit="1" customWidth="1"/>
    <col min="9477" max="9477" width="7" style="1" customWidth="1"/>
    <col min="9478" max="9478" width="7.85546875" style="1" bestFit="1" customWidth="1"/>
    <col min="9479" max="9479" width="8.42578125" style="1" customWidth="1"/>
    <col min="9480" max="9480" width="7" style="1" customWidth="1"/>
    <col min="9481" max="9481" width="6.28515625" style="1" customWidth="1"/>
    <col min="9482" max="9482" width="7" style="1" customWidth="1"/>
    <col min="9483" max="9483" width="6.7109375" style="1" customWidth="1"/>
    <col min="9484" max="9484" width="7" style="1" customWidth="1"/>
    <col min="9485" max="9485" width="6.42578125" style="1" customWidth="1"/>
    <col min="9486" max="9726" width="11.42578125" style="1"/>
    <col min="9727" max="9727" width="0.140625" style="1" customWidth="1"/>
    <col min="9728" max="9728" width="2.7109375" style="1" customWidth="1"/>
    <col min="9729" max="9729" width="15.42578125" style="1" customWidth="1"/>
    <col min="9730" max="9730" width="1.28515625" style="1" customWidth="1"/>
    <col min="9731" max="9731" width="29.140625" style="1" customWidth="1"/>
    <col min="9732" max="9732" width="7.85546875" style="1" bestFit="1" customWidth="1"/>
    <col min="9733" max="9733" width="7" style="1" customWidth="1"/>
    <col min="9734" max="9734" width="7.85546875" style="1" bestFit="1" customWidth="1"/>
    <col min="9735" max="9735" width="8.42578125" style="1" customWidth="1"/>
    <col min="9736" max="9736" width="7" style="1" customWidth="1"/>
    <col min="9737" max="9737" width="6.28515625" style="1" customWidth="1"/>
    <col min="9738" max="9738" width="7" style="1" customWidth="1"/>
    <col min="9739" max="9739" width="6.7109375" style="1" customWidth="1"/>
    <col min="9740" max="9740" width="7" style="1" customWidth="1"/>
    <col min="9741" max="9741" width="6.42578125" style="1" customWidth="1"/>
    <col min="9742" max="9982" width="11.42578125" style="1"/>
    <col min="9983" max="9983" width="0.140625" style="1" customWidth="1"/>
    <col min="9984" max="9984" width="2.7109375" style="1" customWidth="1"/>
    <col min="9985" max="9985" width="15.42578125" style="1" customWidth="1"/>
    <col min="9986" max="9986" width="1.28515625" style="1" customWidth="1"/>
    <col min="9987" max="9987" width="29.140625" style="1" customWidth="1"/>
    <col min="9988" max="9988" width="7.85546875" style="1" bestFit="1" customWidth="1"/>
    <col min="9989" max="9989" width="7" style="1" customWidth="1"/>
    <col min="9990" max="9990" width="7.85546875" style="1" bestFit="1" customWidth="1"/>
    <col min="9991" max="9991" width="8.42578125" style="1" customWidth="1"/>
    <col min="9992" max="9992" width="7" style="1" customWidth="1"/>
    <col min="9993" max="9993" width="6.28515625" style="1" customWidth="1"/>
    <col min="9994" max="9994" width="7" style="1" customWidth="1"/>
    <col min="9995" max="9995" width="6.7109375" style="1" customWidth="1"/>
    <col min="9996" max="9996" width="7" style="1" customWidth="1"/>
    <col min="9997" max="9997" width="6.42578125" style="1" customWidth="1"/>
    <col min="9998" max="10238" width="11.42578125" style="1"/>
    <col min="10239" max="10239" width="0.140625" style="1" customWidth="1"/>
    <col min="10240" max="10240" width="2.7109375" style="1" customWidth="1"/>
    <col min="10241" max="10241" width="15.42578125" style="1" customWidth="1"/>
    <col min="10242" max="10242" width="1.28515625" style="1" customWidth="1"/>
    <col min="10243" max="10243" width="29.140625" style="1" customWidth="1"/>
    <col min="10244" max="10244" width="7.85546875" style="1" bestFit="1" customWidth="1"/>
    <col min="10245" max="10245" width="7" style="1" customWidth="1"/>
    <col min="10246" max="10246" width="7.85546875" style="1" bestFit="1" customWidth="1"/>
    <col min="10247" max="10247" width="8.42578125" style="1" customWidth="1"/>
    <col min="10248" max="10248" width="7" style="1" customWidth="1"/>
    <col min="10249" max="10249" width="6.28515625" style="1" customWidth="1"/>
    <col min="10250" max="10250" width="7" style="1" customWidth="1"/>
    <col min="10251" max="10251" width="6.7109375" style="1" customWidth="1"/>
    <col min="10252" max="10252" width="7" style="1" customWidth="1"/>
    <col min="10253" max="10253" width="6.42578125" style="1" customWidth="1"/>
    <col min="10254" max="10494" width="11.42578125" style="1"/>
    <col min="10495" max="10495" width="0.140625" style="1" customWidth="1"/>
    <col min="10496" max="10496" width="2.7109375" style="1" customWidth="1"/>
    <col min="10497" max="10497" width="15.42578125" style="1" customWidth="1"/>
    <col min="10498" max="10498" width="1.28515625" style="1" customWidth="1"/>
    <col min="10499" max="10499" width="29.140625" style="1" customWidth="1"/>
    <col min="10500" max="10500" width="7.85546875" style="1" bestFit="1" customWidth="1"/>
    <col min="10501" max="10501" width="7" style="1" customWidth="1"/>
    <col min="10502" max="10502" width="7.85546875" style="1" bestFit="1" customWidth="1"/>
    <col min="10503" max="10503" width="8.42578125" style="1" customWidth="1"/>
    <col min="10504" max="10504" width="7" style="1" customWidth="1"/>
    <col min="10505" max="10505" width="6.28515625" style="1" customWidth="1"/>
    <col min="10506" max="10506" width="7" style="1" customWidth="1"/>
    <col min="10507" max="10507" width="6.7109375" style="1" customWidth="1"/>
    <col min="10508" max="10508" width="7" style="1" customWidth="1"/>
    <col min="10509" max="10509" width="6.42578125" style="1" customWidth="1"/>
    <col min="10510" max="10750" width="11.42578125" style="1"/>
    <col min="10751" max="10751" width="0.140625" style="1" customWidth="1"/>
    <col min="10752" max="10752" width="2.7109375" style="1" customWidth="1"/>
    <col min="10753" max="10753" width="15.42578125" style="1" customWidth="1"/>
    <col min="10754" max="10754" width="1.28515625" style="1" customWidth="1"/>
    <col min="10755" max="10755" width="29.140625" style="1" customWidth="1"/>
    <col min="10756" max="10756" width="7.85546875" style="1" bestFit="1" customWidth="1"/>
    <col min="10757" max="10757" width="7" style="1" customWidth="1"/>
    <col min="10758" max="10758" width="7.85546875" style="1" bestFit="1" customWidth="1"/>
    <col min="10759" max="10759" width="8.42578125" style="1" customWidth="1"/>
    <col min="10760" max="10760" width="7" style="1" customWidth="1"/>
    <col min="10761" max="10761" width="6.28515625" style="1" customWidth="1"/>
    <col min="10762" max="10762" width="7" style="1" customWidth="1"/>
    <col min="10763" max="10763" width="6.7109375" style="1" customWidth="1"/>
    <col min="10764" max="10764" width="7" style="1" customWidth="1"/>
    <col min="10765" max="10765" width="6.42578125" style="1" customWidth="1"/>
    <col min="10766" max="11006" width="11.42578125" style="1"/>
    <col min="11007" max="11007" width="0.140625" style="1" customWidth="1"/>
    <col min="11008" max="11008" width="2.7109375" style="1" customWidth="1"/>
    <col min="11009" max="11009" width="15.42578125" style="1" customWidth="1"/>
    <col min="11010" max="11010" width="1.28515625" style="1" customWidth="1"/>
    <col min="11011" max="11011" width="29.140625" style="1" customWidth="1"/>
    <col min="11012" max="11012" width="7.85546875" style="1" bestFit="1" customWidth="1"/>
    <col min="11013" max="11013" width="7" style="1" customWidth="1"/>
    <col min="11014" max="11014" width="7.85546875" style="1" bestFit="1" customWidth="1"/>
    <col min="11015" max="11015" width="8.42578125" style="1" customWidth="1"/>
    <col min="11016" max="11016" width="7" style="1" customWidth="1"/>
    <col min="11017" max="11017" width="6.28515625" style="1" customWidth="1"/>
    <col min="11018" max="11018" width="7" style="1" customWidth="1"/>
    <col min="11019" max="11019" width="6.7109375" style="1" customWidth="1"/>
    <col min="11020" max="11020" width="7" style="1" customWidth="1"/>
    <col min="11021" max="11021" width="6.42578125" style="1" customWidth="1"/>
    <col min="11022" max="11262" width="11.42578125" style="1"/>
    <col min="11263" max="11263" width="0.140625" style="1" customWidth="1"/>
    <col min="11264" max="11264" width="2.7109375" style="1" customWidth="1"/>
    <col min="11265" max="11265" width="15.42578125" style="1" customWidth="1"/>
    <col min="11266" max="11266" width="1.28515625" style="1" customWidth="1"/>
    <col min="11267" max="11267" width="29.140625" style="1" customWidth="1"/>
    <col min="11268" max="11268" width="7.85546875" style="1" bestFit="1" customWidth="1"/>
    <col min="11269" max="11269" width="7" style="1" customWidth="1"/>
    <col min="11270" max="11270" width="7.85546875" style="1" bestFit="1" customWidth="1"/>
    <col min="11271" max="11271" width="8.42578125" style="1" customWidth="1"/>
    <col min="11272" max="11272" width="7" style="1" customWidth="1"/>
    <col min="11273" max="11273" width="6.28515625" style="1" customWidth="1"/>
    <col min="11274" max="11274" width="7" style="1" customWidth="1"/>
    <col min="11275" max="11275" width="6.7109375" style="1" customWidth="1"/>
    <col min="11276" max="11276" width="7" style="1" customWidth="1"/>
    <col min="11277" max="11277" width="6.42578125" style="1" customWidth="1"/>
    <col min="11278" max="11518" width="11.42578125" style="1"/>
    <col min="11519" max="11519" width="0.140625" style="1" customWidth="1"/>
    <col min="11520" max="11520" width="2.7109375" style="1" customWidth="1"/>
    <col min="11521" max="11521" width="15.42578125" style="1" customWidth="1"/>
    <col min="11522" max="11522" width="1.28515625" style="1" customWidth="1"/>
    <col min="11523" max="11523" width="29.140625" style="1" customWidth="1"/>
    <col min="11524" max="11524" width="7.85546875" style="1" bestFit="1" customWidth="1"/>
    <col min="11525" max="11525" width="7" style="1" customWidth="1"/>
    <col min="11526" max="11526" width="7.85546875" style="1" bestFit="1" customWidth="1"/>
    <col min="11527" max="11527" width="8.42578125" style="1" customWidth="1"/>
    <col min="11528" max="11528" width="7" style="1" customWidth="1"/>
    <col min="11529" max="11529" width="6.28515625" style="1" customWidth="1"/>
    <col min="11530" max="11530" width="7" style="1" customWidth="1"/>
    <col min="11531" max="11531" width="6.7109375" style="1" customWidth="1"/>
    <col min="11532" max="11532" width="7" style="1" customWidth="1"/>
    <col min="11533" max="11533" width="6.42578125" style="1" customWidth="1"/>
    <col min="11534" max="11774" width="11.42578125" style="1"/>
    <col min="11775" max="11775" width="0.140625" style="1" customWidth="1"/>
    <col min="11776" max="11776" width="2.7109375" style="1" customWidth="1"/>
    <col min="11777" max="11777" width="15.42578125" style="1" customWidth="1"/>
    <col min="11778" max="11778" width="1.28515625" style="1" customWidth="1"/>
    <col min="11779" max="11779" width="29.140625" style="1" customWidth="1"/>
    <col min="11780" max="11780" width="7.85546875" style="1" bestFit="1" customWidth="1"/>
    <col min="11781" max="11781" width="7" style="1" customWidth="1"/>
    <col min="11782" max="11782" width="7.85546875" style="1" bestFit="1" customWidth="1"/>
    <col min="11783" max="11783" width="8.42578125" style="1" customWidth="1"/>
    <col min="11784" max="11784" width="7" style="1" customWidth="1"/>
    <col min="11785" max="11785" width="6.28515625" style="1" customWidth="1"/>
    <col min="11786" max="11786" width="7" style="1" customWidth="1"/>
    <col min="11787" max="11787" width="6.7109375" style="1" customWidth="1"/>
    <col min="11788" max="11788" width="7" style="1" customWidth="1"/>
    <col min="11789" max="11789" width="6.42578125" style="1" customWidth="1"/>
    <col min="11790" max="12030" width="11.42578125" style="1"/>
    <col min="12031" max="12031" width="0.140625" style="1" customWidth="1"/>
    <col min="12032" max="12032" width="2.7109375" style="1" customWidth="1"/>
    <col min="12033" max="12033" width="15.42578125" style="1" customWidth="1"/>
    <col min="12034" max="12034" width="1.28515625" style="1" customWidth="1"/>
    <col min="12035" max="12035" width="29.140625" style="1" customWidth="1"/>
    <col min="12036" max="12036" width="7.85546875" style="1" bestFit="1" customWidth="1"/>
    <col min="12037" max="12037" width="7" style="1" customWidth="1"/>
    <col min="12038" max="12038" width="7.85546875" style="1" bestFit="1" customWidth="1"/>
    <col min="12039" max="12039" width="8.42578125" style="1" customWidth="1"/>
    <col min="12040" max="12040" width="7" style="1" customWidth="1"/>
    <col min="12041" max="12041" width="6.28515625" style="1" customWidth="1"/>
    <col min="12042" max="12042" width="7" style="1" customWidth="1"/>
    <col min="12043" max="12043" width="6.7109375" style="1" customWidth="1"/>
    <col min="12044" max="12044" width="7" style="1" customWidth="1"/>
    <col min="12045" max="12045" width="6.42578125" style="1" customWidth="1"/>
    <col min="12046" max="12286" width="11.42578125" style="1"/>
    <col min="12287" max="12287" width="0.140625" style="1" customWidth="1"/>
    <col min="12288" max="12288" width="2.7109375" style="1" customWidth="1"/>
    <col min="12289" max="12289" width="15.42578125" style="1" customWidth="1"/>
    <col min="12290" max="12290" width="1.28515625" style="1" customWidth="1"/>
    <col min="12291" max="12291" width="29.140625" style="1" customWidth="1"/>
    <col min="12292" max="12292" width="7.85546875" style="1" bestFit="1" customWidth="1"/>
    <col min="12293" max="12293" width="7" style="1" customWidth="1"/>
    <col min="12294" max="12294" width="7.85546875" style="1" bestFit="1" customWidth="1"/>
    <col min="12295" max="12295" width="8.42578125" style="1" customWidth="1"/>
    <col min="12296" max="12296" width="7" style="1" customWidth="1"/>
    <col min="12297" max="12297" width="6.28515625" style="1" customWidth="1"/>
    <col min="12298" max="12298" width="7" style="1" customWidth="1"/>
    <col min="12299" max="12299" width="6.7109375" style="1" customWidth="1"/>
    <col min="12300" max="12300" width="7" style="1" customWidth="1"/>
    <col min="12301" max="12301" width="6.42578125" style="1" customWidth="1"/>
    <col min="12302" max="12542" width="11.42578125" style="1"/>
    <col min="12543" max="12543" width="0.140625" style="1" customWidth="1"/>
    <col min="12544" max="12544" width="2.7109375" style="1" customWidth="1"/>
    <col min="12545" max="12545" width="15.42578125" style="1" customWidth="1"/>
    <col min="12546" max="12546" width="1.28515625" style="1" customWidth="1"/>
    <col min="12547" max="12547" width="29.140625" style="1" customWidth="1"/>
    <col min="12548" max="12548" width="7.85546875" style="1" bestFit="1" customWidth="1"/>
    <col min="12549" max="12549" width="7" style="1" customWidth="1"/>
    <col min="12550" max="12550" width="7.85546875" style="1" bestFit="1" customWidth="1"/>
    <col min="12551" max="12551" width="8.42578125" style="1" customWidth="1"/>
    <col min="12552" max="12552" width="7" style="1" customWidth="1"/>
    <col min="12553" max="12553" width="6.28515625" style="1" customWidth="1"/>
    <col min="12554" max="12554" width="7" style="1" customWidth="1"/>
    <col min="12555" max="12555" width="6.7109375" style="1" customWidth="1"/>
    <col min="12556" max="12556" width="7" style="1" customWidth="1"/>
    <col min="12557" max="12557" width="6.42578125" style="1" customWidth="1"/>
    <col min="12558" max="12798" width="11.42578125" style="1"/>
    <col min="12799" max="12799" width="0.140625" style="1" customWidth="1"/>
    <col min="12800" max="12800" width="2.7109375" style="1" customWidth="1"/>
    <col min="12801" max="12801" width="15.42578125" style="1" customWidth="1"/>
    <col min="12802" max="12802" width="1.28515625" style="1" customWidth="1"/>
    <col min="12803" max="12803" width="29.140625" style="1" customWidth="1"/>
    <col min="12804" max="12804" width="7.85546875" style="1" bestFit="1" customWidth="1"/>
    <col min="12805" max="12805" width="7" style="1" customWidth="1"/>
    <col min="12806" max="12806" width="7.85546875" style="1" bestFit="1" customWidth="1"/>
    <col min="12807" max="12807" width="8.42578125" style="1" customWidth="1"/>
    <col min="12808" max="12808" width="7" style="1" customWidth="1"/>
    <col min="12809" max="12809" width="6.28515625" style="1" customWidth="1"/>
    <col min="12810" max="12810" width="7" style="1" customWidth="1"/>
    <col min="12811" max="12811" width="6.7109375" style="1" customWidth="1"/>
    <col min="12812" max="12812" width="7" style="1" customWidth="1"/>
    <col min="12813" max="12813" width="6.42578125" style="1" customWidth="1"/>
    <col min="12814" max="13054" width="11.42578125" style="1"/>
    <col min="13055" max="13055" width="0.140625" style="1" customWidth="1"/>
    <col min="13056" max="13056" width="2.7109375" style="1" customWidth="1"/>
    <col min="13057" max="13057" width="15.42578125" style="1" customWidth="1"/>
    <col min="13058" max="13058" width="1.28515625" style="1" customWidth="1"/>
    <col min="13059" max="13059" width="29.140625" style="1" customWidth="1"/>
    <col min="13060" max="13060" width="7.85546875" style="1" bestFit="1" customWidth="1"/>
    <col min="13061" max="13061" width="7" style="1" customWidth="1"/>
    <col min="13062" max="13062" width="7.85546875" style="1" bestFit="1" customWidth="1"/>
    <col min="13063" max="13063" width="8.42578125" style="1" customWidth="1"/>
    <col min="13064" max="13064" width="7" style="1" customWidth="1"/>
    <col min="13065" max="13065" width="6.28515625" style="1" customWidth="1"/>
    <col min="13066" max="13066" width="7" style="1" customWidth="1"/>
    <col min="13067" max="13067" width="6.7109375" style="1" customWidth="1"/>
    <col min="13068" max="13068" width="7" style="1" customWidth="1"/>
    <col min="13069" max="13069" width="6.42578125" style="1" customWidth="1"/>
    <col min="13070" max="13310" width="11.42578125" style="1"/>
    <col min="13311" max="13311" width="0.140625" style="1" customWidth="1"/>
    <col min="13312" max="13312" width="2.7109375" style="1" customWidth="1"/>
    <col min="13313" max="13313" width="15.42578125" style="1" customWidth="1"/>
    <col min="13314" max="13314" width="1.28515625" style="1" customWidth="1"/>
    <col min="13315" max="13315" width="29.140625" style="1" customWidth="1"/>
    <col min="13316" max="13316" width="7.85546875" style="1" bestFit="1" customWidth="1"/>
    <col min="13317" max="13317" width="7" style="1" customWidth="1"/>
    <col min="13318" max="13318" width="7.85546875" style="1" bestFit="1" customWidth="1"/>
    <col min="13319" max="13319" width="8.42578125" style="1" customWidth="1"/>
    <col min="13320" max="13320" width="7" style="1" customWidth="1"/>
    <col min="13321" max="13321" width="6.28515625" style="1" customWidth="1"/>
    <col min="13322" max="13322" width="7" style="1" customWidth="1"/>
    <col min="13323" max="13323" width="6.7109375" style="1" customWidth="1"/>
    <col min="13324" max="13324" width="7" style="1" customWidth="1"/>
    <col min="13325" max="13325" width="6.42578125" style="1" customWidth="1"/>
    <col min="13326" max="13566" width="11.42578125" style="1"/>
    <col min="13567" max="13567" width="0.140625" style="1" customWidth="1"/>
    <col min="13568" max="13568" width="2.7109375" style="1" customWidth="1"/>
    <col min="13569" max="13569" width="15.42578125" style="1" customWidth="1"/>
    <col min="13570" max="13570" width="1.28515625" style="1" customWidth="1"/>
    <col min="13571" max="13571" width="29.140625" style="1" customWidth="1"/>
    <col min="13572" max="13572" width="7.85546875" style="1" bestFit="1" customWidth="1"/>
    <col min="13573" max="13573" width="7" style="1" customWidth="1"/>
    <col min="13574" max="13574" width="7.85546875" style="1" bestFit="1" customWidth="1"/>
    <col min="13575" max="13575" width="8.42578125" style="1" customWidth="1"/>
    <col min="13576" max="13576" width="7" style="1" customWidth="1"/>
    <col min="13577" max="13577" width="6.28515625" style="1" customWidth="1"/>
    <col min="13578" max="13578" width="7" style="1" customWidth="1"/>
    <col min="13579" max="13579" width="6.7109375" style="1" customWidth="1"/>
    <col min="13580" max="13580" width="7" style="1" customWidth="1"/>
    <col min="13581" max="13581" width="6.42578125" style="1" customWidth="1"/>
    <col min="13582" max="13822" width="11.42578125" style="1"/>
    <col min="13823" max="13823" width="0.140625" style="1" customWidth="1"/>
    <col min="13824" max="13824" width="2.7109375" style="1" customWidth="1"/>
    <col min="13825" max="13825" width="15.42578125" style="1" customWidth="1"/>
    <col min="13826" max="13826" width="1.28515625" style="1" customWidth="1"/>
    <col min="13827" max="13827" width="29.140625" style="1" customWidth="1"/>
    <col min="13828" max="13828" width="7.85546875" style="1" bestFit="1" customWidth="1"/>
    <col min="13829" max="13829" width="7" style="1" customWidth="1"/>
    <col min="13830" max="13830" width="7.85546875" style="1" bestFit="1" customWidth="1"/>
    <col min="13831" max="13831" width="8.42578125" style="1" customWidth="1"/>
    <col min="13832" max="13832" width="7" style="1" customWidth="1"/>
    <col min="13833" max="13833" width="6.28515625" style="1" customWidth="1"/>
    <col min="13834" max="13834" width="7" style="1" customWidth="1"/>
    <col min="13835" max="13835" width="6.7109375" style="1" customWidth="1"/>
    <col min="13836" max="13836" width="7" style="1" customWidth="1"/>
    <col min="13837" max="13837" width="6.42578125" style="1" customWidth="1"/>
    <col min="13838" max="14078" width="11.42578125" style="1"/>
    <col min="14079" max="14079" width="0.140625" style="1" customWidth="1"/>
    <col min="14080" max="14080" width="2.7109375" style="1" customWidth="1"/>
    <col min="14081" max="14081" width="15.42578125" style="1" customWidth="1"/>
    <col min="14082" max="14082" width="1.28515625" style="1" customWidth="1"/>
    <col min="14083" max="14083" width="29.140625" style="1" customWidth="1"/>
    <col min="14084" max="14084" width="7.85546875" style="1" bestFit="1" customWidth="1"/>
    <col min="14085" max="14085" width="7" style="1" customWidth="1"/>
    <col min="14086" max="14086" width="7.85546875" style="1" bestFit="1" customWidth="1"/>
    <col min="14087" max="14087" width="8.42578125" style="1" customWidth="1"/>
    <col min="14088" max="14088" width="7" style="1" customWidth="1"/>
    <col min="14089" max="14089" width="6.28515625" style="1" customWidth="1"/>
    <col min="14090" max="14090" width="7" style="1" customWidth="1"/>
    <col min="14091" max="14091" width="6.7109375" style="1" customWidth="1"/>
    <col min="14092" max="14092" width="7" style="1" customWidth="1"/>
    <col min="14093" max="14093" width="6.42578125" style="1" customWidth="1"/>
    <col min="14094" max="14334" width="11.42578125" style="1"/>
    <col min="14335" max="14335" width="0.140625" style="1" customWidth="1"/>
    <col min="14336" max="14336" width="2.7109375" style="1" customWidth="1"/>
    <col min="14337" max="14337" width="15.42578125" style="1" customWidth="1"/>
    <col min="14338" max="14338" width="1.28515625" style="1" customWidth="1"/>
    <col min="14339" max="14339" width="29.140625" style="1" customWidth="1"/>
    <col min="14340" max="14340" width="7.85546875" style="1" bestFit="1" customWidth="1"/>
    <col min="14341" max="14341" width="7" style="1" customWidth="1"/>
    <col min="14342" max="14342" width="7.85546875" style="1" bestFit="1" customWidth="1"/>
    <col min="14343" max="14343" width="8.42578125" style="1" customWidth="1"/>
    <col min="14344" max="14344" width="7" style="1" customWidth="1"/>
    <col min="14345" max="14345" width="6.28515625" style="1" customWidth="1"/>
    <col min="14346" max="14346" width="7" style="1" customWidth="1"/>
    <col min="14347" max="14347" width="6.7109375" style="1" customWidth="1"/>
    <col min="14348" max="14348" width="7" style="1" customWidth="1"/>
    <col min="14349" max="14349" width="6.42578125" style="1" customWidth="1"/>
    <col min="14350" max="14590" width="11.42578125" style="1"/>
    <col min="14591" max="14591" width="0.140625" style="1" customWidth="1"/>
    <col min="14592" max="14592" width="2.7109375" style="1" customWidth="1"/>
    <col min="14593" max="14593" width="15.42578125" style="1" customWidth="1"/>
    <col min="14594" max="14594" width="1.28515625" style="1" customWidth="1"/>
    <col min="14595" max="14595" width="29.140625" style="1" customWidth="1"/>
    <col min="14596" max="14596" width="7.85546875" style="1" bestFit="1" customWidth="1"/>
    <col min="14597" max="14597" width="7" style="1" customWidth="1"/>
    <col min="14598" max="14598" width="7.85546875" style="1" bestFit="1" customWidth="1"/>
    <col min="14599" max="14599" width="8.42578125" style="1" customWidth="1"/>
    <col min="14600" max="14600" width="7" style="1" customWidth="1"/>
    <col min="14601" max="14601" width="6.28515625" style="1" customWidth="1"/>
    <col min="14602" max="14602" width="7" style="1" customWidth="1"/>
    <col min="14603" max="14603" width="6.7109375" style="1" customWidth="1"/>
    <col min="14604" max="14604" width="7" style="1" customWidth="1"/>
    <col min="14605" max="14605" width="6.42578125" style="1" customWidth="1"/>
    <col min="14606" max="14846" width="11.42578125" style="1"/>
    <col min="14847" max="14847" width="0.140625" style="1" customWidth="1"/>
    <col min="14848" max="14848" width="2.7109375" style="1" customWidth="1"/>
    <col min="14849" max="14849" width="15.42578125" style="1" customWidth="1"/>
    <col min="14850" max="14850" width="1.28515625" style="1" customWidth="1"/>
    <col min="14851" max="14851" width="29.140625" style="1" customWidth="1"/>
    <col min="14852" max="14852" width="7.85546875" style="1" bestFit="1" customWidth="1"/>
    <col min="14853" max="14853" width="7" style="1" customWidth="1"/>
    <col min="14854" max="14854" width="7.85546875" style="1" bestFit="1" customWidth="1"/>
    <col min="14855" max="14855" width="8.42578125" style="1" customWidth="1"/>
    <col min="14856" max="14856" width="7" style="1" customWidth="1"/>
    <col min="14857" max="14857" width="6.28515625" style="1" customWidth="1"/>
    <col min="14858" max="14858" width="7" style="1" customWidth="1"/>
    <col min="14859" max="14859" width="6.7109375" style="1" customWidth="1"/>
    <col min="14860" max="14860" width="7" style="1" customWidth="1"/>
    <col min="14861" max="14861" width="6.42578125" style="1" customWidth="1"/>
    <col min="14862" max="15102" width="11.42578125" style="1"/>
    <col min="15103" max="15103" width="0.140625" style="1" customWidth="1"/>
    <col min="15104" max="15104" width="2.7109375" style="1" customWidth="1"/>
    <col min="15105" max="15105" width="15.42578125" style="1" customWidth="1"/>
    <col min="15106" max="15106" width="1.28515625" style="1" customWidth="1"/>
    <col min="15107" max="15107" width="29.140625" style="1" customWidth="1"/>
    <col min="15108" max="15108" width="7.85546875" style="1" bestFit="1" customWidth="1"/>
    <col min="15109" max="15109" width="7" style="1" customWidth="1"/>
    <col min="15110" max="15110" width="7.85546875" style="1" bestFit="1" customWidth="1"/>
    <col min="15111" max="15111" width="8.42578125" style="1" customWidth="1"/>
    <col min="15112" max="15112" width="7" style="1" customWidth="1"/>
    <col min="15113" max="15113" width="6.28515625" style="1" customWidth="1"/>
    <col min="15114" max="15114" width="7" style="1" customWidth="1"/>
    <col min="15115" max="15115" width="6.7109375" style="1" customWidth="1"/>
    <col min="15116" max="15116" width="7" style="1" customWidth="1"/>
    <col min="15117" max="15117" width="6.42578125" style="1" customWidth="1"/>
    <col min="15118" max="15358" width="11.42578125" style="1"/>
    <col min="15359" max="15359" width="0.140625" style="1" customWidth="1"/>
    <col min="15360" max="15360" width="2.7109375" style="1" customWidth="1"/>
    <col min="15361" max="15361" width="15.42578125" style="1" customWidth="1"/>
    <col min="15362" max="15362" width="1.28515625" style="1" customWidth="1"/>
    <col min="15363" max="15363" width="29.140625" style="1" customWidth="1"/>
    <col min="15364" max="15364" width="7.85546875" style="1" bestFit="1" customWidth="1"/>
    <col min="15365" max="15365" width="7" style="1" customWidth="1"/>
    <col min="15366" max="15366" width="7.85546875" style="1" bestFit="1" customWidth="1"/>
    <col min="15367" max="15367" width="8.42578125" style="1" customWidth="1"/>
    <col min="15368" max="15368" width="7" style="1" customWidth="1"/>
    <col min="15369" max="15369" width="6.28515625" style="1" customWidth="1"/>
    <col min="15370" max="15370" width="7" style="1" customWidth="1"/>
    <col min="15371" max="15371" width="6.7109375" style="1" customWidth="1"/>
    <col min="15372" max="15372" width="7" style="1" customWidth="1"/>
    <col min="15373" max="15373" width="6.42578125" style="1" customWidth="1"/>
    <col min="15374" max="15614" width="11.42578125" style="1"/>
    <col min="15615" max="15615" width="0.140625" style="1" customWidth="1"/>
    <col min="15616" max="15616" width="2.7109375" style="1" customWidth="1"/>
    <col min="15617" max="15617" width="15.42578125" style="1" customWidth="1"/>
    <col min="15618" max="15618" width="1.28515625" style="1" customWidth="1"/>
    <col min="15619" max="15619" width="29.140625" style="1" customWidth="1"/>
    <col min="15620" max="15620" width="7.85546875" style="1" bestFit="1" customWidth="1"/>
    <col min="15621" max="15621" width="7" style="1" customWidth="1"/>
    <col min="15622" max="15622" width="7.85546875" style="1" bestFit="1" customWidth="1"/>
    <col min="15623" max="15623" width="8.42578125" style="1" customWidth="1"/>
    <col min="15624" max="15624" width="7" style="1" customWidth="1"/>
    <col min="15625" max="15625" width="6.28515625" style="1" customWidth="1"/>
    <col min="15626" max="15626" width="7" style="1" customWidth="1"/>
    <col min="15627" max="15627" width="6.7109375" style="1" customWidth="1"/>
    <col min="15628" max="15628" width="7" style="1" customWidth="1"/>
    <col min="15629" max="15629" width="6.42578125" style="1" customWidth="1"/>
    <col min="15630" max="15870" width="11.42578125" style="1"/>
    <col min="15871" max="15871" width="0.140625" style="1" customWidth="1"/>
    <col min="15872" max="15872" width="2.7109375" style="1" customWidth="1"/>
    <col min="15873" max="15873" width="15.42578125" style="1" customWidth="1"/>
    <col min="15874" max="15874" width="1.28515625" style="1" customWidth="1"/>
    <col min="15875" max="15875" width="29.140625" style="1" customWidth="1"/>
    <col min="15876" max="15876" width="7.85546875" style="1" bestFit="1" customWidth="1"/>
    <col min="15877" max="15877" width="7" style="1" customWidth="1"/>
    <col min="15878" max="15878" width="7.85546875" style="1" bestFit="1" customWidth="1"/>
    <col min="15879" max="15879" width="8.42578125" style="1" customWidth="1"/>
    <col min="15880" max="15880" width="7" style="1" customWidth="1"/>
    <col min="15881" max="15881" width="6.28515625" style="1" customWidth="1"/>
    <col min="15882" max="15882" width="7" style="1" customWidth="1"/>
    <col min="15883" max="15883" width="6.7109375" style="1" customWidth="1"/>
    <col min="15884" max="15884" width="7" style="1" customWidth="1"/>
    <col min="15885" max="15885" width="6.42578125" style="1" customWidth="1"/>
    <col min="15886" max="16126" width="11.42578125" style="1"/>
    <col min="16127" max="16127" width="0.140625" style="1" customWidth="1"/>
    <col min="16128" max="16128" width="2.7109375" style="1" customWidth="1"/>
    <col min="16129" max="16129" width="15.42578125" style="1" customWidth="1"/>
    <col min="16130" max="16130" width="1.28515625" style="1" customWidth="1"/>
    <col min="16131" max="16131" width="29.140625" style="1" customWidth="1"/>
    <col min="16132" max="16132" width="7.85546875" style="1" bestFit="1" customWidth="1"/>
    <col min="16133" max="16133" width="7" style="1" customWidth="1"/>
    <col min="16134" max="16134" width="7.85546875" style="1" bestFit="1" customWidth="1"/>
    <col min="16135" max="16135" width="8.42578125" style="1" customWidth="1"/>
    <col min="16136" max="16136" width="7" style="1" customWidth="1"/>
    <col min="16137" max="16137" width="6.28515625" style="1" customWidth="1"/>
    <col min="16138" max="16138" width="7" style="1" customWidth="1"/>
    <col min="16139" max="16139" width="6.7109375" style="1" customWidth="1"/>
    <col min="16140" max="16140" width="7" style="1" customWidth="1"/>
    <col min="16141" max="16141" width="6.42578125" style="1" customWidth="1"/>
    <col min="16142" max="16384" width="11.42578125" style="1"/>
  </cols>
  <sheetData>
    <row r="1" spans="3:23" ht="0.75" customHeight="1"/>
    <row r="2" spans="3:23" ht="21" customHeight="1">
      <c r="M2" s="34" t="s">
        <v>19</v>
      </c>
    </row>
    <row r="3" spans="3:23" ht="15" customHeight="1">
      <c r="M3" s="33" t="str">
        <f>Indice!E3</f>
        <v>Junio 2020</v>
      </c>
    </row>
    <row r="4" spans="3:23" ht="20.25" customHeight="1">
      <c r="C4" s="32" t="s">
        <v>46</v>
      </c>
    </row>
    <row r="5" spans="3:23" ht="12.75" customHeight="1"/>
    <row r="6" spans="3:23" ht="13.5" customHeight="1"/>
    <row r="7" spans="3:23" s="28" customFormat="1" ht="12.75" customHeight="1">
      <c r="C7" s="195" t="s">
        <v>18</v>
      </c>
      <c r="E7" s="31"/>
      <c r="F7" s="196" t="s">
        <v>17</v>
      </c>
      <c r="G7" s="197"/>
      <c r="H7" s="196" t="s">
        <v>16</v>
      </c>
      <c r="I7" s="197"/>
      <c r="J7" s="196" t="s">
        <v>15</v>
      </c>
      <c r="K7" s="197"/>
      <c r="L7" s="196" t="s">
        <v>14</v>
      </c>
      <c r="M7" s="197"/>
    </row>
    <row r="8" spans="3:23" s="28" customFormat="1" ht="12.75" customHeight="1">
      <c r="C8" s="195"/>
      <c r="E8" s="30"/>
      <c r="F8" s="29" t="s">
        <v>13</v>
      </c>
      <c r="G8" s="105" t="str">
        <f>CONCATENATE("% ",RIGHT(M3,2),"/",RIGHT(M3,2)-1)</f>
        <v>% 20/19</v>
      </c>
      <c r="H8" s="29" t="s">
        <v>13</v>
      </c>
      <c r="I8" s="105" t="str">
        <f>G8</f>
        <v>% 20/19</v>
      </c>
      <c r="J8" s="29" t="s">
        <v>13</v>
      </c>
      <c r="K8" s="105" t="str">
        <f>I8</f>
        <v>% 20/19</v>
      </c>
      <c r="L8" s="29" t="s">
        <v>13</v>
      </c>
      <c r="M8" s="105" t="str">
        <f>K8</f>
        <v>% 20/19</v>
      </c>
    </row>
    <row r="9" spans="3:23" s="27" customFormat="1" ht="12.75" customHeight="1">
      <c r="C9" s="23"/>
      <c r="E9" s="20" t="s">
        <v>12</v>
      </c>
      <c r="F9" s="153" t="s">
        <v>3</v>
      </c>
      <c r="G9" s="17" t="s">
        <v>3</v>
      </c>
      <c r="H9" s="17">
        <f>Dat_01!Z8/1000</f>
        <v>0.27233300000000005</v>
      </c>
      <c r="I9" s="17">
        <f>Dat_01!AB8*100</f>
        <v>-1.57148485</v>
      </c>
      <c r="J9" s="153" t="s">
        <v>3</v>
      </c>
      <c r="K9" s="17" t="s">
        <v>3</v>
      </c>
      <c r="L9" s="153" t="s">
        <v>3</v>
      </c>
      <c r="M9" s="17" t="s">
        <v>3</v>
      </c>
      <c r="N9" s="10"/>
      <c r="O9" s="10"/>
    </row>
    <row r="10" spans="3:23" s="2" customFormat="1" ht="12.75" customHeight="1">
      <c r="C10" s="21"/>
      <c r="E10" s="20" t="s">
        <v>6</v>
      </c>
      <c r="F10" s="153" t="s">
        <v>3</v>
      </c>
      <c r="G10" s="17" t="s">
        <v>3</v>
      </c>
      <c r="H10" s="153">
        <f>Dat_01!Z15/1000</f>
        <v>0.74262800000000007</v>
      </c>
      <c r="I10" s="17">
        <f>Dat_01!AB15*100</f>
        <v>-45.878156840000003</v>
      </c>
      <c r="J10" s="153" t="s">
        <v>3</v>
      </c>
      <c r="K10" s="17" t="s">
        <v>3</v>
      </c>
      <c r="L10" s="153" t="s">
        <v>3</v>
      </c>
      <c r="M10" s="17" t="s">
        <v>3</v>
      </c>
      <c r="N10" s="10"/>
      <c r="O10" s="10"/>
    </row>
    <row r="11" spans="3:23" s="2" customFormat="1" ht="12.75" customHeight="1">
      <c r="C11" s="21"/>
      <c r="E11" s="20" t="s">
        <v>5</v>
      </c>
      <c r="F11" s="17">
        <f>Dat_01!R16/1000</f>
        <v>0.21834000000000001</v>
      </c>
      <c r="G11" s="17">
        <f>Dat_01!T16*100</f>
        <v>-37.590931049999995</v>
      </c>
      <c r="H11" s="153">
        <f>Dat_01!Z16/1000</f>
        <v>103.362193</v>
      </c>
      <c r="I11" s="17">
        <f>Dat_01!AB16*100</f>
        <v>39.057186980000004</v>
      </c>
      <c r="J11" s="153" t="s">
        <v>3</v>
      </c>
      <c r="K11" s="17" t="s">
        <v>3</v>
      </c>
      <c r="L11" s="153" t="s">
        <v>3</v>
      </c>
      <c r="M11" s="17" t="s">
        <v>3</v>
      </c>
      <c r="N11" s="10"/>
      <c r="O11" s="10"/>
    </row>
    <row r="12" spans="3:23" s="2" customFormat="1" ht="12.75" customHeight="1">
      <c r="C12" s="13"/>
      <c r="E12" s="20" t="s">
        <v>4</v>
      </c>
      <c r="F12" s="153">
        <f>Dat_01!R17/1000</f>
        <v>12.237156000000001</v>
      </c>
      <c r="G12" s="17">
        <f>Dat_01!T17*100</f>
        <v>-8.0162199699999999</v>
      </c>
      <c r="H12" s="153">
        <f>Dat_01!Z17/1000</f>
        <v>23.728103999999998</v>
      </c>
      <c r="I12" s="17">
        <f>Dat_01!AB17*100</f>
        <v>1.5681830999999999</v>
      </c>
      <c r="J12" s="153" t="s">
        <v>3</v>
      </c>
      <c r="K12" s="17" t="s">
        <v>3</v>
      </c>
      <c r="L12" s="153">
        <f>Dat_01!J17/1000</f>
        <v>8.7500000000000008E-3</v>
      </c>
      <c r="M12" s="17">
        <f>IF(Dat_01!L17="-","-",Dat_01!L17*100)</f>
        <v>1.0042710399999999</v>
      </c>
      <c r="N12" s="10"/>
      <c r="O12" s="10"/>
      <c r="P12" s="19"/>
    </row>
    <row r="13" spans="3:23" s="2" customFormat="1" ht="12.75" customHeight="1">
      <c r="C13" s="13"/>
      <c r="E13" s="18" t="s">
        <v>89</v>
      </c>
      <c r="F13" s="17">
        <f>Dat_01!R18/1000</f>
        <v>5.9750999999999999E-2</v>
      </c>
      <c r="G13" s="17">
        <f>Dat_01!T18*100</f>
        <v>-52.396089769999996</v>
      </c>
      <c r="H13" s="153">
        <f>Dat_01!Z18/1000</f>
        <v>0.78505800000000003</v>
      </c>
      <c r="I13" s="17">
        <f>Dat_01!AB18*100</f>
        <v>-4.6449653799999995</v>
      </c>
      <c r="J13" s="153" t="s">
        <v>3</v>
      </c>
      <c r="K13" s="17" t="s">
        <v>3</v>
      </c>
      <c r="L13" s="153" t="s">
        <v>3</v>
      </c>
      <c r="M13" s="17" t="s">
        <v>3</v>
      </c>
      <c r="N13" s="10"/>
      <c r="O13" s="10"/>
    </row>
    <row r="14" spans="3:23" s="2" customFormat="1" ht="12.75" customHeight="1">
      <c r="C14" s="13"/>
      <c r="E14" s="18" t="s">
        <v>54</v>
      </c>
      <c r="F14" s="153">
        <f>Dat_01!R21/1000</f>
        <v>14.316092000000001</v>
      </c>
      <c r="G14" s="17">
        <f>Dat_01!T21*100</f>
        <v>7.3013786700000001</v>
      </c>
      <c r="H14" s="153" t="s">
        <v>3</v>
      </c>
      <c r="I14" s="17" t="s">
        <v>3</v>
      </c>
      <c r="J14" s="153" t="s">
        <v>3</v>
      </c>
      <c r="K14" s="17" t="s">
        <v>3</v>
      </c>
      <c r="L14" s="17">
        <f>Dat_01!J21/1000</f>
        <v>0.53918650000000001</v>
      </c>
      <c r="M14" s="17">
        <f>Dat_01!L21*100</f>
        <v>18.871289729999997</v>
      </c>
      <c r="N14" s="10"/>
      <c r="O14" s="10"/>
    </row>
    <row r="15" spans="3:23" s="2" customFormat="1" ht="12.75" customHeight="1">
      <c r="C15" s="13"/>
      <c r="E15" s="169" t="s">
        <v>86</v>
      </c>
      <c r="F15" s="172">
        <f>SUM(F9:F14)</f>
        <v>26.831339</v>
      </c>
      <c r="G15" s="173">
        <f>((SUM(Dat_01!R8,Dat_01!R15:R18,Dat_01!R20)/SUM(Dat_01!S8,Dat_01!S15:S18,Dat_01!S20))-1)*100</f>
        <v>-1.0677330317506173</v>
      </c>
      <c r="H15" s="172">
        <f>SUM(H9:H14)</f>
        <v>128.89031599999998</v>
      </c>
      <c r="I15" s="173">
        <f>((SUM(Dat_01!Z8,Dat_01!Z15:Z18,Dat_01!Z20)/SUM(Dat_01!AA8,Dat_01!AA15:AA18,Dat_01!AA20))-1)*100</f>
        <v>28.678536864029191</v>
      </c>
      <c r="J15" s="172" t="s">
        <v>3</v>
      </c>
      <c r="K15" s="173" t="s">
        <v>3</v>
      </c>
      <c r="L15" s="173">
        <f>SUM(L9:L14)</f>
        <v>0.54793650000000005</v>
      </c>
      <c r="M15" s="173">
        <f>((SUM(Dat_01!J8,Dat_01!J15:J18,Dat_01!J21)/SUM(Dat_01!K8,Dat_01!K15:K18,Dat_01!K20))-1)*100</f>
        <v>18.53644606886078</v>
      </c>
      <c r="N15" s="10"/>
      <c r="O15" s="10"/>
    </row>
    <row r="16" spans="3:23" s="7" customFormat="1" ht="12.75" customHeight="1">
      <c r="C16" s="23"/>
      <c r="E16" s="20" t="s">
        <v>11</v>
      </c>
      <c r="F16" s="153">
        <f>Dat_01!R9/1000</f>
        <v>-1.2808299999999999</v>
      </c>
      <c r="G16" s="17" t="str">
        <f>IF(Dat_01!T9="-","-",Dat_01!T9*100)</f>
        <v>-</v>
      </c>
      <c r="H16" s="153" t="s">
        <v>3</v>
      </c>
      <c r="I16" s="17" t="s">
        <v>3</v>
      </c>
      <c r="J16" s="153" t="s">
        <v>3</v>
      </c>
      <c r="K16" s="17" t="s">
        <v>3</v>
      </c>
      <c r="L16" s="153" t="s">
        <v>3</v>
      </c>
      <c r="M16" s="17" t="s">
        <v>3</v>
      </c>
      <c r="N16" s="10"/>
      <c r="O16" s="10"/>
      <c r="P16" s="9"/>
      <c r="Q16" s="9"/>
      <c r="R16" s="9"/>
      <c r="S16" s="9"/>
      <c r="T16" s="9"/>
      <c r="U16" s="9"/>
      <c r="V16" s="9"/>
      <c r="W16" s="9"/>
    </row>
    <row r="17" spans="3:23" s="7" customFormat="1" ht="12.75" customHeight="1">
      <c r="C17" s="23"/>
      <c r="E17" s="26" t="s">
        <v>10</v>
      </c>
      <c r="F17" s="154">
        <f>SUM(Dat_01!R10,Dat_01!R14)/1000</f>
        <v>17.902133999999997</v>
      </c>
      <c r="G17" s="24">
        <f>((SUM(Dat_01!R10,Dat_01!R14)/SUM(Dat_01!S10,Dat_01!S14))-1)*100</f>
        <v>-65.061385098251677</v>
      </c>
      <c r="H17" s="154">
        <f>Dat_01!Z10/1000</f>
        <v>122.84934</v>
      </c>
      <c r="I17" s="24">
        <f>Dat_01!AB10*100</f>
        <v>-26.591278820000003</v>
      </c>
      <c r="J17" s="154">
        <f>Dat_01!B10/1000</f>
        <v>15.829015</v>
      </c>
      <c r="K17" s="24">
        <f>Dat_01!D10*100</f>
        <v>-4.8840483599999995</v>
      </c>
      <c r="L17" s="154">
        <f>Dat_01!J10/1000</f>
        <v>15.619282999999999</v>
      </c>
      <c r="M17" s="24">
        <f>Dat_01!L10*100</f>
        <v>-3.2712777499999999</v>
      </c>
      <c r="N17" s="163"/>
      <c r="O17" s="162"/>
      <c r="Q17" s="9"/>
      <c r="R17" s="9"/>
      <c r="S17" s="9"/>
      <c r="T17" s="9"/>
      <c r="U17" s="9"/>
      <c r="V17" s="9"/>
      <c r="W17" s="9"/>
    </row>
    <row r="18" spans="3:23" s="7" customFormat="1" ht="12.75" customHeight="1">
      <c r="C18" s="23"/>
      <c r="E18" s="25" t="s">
        <v>9</v>
      </c>
      <c r="F18" s="154">
        <f>Dat_01!R11/1000</f>
        <v>15.970385</v>
      </c>
      <c r="G18" s="24">
        <f>Dat_01!T11*100</f>
        <v>-58.508939729999994</v>
      </c>
      <c r="H18" s="154">
        <f>Dat_01!Z11/1000</f>
        <v>8.6874150000000014</v>
      </c>
      <c r="I18" s="24">
        <f>Dat_01!AB11*100</f>
        <v>-41.081635779999999</v>
      </c>
      <c r="J18" s="154">
        <f>Dat_01!B11/1000</f>
        <v>1.0407E-2</v>
      </c>
      <c r="K18" s="24">
        <f>Dat_01!D11*100</f>
        <v>2320.23255814</v>
      </c>
      <c r="L18" s="154">
        <f>Dat_01!J11/1000</f>
        <v>1.9740000000000001E-3</v>
      </c>
      <c r="M18" s="24">
        <f>Dat_01!L11*100</f>
        <v>-68.561872910000005</v>
      </c>
      <c r="N18" s="163"/>
      <c r="O18" s="22"/>
      <c r="P18" s="9"/>
      <c r="Q18" s="9"/>
      <c r="R18" s="9"/>
      <c r="S18" s="9"/>
      <c r="T18" s="9"/>
      <c r="U18" s="9"/>
      <c r="V18" s="9"/>
      <c r="W18" s="9"/>
    </row>
    <row r="19" spans="3:23" s="7" customFormat="1" ht="12.75" customHeight="1">
      <c r="C19" s="23"/>
      <c r="E19" s="25" t="s">
        <v>8</v>
      </c>
      <c r="F19" s="154" t="s">
        <v>3</v>
      </c>
      <c r="G19" s="24" t="s">
        <v>3</v>
      </c>
      <c r="H19" s="154">
        <f>Dat_01!Z12/1000</f>
        <v>83.295308999999989</v>
      </c>
      <c r="I19" s="24">
        <f>Dat_01!AB12*100</f>
        <v>-60.318666300000004</v>
      </c>
      <c r="J19" s="154" t="s">
        <v>3</v>
      </c>
      <c r="K19" s="154" t="s">
        <v>3</v>
      </c>
      <c r="L19" s="154" t="s">
        <v>3</v>
      </c>
      <c r="M19" s="154" t="s">
        <v>3</v>
      </c>
      <c r="N19" s="163"/>
      <c r="O19" s="22"/>
      <c r="P19" s="9"/>
      <c r="Q19" s="9"/>
      <c r="R19" s="9"/>
      <c r="S19" s="9"/>
      <c r="T19" s="9"/>
      <c r="U19" s="9"/>
      <c r="V19" s="9"/>
      <c r="W19" s="9"/>
    </row>
    <row r="20" spans="3:23" s="7" customFormat="1" ht="12.75" customHeight="1">
      <c r="C20" s="23"/>
      <c r="E20" s="20" t="s">
        <v>7</v>
      </c>
      <c r="F20" s="153">
        <f>SUM(F17:F19)</f>
        <v>33.872518999999997</v>
      </c>
      <c r="G20" s="17">
        <f>((SUM(Dat_01!R10:R12,Dat_01!R14)/SUM(Dat_01!S10:S12,Dat_01!S14))-1)*100</f>
        <v>-62.250605753594002</v>
      </c>
      <c r="H20" s="153">
        <f>SUM(H17:H19)</f>
        <v>214.832064</v>
      </c>
      <c r="I20" s="17">
        <f>(H20/(H17/(I17/100+1)+H18/(I18/100+1)+H19/(I19/100+1))-1)*100</f>
        <v>-45.196626370663417</v>
      </c>
      <c r="J20" s="153">
        <f>SUM(J17:J19)</f>
        <v>15.839422000000001</v>
      </c>
      <c r="K20" s="17">
        <f>(J20/(J17/(K17/100+1)+J18/(K18/100+1))-1)*100</f>
        <v>-4.8239723004731676</v>
      </c>
      <c r="L20" s="153">
        <f>SUM(L17:L19)</f>
        <v>15.621257</v>
      </c>
      <c r="M20" s="17">
        <f>(L20/(L17/(M17/100+1)+L18/(M18/100+1))-1)*100</f>
        <v>-3.2966562894175433</v>
      </c>
      <c r="N20" s="10"/>
      <c r="O20" s="10"/>
      <c r="P20" s="9"/>
      <c r="Q20" s="9"/>
      <c r="R20" s="9"/>
      <c r="S20" s="9"/>
      <c r="T20" s="9"/>
      <c r="U20" s="9"/>
      <c r="V20" s="9"/>
      <c r="W20" s="9"/>
    </row>
    <row r="21" spans="3:23" s="7" customFormat="1" ht="12.75" customHeight="1">
      <c r="C21" s="23"/>
      <c r="E21" s="20" t="s">
        <v>90</v>
      </c>
      <c r="F21" s="153">
        <f>Dat_01!R13/1000</f>
        <v>191.22599499999998</v>
      </c>
      <c r="G21" s="17">
        <f>Dat_01!T13*100</f>
        <v>28.448653759999999</v>
      </c>
      <c r="H21" s="153">
        <f>Dat_01!Z13/1000</f>
        <v>258.95318400000002</v>
      </c>
      <c r="I21" s="17">
        <f>Dat_01!AB13*100</f>
        <v>16.374312999999997</v>
      </c>
      <c r="J21" s="153" t="s">
        <v>3</v>
      </c>
      <c r="K21" s="17" t="s">
        <v>3</v>
      </c>
      <c r="L21" s="153" t="s">
        <v>3</v>
      </c>
      <c r="M21" s="17" t="s">
        <v>3</v>
      </c>
      <c r="N21" s="10"/>
      <c r="O21" s="10"/>
      <c r="P21" s="9"/>
      <c r="Q21" s="9"/>
      <c r="R21" s="9"/>
      <c r="S21" s="9"/>
      <c r="T21" s="9"/>
      <c r="U21" s="9"/>
      <c r="V21" s="9"/>
      <c r="W21" s="9"/>
    </row>
    <row r="22" spans="3:23" s="2" customFormat="1" ht="12.75" customHeight="1">
      <c r="C22" s="13"/>
      <c r="E22" s="18" t="s">
        <v>23</v>
      </c>
      <c r="F22" s="153">
        <f>Dat_01!R19/1000</f>
        <v>2.5969360000000004</v>
      </c>
      <c r="G22" s="17">
        <f>Dat_01!T19*100</f>
        <v>12.89308149</v>
      </c>
      <c r="H22" s="153">
        <f>Dat_01!Z19/1000</f>
        <v>0</v>
      </c>
      <c r="I22" s="17" t="s">
        <v>3</v>
      </c>
      <c r="J22" s="153" t="s">
        <v>3</v>
      </c>
      <c r="K22" s="17" t="s">
        <v>3</v>
      </c>
      <c r="L22" s="153" t="s">
        <v>3</v>
      </c>
      <c r="M22" s="17" t="s">
        <v>3</v>
      </c>
      <c r="N22" s="10"/>
      <c r="O22" s="10"/>
    </row>
    <row r="23" spans="3:23" s="2" customFormat="1" ht="12.75" customHeight="1">
      <c r="C23" s="13"/>
      <c r="E23" s="18" t="s">
        <v>55</v>
      </c>
      <c r="F23" s="153">
        <f>Dat_01!R20/1000</f>
        <v>14.316092000000001</v>
      </c>
      <c r="G23" s="17">
        <f>Dat_01!T20*100</f>
        <v>7.3013786700000001</v>
      </c>
      <c r="H23" s="153" t="s">
        <v>3</v>
      </c>
      <c r="I23" s="17" t="s">
        <v>3</v>
      </c>
      <c r="J23" s="153" t="s">
        <v>3</v>
      </c>
      <c r="K23" s="17" t="s">
        <v>3</v>
      </c>
      <c r="L23" s="17">
        <f>Dat_01!J20/1000</f>
        <v>0.53918650000000001</v>
      </c>
      <c r="M23" s="17">
        <f>Dat_01!L20*100</f>
        <v>18.871289729999997</v>
      </c>
      <c r="N23" s="10"/>
      <c r="O23" s="10"/>
    </row>
    <row r="24" spans="3:23" s="2" customFormat="1" ht="12.75" customHeight="1">
      <c r="C24" s="13"/>
      <c r="E24" s="169" t="s">
        <v>87</v>
      </c>
      <c r="F24" s="155">
        <f>SUM(F16,F20:F23)</f>
        <v>240.73071199999998</v>
      </c>
      <c r="G24" s="173">
        <f>((SUM(Dat_01!R9:R14,Dat_01!R19,Dat_01!R21)/SUM(Dat_01!S9:S14,Dat_01!S19,Dat_01!S21))-1)*100</f>
        <v>-31.795962455314054</v>
      </c>
      <c r="H24" s="155">
        <f>SUM(H16,H20:H23)</f>
        <v>473.78524800000002</v>
      </c>
      <c r="I24" s="173">
        <f>((SUM(Dat_01!Z9:Z14,Dat_01!Z19,Dat_01!Z21)/SUM(Dat_01!AA9:AA14,Dat_01!AA19,Dat_01!AA21))-1)*100</f>
        <v>-22.901907260353461</v>
      </c>
      <c r="J24" s="155">
        <f>SUM(J16,J20:J23)</f>
        <v>15.839422000000001</v>
      </c>
      <c r="K24" s="173">
        <f>((SUM(Dat_01!B9:B14,Dat_01!B19,Dat_01!B21)/SUM(Dat_01!C9:C14,Dat_01!C19,Dat_01!C21))-1)*100</f>
        <v>-4.8239723032459931</v>
      </c>
      <c r="L24" s="155">
        <f>SUM(L16,L20:L23)</f>
        <v>16.1604435</v>
      </c>
      <c r="M24" s="173">
        <f>((SUM(Dat_01!J9:J14,Dat_01!J19,Dat_01!J21)/SUM(Dat_01!K9:K14,Dat_01!K19,Dat_01!K21))-1)*100</f>
        <v>-2.691195038254246</v>
      </c>
      <c r="N24" s="10"/>
      <c r="O24" s="10"/>
    </row>
    <row r="25" spans="3:23" s="2" customFormat="1" ht="12.75" customHeight="1">
      <c r="C25" s="16"/>
      <c r="E25" s="15" t="s">
        <v>93</v>
      </c>
      <c r="F25" s="156">
        <f>Dat_01!R23/1000</f>
        <v>93.289579000000003</v>
      </c>
      <c r="G25" s="14">
        <f>Dat_01!T23*100</f>
        <v>-41.560578030000002</v>
      </c>
      <c r="H25" s="156" t="s">
        <v>3</v>
      </c>
      <c r="I25" s="156" t="s">
        <v>3</v>
      </c>
      <c r="J25" s="156" t="s">
        <v>3</v>
      </c>
      <c r="K25" s="156" t="s">
        <v>3</v>
      </c>
      <c r="L25" s="156" t="s">
        <v>3</v>
      </c>
      <c r="M25" s="156" t="s">
        <v>3</v>
      </c>
      <c r="N25" s="10"/>
      <c r="O25" s="10"/>
    </row>
    <row r="26" spans="3:23" s="2" customFormat="1" ht="16.149999999999999" customHeight="1">
      <c r="C26" s="13"/>
      <c r="E26" s="12" t="s">
        <v>1</v>
      </c>
      <c r="F26" s="157">
        <f>Dat_01!R24/1000</f>
        <v>360.85163</v>
      </c>
      <c r="G26" s="11">
        <f>Dat_01!T24*100</f>
        <v>-33.139999699999997</v>
      </c>
      <c r="H26" s="157">
        <f>Dat_01!Z24/1000</f>
        <v>602.67556400000001</v>
      </c>
      <c r="I26" s="11">
        <f>Dat_01!AB24*100</f>
        <v>-15.672824029999999</v>
      </c>
      <c r="J26" s="157">
        <f>Dat_01!B24/1000</f>
        <v>15.839422000000001</v>
      </c>
      <c r="K26" s="11">
        <f>Dat_01!D24*100</f>
        <v>-4.8239722999999994</v>
      </c>
      <c r="L26" s="157">
        <f>Dat_01!J24/1000</f>
        <v>16.708380000000002</v>
      </c>
      <c r="M26" s="11">
        <f>Dat_01!L24*100</f>
        <v>-2.1163432200000001</v>
      </c>
      <c r="N26" s="10"/>
      <c r="O26" s="10"/>
    </row>
    <row r="27" spans="3:23" s="2" customFormat="1" ht="16.350000000000001" customHeight="1">
      <c r="C27" s="13"/>
      <c r="E27" s="200" t="s">
        <v>56</v>
      </c>
      <c r="F27" s="200"/>
      <c r="G27" s="200"/>
      <c r="H27" s="200"/>
      <c r="I27" s="200"/>
      <c r="J27" s="200"/>
      <c r="K27" s="200"/>
      <c r="L27" s="170"/>
      <c r="M27" s="171"/>
      <c r="N27" s="10"/>
      <c r="O27" s="10"/>
    </row>
    <row r="28" spans="3:23" s="2" customFormat="1" ht="34.5" customHeight="1">
      <c r="C28" s="13"/>
      <c r="E28" s="201" t="s">
        <v>120</v>
      </c>
      <c r="F28" s="201"/>
      <c r="G28" s="201"/>
      <c r="H28" s="201"/>
      <c r="I28" s="201"/>
      <c r="J28" s="201"/>
      <c r="K28" s="201"/>
      <c r="L28" s="201"/>
      <c r="M28" s="201"/>
      <c r="N28" s="10"/>
      <c r="O28" s="10"/>
    </row>
    <row r="29" spans="3:23" s="2" customFormat="1" ht="12.75" customHeight="1">
      <c r="C29" s="8"/>
      <c r="D29" s="8"/>
      <c r="E29" s="199" t="s">
        <v>0</v>
      </c>
      <c r="F29" s="199"/>
      <c r="G29" s="199"/>
      <c r="H29" s="199"/>
      <c r="I29" s="199"/>
      <c r="J29" s="199"/>
      <c r="K29" s="199"/>
      <c r="L29" s="199"/>
      <c r="M29" s="199"/>
      <c r="O29" s="9"/>
    </row>
    <row r="30" spans="3:23" s="7" customFormat="1" ht="12.75" customHeight="1">
      <c r="E30" s="198" t="s">
        <v>88</v>
      </c>
      <c r="F30" s="198"/>
      <c r="G30" s="198"/>
      <c r="H30" s="198"/>
      <c r="I30" s="198"/>
      <c r="J30" s="198"/>
      <c r="K30" s="198"/>
      <c r="L30" s="198"/>
      <c r="M30" s="198"/>
    </row>
    <row r="31" spans="3:23" s="2" customFormat="1" ht="12.75" customHeight="1">
      <c r="C31" s="8"/>
      <c r="D31" s="8"/>
      <c r="E31" s="198" t="s">
        <v>91</v>
      </c>
      <c r="F31" s="198"/>
      <c r="G31" s="198"/>
      <c r="H31" s="198"/>
      <c r="I31" s="198"/>
      <c r="J31" s="198"/>
      <c r="K31" s="198"/>
      <c r="L31" s="198"/>
      <c r="M31" s="198"/>
    </row>
    <row r="32" spans="3:23" ht="12.75" customHeight="1">
      <c r="C32" s="1"/>
      <c r="D32" s="1"/>
      <c r="E32" s="198" t="s">
        <v>92</v>
      </c>
      <c r="F32" s="198"/>
      <c r="G32" s="198"/>
      <c r="H32" s="198"/>
      <c r="I32" s="198"/>
      <c r="J32" s="198"/>
      <c r="K32" s="198"/>
      <c r="L32" s="198"/>
      <c r="M32" s="198"/>
    </row>
    <row r="33" spans="3:13" ht="12.75" customHeight="1">
      <c r="C33" s="1"/>
      <c r="D33" s="1"/>
      <c r="E33" s="198"/>
      <c r="F33" s="198"/>
      <c r="G33" s="198"/>
      <c r="H33" s="198"/>
      <c r="I33" s="198"/>
      <c r="J33" s="198"/>
      <c r="K33" s="198"/>
      <c r="L33" s="198"/>
      <c r="M33" s="198"/>
    </row>
    <row r="34" spans="3:13" ht="12.75" customHeight="1">
      <c r="C34" s="1"/>
      <c r="D34" s="1"/>
      <c r="E34" s="6"/>
      <c r="F34" s="6"/>
      <c r="G34" s="6"/>
      <c r="H34" s="6"/>
      <c r="I34" s="6"/>
      <c r="J34" s="6"/>
      <c r="K34" s="6"/>
      <c r="L34" s="6"/>
      <c r="M34" s="6"/>
    </row>
    <row r="35" spans="3:13" ht="12.75" customHeight="1">
      <c r="C35" s="1"/>
      <c r="D35" s="1"/>
      <c r="E35" s="5"/>
      <c r="G35" s="4"/>
      <c r="I35" s="4"/>
      <c r="K35" s="4"/>
      <c r="L35" s="4"/>
      <c r="M35" s="4"/>
    </row>
    <row r="36" spans="3:13">
      <c r="E36" s="3"/>
      <c r="F36" s="3"/>
      <c r="G36" s="3"/>
      <c r="H36" s="3"/>
      <c r="I36" s="3"/>
      <c r="J36" s="3"/>
      <c r="K36" s="3"/>
    </row>
    <row r="37" spans="3:13">
      <c r="E37" s="3"/>
      <c r="F37" s="3"/>
      <c r="G37" s="3"/>
      <c r="H37" s="3"/>
      <c r="I37" s="3"/>
      <c r="J37" s="3"/>
      <c r="K37" s="3"/>
    </row>
    <row r="38" spans="3:13">
      <c r="E38" s="3"/>
      <c r="F38" s="3"/>
      <c r="G38" s="3"/>
      <c r="H38" s="3"/>
      <c r="I38" s="3"/>
      <c r="J38" s="3"/>
      <c r="K38" s="3"/>
    </row>
    <row r="39" spans="3:13">
      <c r="E39" s="3"/>
      <c r="F39" s="3"/>
      <c r="G39" s="3"/>
      <c r="H39" s="3"/>
      <c r="I39" s="3"/>
      <c r="J39" s="3"/>
      <c r="K39" s="3"/>
    </row>
    <row r="40" spans="3:13">
      <c r="E40" s="3"/>
      <c r="F40" s="3"/>
      <c r="G40" s="3"/>
      <c r="H40" s="3"/>
      <c r="I40" s="3"/>
      <c r="J40" s="3"/>
      <c r="K40" s="3"/>
    </row>
    <row r="41" spans="3:13">
      <c r="E41" s="3"/>
      <c r="F41" s="3"/>
      <c r="G41" s="3"/>
      <c r="H41" s="3"/>
      <c r="I41" s="3"/>
      <c r="J41" s="3"/>
      <c r="K41" s="3"/>
    </row>
    <row r="42" spans="3:13">
      <c r="E42" s="3"/>
      <c r="F42" s="3"/>
      <c r="G42" s="3"/>
      <c r="H42" s="3"/>
      <c r="I42" s="3"/>
      <c r="J42" s="3"/>
      <c r="K42" s="3"/>
    </row>
    <row r="43" spans="3:13">
      <c r="C43" s="3"/>
      <c r="D43" s="3"/>
      <c r="E43" s="3"/>
      <c r="F43" s="3"/>
      <c r="G43" s="3"/>
      <c r="H43" s="3"/>
      <c r="I43" s="3"/>
      <c r="J43" s="3"/>
      <c r="K43" s="3"/>
    </row>
    <row r="44" spans="3:13">
      <c r="C44" s="3"/>
      <c r="D44" s="3"/>
      <c r="E44" s="3"/>
      <c r="F44" s="3"/>
      <c r="G44" s="3"/>
      <c r="H44" s="3"/>
      <c r="I44" s="3"/>
      <c r="J44" s="3"/>
      <c r="K44" s="3"/>
    </row>
    <row r="45" spans="3:13">
      <c r="C45" s="3"/>
      <c r="D45" s="3"/>
      <c r="E45" s="3"/>
      <c r="F45" s="3"/>
      <c r="G45" s="3"/>
      <c r="H45" s="3"/>
      <c r="I45" s="3"/>
      <c r="J45" s="3"/>
      <c r="K45" s="3"/>
    </row>
    <row r="46" spans="3:13">
      <c r="C46" s="3"/>
      <c r="D46" s="3"/>
      <c r="E46" s="3"/>
      <c r="F46" s="3"/>
      <c r="G46" s="3"/>
      <c r="H46" s="3"/>
      <c r="I46" s="3"/>
      <c r="J46" s="3"/>
      <c r="K46" s="3"/>
    </row>
    <row r="47" spans="3:13">
      <c r="C47" s="3"/>
      <c r="D47" s="3"/>
      <c r="E47" s="3"/>
      <c r="F47" s="3"/>
      <c r="G47" s="3"/>
      <c r="H47" s="3"/>
      <c r="I47" s="3"/>
      <c r="J47" s="3"/>
      <c r="K47" s="3"/>
    </row>
    <row r="48" spans="3:13">
      <c r="C48" s="3"/>
      <c r="D48" s="3"/>
      <c r="E48" s="3"/>
      <c r="F48" s="3"/>
      <c r="G48" s="3"/>
      <c r="H48" s="3"/>
      <c r="I48" s="3"/>
      <c r="J48" s="3"/>
      <c r="K48" s="3"/>
    </row>
    <row r="49" spans="3:11">
      <c r="C49" s="3"/>
      <c r="D49" s="3"/>
      <c r="E49" s="3"/>
      <c r="F49" s="3"/>
      <c r="G49" s="3"/>
      <c r="H49" s="3"/>
      <c r="I49" s="3"/>
      <c r="J49" s="3"/>
      <c r="K49" s="3"/>
    </row>
    <row r="50" spans="3:11">
      <c r="C50" s="3"/>
      <c r="D50" s="3"/>
      <c r="E50" s="3"/>
      <c r="F50" s="3"/>
      <c r="G50" s="3"/>
      <c r="H50" s="3"/>
      <c r="I50" s="3"/>
      <c r="J50" s="3"/>
      <c r="K50" s="3"/>
    </row>
    <row r="51" spans="3:11">
      <c r="C51" s="3"/>
      <c r="D51" s="3"/>
      <c r="E51" s="3"/>
      <c r="F51" s="3"/>
      <c r="G51" s="3"/>
      <c r="H51" s="3"/>
      <c r="I51" s="3"/>
      <c r="J51" s="3"/>
      <c r="K51" s="3"/>
    </row>
    <row r="52" spans="3:11">
      <c r="C52" s="3"/>
      <c r="D52" s="3"/>
      <c r="E52" s="3"/>
      <c r="F52" s="3"/>
      <c r="G52" s="3"/>
      <c r="H52" s="3"/>
      <c r="I52" s="3"/>
      <c r="J52" s="3"/>
      <c r="K52" s="3"/>
    </row>
    <row r="53" spans="3:11">
      <c r="C53" s="3"/>
      <c r="D53" s="3"/>
      <c r="E53" s="3"/>
      <c r="F53" s="3"/>
      <c r="G53" s="3"/>
      <c r="H53" s="3"/>
      <c r="I53" s="3"/>
      <c r="J53" s="3"/>
      <c r="K53" s="3"/>
    </row>
    <row r="54" spans="3:11">
      <c r="C54" s="3"/>
      <c r="D54" s="3"/>
      <c r="E54" s="3"/>
      <c r="F54" s="3"/>
      <c r="G54" s="3"/>
      <c r="H54" s="3"/>
      <c r="I54" s="3"/>
      <c r="J54" s="3"/>
      <c r="K54" s="3"/>
    </row>
    <row r="55" spans="3:11">
      <c r="C55" s="3"/>
      <c r="D55" s="3"/>
      <c r="E55" s="3"/>
      <c r="F55" s="3"/>
      <c r="G55" s="3"/>
      <c r="H55" s="3"/>
      <c r="I55" s="3"/>
      <c r="J55" s="3"/>
      <c r="K55" s="3"/>
    </row>
    <row r="56" spans="3:11">
      <c r="C56" s="3"/>
      <c r="D56" s="3"/>
      <c r="E56" s="3"/>
      <c r="F56" s="3"/>
      <c r="G56" s="3"/>
      <c r="H56" s="3"/>
      <c r="I56" s="3"/>
      <c r="J56" s="3"/>
      <c r="K56" s="3"/>
    </row>
    <row r="57" spans="3:11">
      <c r="C57" s="3"/>
      <c r="D57" s="3"/>
      <c r="E57" s="3"/>
      <c r="F57" s="3"/>
      <c r="G57" s="3"/>
      <c r="H57" s="3"/>
      <c r="I57" s="3"/>
      <c r="J57" s="3"/>
      <c r="K57" s="3"/>
    </row>
    <row r="58" spans="3:11">
      <c r="C58" s="3"/>
      <c r="D58" s="3"/>
    </row>
  </sheetData>
  <mergeCells count="12">
    <mergeCell ref="C7:C8"/>
    <mergeCell ref="F7:G7"/>
    <mergeCell ref="H7:I7"/>
    <mergeCell ref="J7:K7"/>
    <mergeCell ref="E33:M33"/>
    <mergeCell ref="L7:M7"/>
    <mergeCell ref="E29:M29"/>
    <mergeCell ref="E30:M30"/>
    <mergeCell ref="E31:M31"/>
    <mergeCell ref="E32:M32"/>
    <mergeCell ref="E27:K27"/>
    <mergeCell ref="E28:M28"/>
  </mergeCells>
  <printOptions horizontalCentered="1" verticalCentered="1"/>
  <pageMargins left="0.39370078740157483" right="0.75" top="0.39370078740157483" bottom="0.39370078740157483" header="0" footer="0"/>
  <pageSetup paperSize="9" scale="99" orientation="landscape" r:id="rId1"/>
  <headerFooter alignWithMargins="0"/>
  <ignoredErrors>
    <ignoredError sqref="G15 I15 G20 I20 K20:L20 G24 I24 K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pageSetUpPr fitToPage="1"/>
  </sheetPr>
  <dimension ref="A1:L37"/>
  <sheetViews>
    <sheetView showGridLines="0" showRowColHeaders="0" topLeftCell="A10" zoomScaleNormal="100" workbookViewId="0">
      <selection activeCell="B2" sqref="B2"/>
    </sheetView>
  </sheetViews>
  <sheetFormatPr baseColWidth="10" defaultRowHeight="12.75"/>
  <cols>
    <col min="1" max="1" width="0.140625" style="36" customWidth="1"/>
    <col min="2" max="2" width="2.7109375" style="36" customWidth="1"/>
    <col min="3" max="3" width="23.7109375" style="36" customWidth="1"/>
    <col min="4" max="4" width="1.28515625" style="36" customWidth="1"/>
    <col min="5" max="5" width="58.85546875" style="36" customWidth="1"/>
    <col min="6" max="6" width="11.42578125" style="35"/>
    <col min="7" max="7" width="19.85546875" style="35" customWidth="1"/>
    <col min="8" max="9" width="11.42578125" style="35"/>
    <col min="10" max="10" width="11" style="35" bestFit="1" customWidth="1"/>
    <col min="11" max="253" width="11.42578125" style="35"/>
    <col min="254" max="254" width="0.140625" style="35" customWidth="1"/>
    <col min="255" max="255" width="2.7109375" style="35" customWidth="1"/>
    <col min="256" max="256" width="18.5703125" style="35" customWidth="1"/>
    <col min="257" max="257" width="1.28515625" style="35" customWidth="1"/>
    <col min="258" max="258" width="58.85546875" style="35" customWidth="1"/>
    <col min="259" max="260" width="11.42578125" style="35"/>
    <col min="261" max="261" width="2.140625" style="35" customWidth="1"/>
    <col min="262" max="262" width="11.42578125" style="35"/>
    <col min="263" max="263" width="9.5703125" style="35" customWidth="1"/>
    <col min="264" max="509" width="11.42578125" style="35"/>
    <col min="510" max="510" width="0.140625" style="35" customWidth="1"/>
    <col min="511" max="511" width="2.7109375" style="35" customWidth="1"/>
    <col min="512" max="512" width="18.5703125" style="35" customWidth="1"/>
    <col min="513" max="513" width="1.28515625" style="35" customWidth="1"/>
    <col min="514" max="514" width="58.85546875" style="35" customWidth="1"/>
    <col min="515" max="516" width="11.42578125" style="35"/>
    <col min="517" max="517" width="2.140625" style="35" customWidth="1"/>
    <col min="518" max="518" width="11.42578125" style="35"/>
    <col min="519" max="519" width="9.5703125" style="35" customWidth="1"/>
    <col min="520" max="765" width="11.42578125" style="35"/>
    <col min="766" max="766" width="0.140625" style="35" customWidth="1"/>
    <col min="767" max="767" width="2.7109375" style="35" customWidth="1"/>
    <col min="768" max="768" width="18.5703125" style="35" customWidth="1"/>
    <col min="769" max="769" width="1.28515625" style="35" customWidth="1"/>
    <col min="770" max="770" width="58.85546875" style="35" customWidth="1"/>
    <col min="771" max="772" width="11.42578125" style="35"/>
    <col min="773" max="773" width="2.140625" style="35" customWidth="1"/>
    <col min="774" max="774" width="11.42578125" style="35"/>
    <col min="775" max="775" width="9.5703125" style="35" customWidth="1"/>
    <col min="776" max="1021" width="11.42578125" style="35"/>
    <col min="1022" max="1022" width="0.140625" style="35" customWidth="1"/>
    <col min="1023" max="1023" width="2.7109375" style="35" customWidth="1"/>
    <col min="1024" max="1024" width="18.5703125" style="35" customWidth="1"/>
    <col min="1025" max="1025" width="1.28515625" style="35" customWidth="1"/>
    <col min="1026" max="1026" width="58.85546875" style="35" customWidth="1"/>
    <col min="1027" max="1028" width="11.42578125" style="35"/>
    <col min="1029" max="1029" width="2.140625" style="35" customWidth="1"/>
    <col min="1030" max="1030" width="11.42578125" style="35"/>
    <col min="1031" max="1031" width="9.5703125" style="35" customWidth="1"/>
    <col min="1032" max="1277" width="11.42578125" style="35"/>
    <col min="1278" max="1278" width="0.140625" style="35" customWidth="1"/>
    <col min="1279" max="1279" width="2.7109375" style="35" customWidth="1"/>
    <col min="1280" max="1280" width="18.5703125" style="35" customWidth="1"/>
    <col min="1281" max="1281" width="1.28515625" style="35" customWidth="1"/>
    <col min="1282" max="1282" width="58.85546875" style="35" customWidth="1"/>
    <col min="1283" max="1284" width="11.42578125" style="35"/>
    <col min="1285" max="1285" width="2.140625" style="35" customWidth="1"/>
    <col min="1286" max="1286" width="11.42578125" style="35"/>
    <col min="1287" max="1287" width="9.5703125" style="35" customWidth="1"/>
    <col min="1288" max="1533" width="11.42578125" style="35"/>
    <col min="1534" max="1534" width="0.140625" style="35" customWidth="1"/>
    <col min="1535" max="1535" width="2.7109375" style="35" customWidth="1"/>
    <col min="1536" max="1536" width="18.5703125" style="35" customWidth="1"/>
    <col min="1537" max="1537" width="1.28515625" style="35" customWidth="1"/>
    <col min="1538" max="1538" width="58.85546875" style="35" customWidth="1"/>
    <col min="1539" max="1540" width="11.42578125" style="35"/>
    <col min="1541" max="1541" width="2.140625" style="35" customWidth="1"/>
    <col min="1542" max="1542" width="11.42578125" style="35"/>
    <col min="1543" max="1543" width="9.5703125" style="35" customWidth="1"/>
    <col min="1544" max="1789" width="11.42578125" style="35"/>
    <col min="1790" max="1790" width="0.140625" style="35" customWidth="1"/>
    <col min="1791" max="1791" width="2.7109375" style="35" customWidth="1"/>
    <col min="1792" max="1792" width="18.5703125" style="35" customWidth="1"/>
    <col min="1793" max="1793" width="1.28515625" style="35" customWidth="1"/>
    <col min="1794" max="1794" width="58.85546875" style="35" customWidth="1"/>
    <col min="1795" max="1796" width="11.42578125" style="35"/>
    <col min="1797" max="1797" width="2.140625" style="35" customWidth="1"/>
    <col min="1798" max="1798" width="11.42578125" style="35"/>
    <col min="1799" max="1799" width="9.5703125" style="35" customWidth="1"/>
    <col min="1800" max="2045" width="11.42578125" style="35"/>
    <col min="2046" max="2046" width="0.140625" style="35" customWidth="1"/>
    <col min="2047" max="2047" width="2.7109375" style="35" customWidth="1"/>
    <col min="2048" max="2048" width="18.5703125" style="35" customWidth="1"/>
    <col min="2049" max="2049" width="1.28515625" style="35" customWidth="1"/>
    <col min="2050" max="2050" width="58.85546875" style="35" customWidth="1"/>
    <col min="2051" max="2052" width="11.42578125" style="35"/>
    <col min="2053" max="2053" width="2.140625" style="35" customWidth="1"/>
    <col min="2054" max="2054" width="11.42578125" style="35"/>
    <col min="2055" max="2055" width="9.5703125" style="35" customWidth="1"/>
    <col min="2056" max="2301" width="11.42578125" style="35"/>
    <col min="2302" max="2302" width="0.140625" style="35" customWidth="1"/>
    <col min="2303" max="2303" width="2.7109375" style="35" customWidth="1"/>
    <col min="2304" max="2304" width="18.5703125" style="35" customWidth="1"/>
    <col min="2305" max="2305" width="1.28515625" style="35" customWidth="1"/>
    <col min="2306" max="2306" width="58.85546875" style="35" customWidth="1"/>
    <col min="2307" max="2308" width="11.42578125" style="35"/>
    <col min="2309" max="2309" width="2.140625" style="35" customWidth="1"/>
    <col min="2310" max="2310" width="11.42578125" style="35"/>
    <col min="2311" max="2311" width="9.5703125" style="35" customWidth="1"/>
    <col min="2312" max="2557" width="11.42578125" style="35"/>
    <col min="2558" max="2558" width="0.140625" style="35" customWidth="1"/>
    <col min="2559" max="2559" width="2.7109375" style="35" customWidth="1"/>
    <col min="2560" max="2560" width="18.5703125" style="35" customWidth="1"/>
    <col min="2561" max="2561" width="1.28515625" style="35" customWidth="1"/>
    <col min="2562" max="2562" width="58.85546875" style="35" customWidth="1"/>
    <col min="2563" max="2564" width="11.42578125" style="35"/>
    <col min="2565" max="2565" width="2.140625" style="35" customWidth="1"/>
    <col min="2566" max="2566" width="11.42578125" style="35"/>
    <col min="2567" max="2567" width="9.5703125" style="35" customWidth="1"/>
    <col min="2568" max="2813" width="11.42578125" style="35"/>
    <col min="2814" max="2814" width="0.140625" style="35" customWidth="1"/>
    <col min="2815" max="2815" width="2.7109375" style="35" customWidth="1"/>
    <col min="2816" max="2816" width="18.5703125" style="35" customWidth="1"/>
    <col min="2817" max="2817" width="1.28515625" style="35" customWidth="1"/>
    <col min="2818" max="2818" width="58.85546875" style="35" customWidth="1"/>
    <col min="2819" max="2820" width="11.42578125" style="35"/>
    <col min="2821" max="2821" width="2.140625" style="35" customWidth="1"/>
    <col min="2822" max="2822" width="11.42578125" style="35"/>
    <col min="2823" max="2823" width="9.5703125" style="35" customWidth="1"/>
    <col min="2824" max="3069" width="11.42578125" style="35"/>
    <col min="3070" max="3070" width="0.140625" style="35" customWidth="1"/>
    <col min="3071" max="3071" width="2.7109375" style="35" customWidth="1"/>
    <col min="3072" max="3072" width="18.5703125" style="35" customWidth="1"/>
    <col min="3073" max="3073" width="1.28515625" style="35" customWidth="1"/>
    <col min="3074" max="3074" width="58.85546875" style="35" customWidth="1"/>
    <col min="3075" max="3076" width="11.42578125" style="35"/>
    <col min="3077" max="3077" width="2.140625" style="35" customWidth="1"/>
    <col min="3078" max="3078" width="11.42578125" style="35"/>
    <col min="3079" max="3079" width="9.5703125" style="35" customWidth="1"/>
    <col min="3080" max="3325" width="11.42578125" style="35"/>
    <col min="3326" max="3326" width="0.140625" style="35" customWidth="1"/>
    <col min="3327" max="3327" width="2.7109375" style="35" customWidth="1"/>
    <col min="3328" max="3328" width="18.5703125" style="35" customWidth="1"/>
    <col min="3329" max="3329" width="1.28515625" style="35" customWidth="1"/>
    <col min="3330" max="3330" width="58.85546875" style="35" customWidth="1"/>
    <col min="3331" max="3332" width="11.42578125" style="35"/>
    <col min="3333" max="3333" width="2.140625" style="35" customWidth="1"/>
    <col min="3334" max="3334" width="11.42578125" style="35"/>
    <col min="3335" max="3335" width="9.5703125" style="35" customWidth="1"/>
    <col min="3336" max="3581" width="11.42578125" style="35"/>
    <col min="3582" max="3582" width="0.140625" style="35" customWidth="1"/>
    <col min="3583" max="3583" width="2.7109375" style="35" customWidth="1"/>
    <col min="3584" max="3584" width="18.5703125" style="35" customWidth="1"/>
    <col min="3585" max="3585" width="1.28515625" style="35" customWidth="1"/>
    <col min="3586" max="3586" width="58.85546875" style="35" customWidth="1"/>
    <col min="3587" max="3588" width="11.42578125" style="35"/>
    <col min="3589" max="3589" width="2.140625" style="35" customWidth="1"/>
    <col min="3590" max="3590" width="11.42578125" style="35"/>
    <col min="3591" max="3591" width="9.5703125" style="35" customWidth="1"/>
    <col min="3592" max="3837" width="11.42578125" style="35"/>
    <col min="3838" max="3838" width="0.140625" style="35" customWidth="1"/>
    <col min="3839" max="3839" width="2.7109375" style="35" customWidth="1"/>
    <col min="3840" max="3840" width="18.5703125" style="35" customWidth="1"/>
    <col min="3841" max="3841" width="1.28515625" style="35" customWidth="1"/>
    <col min="3842" max="3842" width="58.85546875" style="35" customWidth="1"/>
    <col min="3843" max="3844" width="11.42578125" style="35"/>
    <col min="3845" max="3845" width="2.140625" style="35" customWidth="1"/>
    <col min="3846" max="3846" width="11.42578125" style="35"/>
    <col min="3847" max="3847" width="9.5703125" style="35" customWidth="1"/>
    <col min="3848" max="4093" width="11.42578125" style="35"/>
    <col min="4094" max="4094" width="0.140625" style="35" customWidth="1"/>
    <col min="4095" max="4095" width="2.7109375" style="35" customWidth="1"/>
    <col min="4096" max="4096" width="18.5703125" style="35" customWidth="1"/>
    <col min="4097" max="4097" width="1.28515625" style="35" customWidth="1"/>
    <col min="4098" max="4098" width="58.85546875" style="35" customWidth="1"/>
    <col min="4099" max="4100" width="11.42578125" style="35"/>
    <col min="4101" max="4101" width="2.140625" style="35" customWidth="1"/>
    <col min="4102" max="4102" width="11.42578125" style="35"/>
    <col min="4103" max="4103" width="9.5703125" style="35" customWidth="1"/>
    <col min="4104" max="4349" width="11.42578125" style="35"/>
    <col min="4350" max="4350" width="0.140625" style="35" customWidth="1"/>
    <col min="4351" max="4351" width="2.7109375" style="35" customWidth="1"/>
    <col min="4352" max="4352" width="18.5703125" style="35" customWidth="1"/>
    <col min="4353" max="4353" width="1.28515625" style="35" customWidth="1"/>
    <col min="4354" max="4354" width="58.85546875" style="35" customWidth="1"/>
    <col min="4355" max="4356" width="11.42578125" style="35"/>
    <col min="4357" max="4357" width="2.140625" style="35" customWidth="1"/>
    <col min="4358" max="4358" width="11.42578125" style="35"/>
    <col min="4359" max="4359" width="9.5703125" style="35" customWidth="1"/>
    <col min="4360" max="4605" width="11.42578125" style="35"/>
    <col min="4606" max="4606" width="0.140625" style="35" customWidth="1"/>
    <col min="4607" max="4607" width="2.7109375" style="35" customWidth="1"/>
    <col min="4608" max="4608" width="18.5703125" style="35" customWidth="1"/>
    <col min="4609" max="4609" width="1.28515625" style="35" customWidth="1"/>
    <col min="4610" max="4610" width="58.85546875" style="35" customWidth="1"/>
    <col min="4611" max="4612" width="11.42578125" style="35"/>
    <col min="4613" max="4613" width="2.140625" style="35" customWidth="1"/>
    <col min="4614" max="4614" width="11.42578125" style="35"/>
    <col min="4615" max="4615" width="9.5703125" style="35" customWidth="1"/>
    <col min="4616" max="4861" width="11.42578125" style="35"/>
    <col min="4862" max="4862" width="0.140625" style="35" customWidth="1"/>
    <col min="4863" max="4863" width="2.7109375" style="35" customWidth="1"/>
    <col min="4864" max="4864" width="18.5703125" style="35" customWidth="1"/>
    <col min="4865" max="4865" width="1.28515625" style="35" customWidth="1"/>
    <col min="4866" max="4866" width="58.85546875" style="35" customWidth="1"/>
    <col min="4867" max="4868" width="11.42578125" style="35"/>
    <col min="4869" max="4869" width="2.140625" style="35" customWidth="1"/>
    <col min="4870" max="4870" width="11.42578125" style="35"/>
    <col min="4871" max="4871" width="9.5703125" style="35" customWidth="1"/>
    <col min="4872" max="5117" width="11.42578125" style="35"/>
    <col min="5118" max="5118" width="0.140625" style="35" customWidth="1"/>
    <col min="5119" max="5119" width="2.7109375" style="35" customWidth="1"/>
    <col min="5120" max="5120" width="18.5703125" style="35" customWidth="1"/>
    <col min="5121" max="5121" width="1.28515625" style="35" customWidth="1"/>
    <col min="5122" max="5122" width="58.85546875" style="35" customWidth="1"/>
    <col min="5123" max="5124" width="11.42578125" style="35"/>
    <col min="5125" max="5125" width="2.140625" style="35" customWidth="1"/>
    <col min="5126" max="5126" width="11.42578125" style="35"/>
    <col min="5127" max="5127" width="9.5703125" style="35" customWidth="1"/>
    <col min="5128" max="5373" width="11.42578125" style="35"/>
    <col min="5374" max="5374" width="0.140625" style="35" customWidth="1"/>
    <col min="5375" max="5375" width="2.7109375" style="35" customWidth="1"/>
    <col min="5376" max="5376" width="18.5703125" style="35" customWidth="1"/>
    <col min="5377" max="5377" width="1.28515625" style="35" customWidth="1"/>
    <col min="5378" max="5378" width="58.85546875" style="35" customWidth="1"/>
    <col min="5379" max="5380" width="11.42578125" style="35"/>
    <col min="5381" max="5381" width="2.140625" style="35" customWidth="1"/>
    <col min="5382" max="5382" width="11.42578125" style="35"/>
    <col min="5383" max="5383" width="9.5703125" style="35" customWidth="1"/>
    <col min="5384" max="5629" width="11.42578125" style="35"/>
    <col min="5630" max="5630" width="0.140625" style="35" customWidth="1"/>
    <col min="5631" max="5631" width="2.7109375" style="35" customWidth="1"/>
    <col min="5632" max="5632" width="18.5703125" style="35" customWidth="1"/>
    <col min="5633" max="5633" width="1.28515625" style="35" customWidth="1"/>
    <col min="5634" max="5634" width="58.85546875" style="35" customWidth="1"/>
    <col min="5635" max="5636" width="11.42578125" style="35"/>
    <col min="5637" max="5637" width="2.140625" style="35" customWidth="1"/>
    <col min="5638" max="5638" width="11.42578125" style="35"/>
    <col min="5639" max="5639" width="9.5703125" style="35" customWidth="1"/>
    <col min="5640" max="5885" width="11.42578125" style="35"/>
    <col min="5886" max="5886" width="0.140625" style="35" customWidth="1"/>
    <col min="5887" max="5887" width="2.7109375" style="35" customWidth="1"/>
    <col min="5888" max="5888" width="18.5703125" style="35" customWidth="1"/>
    <col min="5889" max="5889" width="1.28515625" style="35" customWidth="1"/>
    <col min="5890" max="5890" width="58.85546875" style="35" customWidth="1"/>
    <col min="5891" max="5892" width="11.42578125" style="35"/>
    <col min="5893" max="5893" width="2.140625" style="35" customWidth="1"/>
    <col min="5894" max="5894" width="11.42578125" style="35"/>
    <col min="5895" max="5895" width="9.5703125" style="35" customWidth="1"/>
    <col min="5896" max="6141" width="11.42578125" style="35"/>
    <col min="6142" max="6142" width="0.140625" style="35" customWidth="1"/>
    <col min="6143" max="6143" width="2.7109375" style="35" customWidth="1"/>
    <col min="6144" max="6144" width="18.5703125" style="35" customWidth="1"/>
    <col min="6145" max="6145" width="1.28515625" style="35" customWidth="1"/>
    <col min="6146" max="6146" width="58.85546875" style="35" customWidth="1"/>
    <col min="6147" max="6148" width="11.42578125" style="35"/>
    <col min="6149" max="6149" width="2.140625" style="35" customWidth="1"/>
    <col min="6150" max="6150" width="11.42578125" style="35"/>
    <col min="6151" max="6151" width="9.5703125" style="35" customWidth="1"/>
    <col min="6152" max="6397" width="11.42578125" style="35"/>
    <col min="6398" max="6398" width="0.140625" style="35" customWidth="1"/>
    <col min="6399" max="6399" width="2.7109375" style="35" customWidth="1"/>
    <col min="6400" max="6400" width="18.5703125" style="35" customWidth="1"/>
    <col min="6401" max="6401" width="1.28515625" style="35" customWidth="1"/>
    <col min="6402" max="6402" width="58.85546875" style="35" customWidth="1"/>
    <col min="6403" max="6404" width="11.42578125" style="35"/>
    <col min="6405" max="6405" width="2.140625" style="35" customWidth="1"/>
    <col min="6406" max="6406" width="11.42578125" style="35"/>
    <col min="6407" max="6407" width="9.5703125" style="35" customWidth="1"/>
    <col min="6408" max="6653" width="11.42578125" style="35"/>
    <col min="6654" max="6654" width="0.140625" style="35" customWidth="1"/>
    <col min="6655" max="6655" width="2.7109375" style="35" customWidth="1"/>
    <col min="6656" max="6656" width="18.5703125" style="35" customWidth="1"/>
    <col min="6657" max="6657" width="1.28515625" style="35" customWidth="1"/>
    <col min="6658" max="6658" width="58.85546875" style="35" customWidth="1"/>
    <col min="6659" max="6660" width="11.42578125" style="35"/>
    <col min="6661" max="6661" width="2.140625" style="35" customWidth="1"/>
    <col min="6662" max="6662" width="11.42578125" style="35"/>
    <col min="6663" max="6663" width="9.5703125" style="35" customWidth="1"/>
    <col min="6664" max="6909" width="11.42578125" style="35"/>
    <col min="6910" max="6910" width="0.140625" style="35" customWidth="1"/>
    <col min="6911" max="6911" width="2.7109375" style="35" customWidth="1"/>
    <col min="6912" max="6912" width="18.5703125" style="35" customWidth="1"/>
    <col min="6913" max="6913" width="1.28515625" style="35" customWidth="1"/>
    <col min="6914" max="6914" width="58.85546875" style="35" customWidth="1"/>
    <col min="6915" max="6916" width="11.42578125" style="35"/>
    <col min="6917" max="6917" width="2.140625" style="35" customWidth="1"/>
    <col min="6918" max="6918" width="11.42578125" style="35"/>
    <col min="6919" max="6919" width="9.5703125" style="35" customWidth="1"/>
    <col min="6920" max="7165" width="11.42578125" style="35"/>
    <col min="7166" max="7166" width="0.140625" style="35" customWidth="1"/>
    <col min="7167" max="7167" width="2.7109375" style="35" customWidth="1"/>
    <col min="7168" max="7168" width="18.5703125" style="35" customWidth="1"/>
    <col min="7169" max="7169" width="1.28515625" style="35" customWidth="1"/>
    <col min="7170" max="7170" width="58.85546875" style="35" customWidth="1"/>
    <col min="7171" max="7172" width="11.42578125" style="35"/>
    <col min="7173" max="7173" width="2.140625" style="35" customWidth="1"/>
    <col min="7174" max="7174" width="11.42578125" style="35"/>
    <col min="7175" max="7175" width="9.5703125" style="35" customWidth="1"/>
    <col min="7176" max="7421" width="11.42578125" style="35"/>
    <col min="7422" max="7422" width="0.140625" style="35" customWidth="1"/>
    <col min="7423" max="7423" width="2.7109375" style="35" customWidth="1"/>
    <col min="7424" max="7424" width="18.5703125" style="35" customWidth="1"/>
    <col min="7425" max="7425" width="1.28515625" style="35" customWidth="1"/>
    <col min="7426" max="7426" width="58.85546875" style="35" customWidth="1"/>
    <col min="7427" max="7428" width="11.42578125" style="35"/>
    <col min="7429" max="7429" width="2.140625" style="35" customWidth="1"/>
    <col min="7430" max="7430" width="11.42578125" style="35"/>
    <col min="7431" max="7431" width="9.5703125" style="35" customWidth="1"/>
    <col min="7432" max="7677" width="11.42578125" style="35"/>
    <col min="7678" max="7678" width="0.140625" style="35" customWidth="1"/>
    <col min="7679" max="7679" width="2.7109375" style="35" customWidth="1"/>
    <col min="7680" max="7680" width="18.5703125" style="35" customWidth="1"/>
    <col min="7681" max="7681" width="1.28515625" style="35" customWidth="1"/>
    <col min="7682" max="7682" width="58.85546875" style="35" customWidth="1"/>
    <col min="7683" max="7684" width="11.42578125" style="35"/>
    <col min="7685" max="7685" width="2.140625" style="35" customWidth="1"/>
    <col min="7686" max="7686" width="11.42578125" style="35"/>
    <col min="7687" max="7687" width="9.5703125" style="35" customWidth="1"/>
    <col min="7688" max="7933" width="11.42578125" style="35"/>
    <col min="7934" max="7934" width="0.140625" style="35" customWidth="1"/>
    <col min="7935" max="7935" width="2.7109375" style="35" customWidth="1"/>
    <col min="7936" max="7936" width="18.5703125" style="35" customWidth="1"/>
    <col min="7937" max="7937" width="1.28515625" style="35" customWidth="1"/>
    <col min="7938" max="7938" width="58.85546875" style="35" customWidth="1"/>
    <col min="7939" max="7940" width="11.42578125" style="35"/>
    <col min="7941" max="7941" width="2.140625" style="35" customWidth="1"/>
    <col min="7942" max="7942" width="11.42578125" style="35"/>
    <col min="7943" max="7943" width="9.5703125" style="35" customWidth="1"/>
    <col min="7944" max="8189" width="11.42578125" style="35"/>
    <col min="8190" max="8190" width="0.140625" style="35" customWidth="1"/>
    <col min="8191" max="8191" width="2.7109375" style="35" customWidth="1"/>
    <col min="8192" max="8192" width="18.5703125" style="35" customWidth="1"/>
    <col min="8193" max="8193" width="1.28515625" style="35" customWidth="1"/>
    <col min="8194" max="8194" width="58.85546875" style="35" customWidth="1"/>
    <col min="8195" max="8196" width="11.42578125" style="35"/>
    <col min="8197" max="8197" width="2.140625" style="35" customWidth="1"/>
    <col min="8198" max="8198" width="11.42578125" style="35"/>
    <col min="8199" max="8199" width="9.5703125" style="35" customWidth="1"/>
    <col min="8200" max="8445" width="11.42578125" style="35"/>
    <col min="8446" max="8446" width="0.140625" style="35" customWidth="1"/>
    <col min="8447" max="8447" width="2.7109375" style="35" customWidth="1"/>
    <col min="8448" max="8448" width="18.5703125" style="35" customWidth="1"/>
    <col min="8449" max="8449" width="1.28515625" style="35" customWidth="1"/>
    <col min="8450" max="8450" width="58.85546875" style="35" customWidth="1"/>
    <col min="8451" max="8452" width="11.42578125" style="35"/>
    <col min="8453" max="8453" width="2.140625" style="35" customWidth="1"/>
    <col min="8454" max="8454" width="11.42578125" style="35"/>
    <col min="8455" max="8455" width="9.5703125" style="35" customWidth="1"/>
    <col min="8456" max="8701" width="11.42578125" style="35"/>
    <col min="8702" max="8702" width="0.140625" style="35" customWidth="1"/>
    <col min="8703" max="8703" width="2.7109375" style="35" customWidth="1"/>
    <col min="8704" max="8704" width="18.5703125" style="35" customWidth="1"/>
    <col min="8705" max="8705" width="1.28515625" style="35" customWidth="1"/>
    <col min="8706" max="8706" width="58.85546875" style="35" customWidth="1"/>
    <col min="8707" max="8708" width="11.42578125" style="35"/>
    <col min="8709" max="8709" width="2.140625" style="35" customWidth="1"/>
    <col min="8710" max="8710" width="11.42578125" style="35"/>
    <col min="8711" max="8711" width="9.5703125" style="35" customWidth="1"/>
    <col min="8712" max="8957" width="11.42578125" style="35"/>
    <col min="8958" max="8958" width="0.140625" style="35" customWidth="1"/>
    <col min="8959" max="8959" width="2.7109375" style="35" customWidth="1"/>
    <col min="8960" max="8960" width="18.5703125" style="35" customWidth="1"/>
    <col min="8961" max="8961" width="1.28515625" style="35" customWidth="1"/>
    <col min="8962" max="8962" width="58.85546875" style="35" customWidth="1"/>
    <col min="8963" max="8964" width="11.42578125" style="35"/>
    <col min="8965" max="8965" width="2.140625" style="35" customWidth="1"/>
    <col min="8966" max="8966" width="11.42578125" style="35"/>
    <col min="8967" max="8967" width="9.5703125" style="35" customWidth="1"/>
    <col min="8968" max="9213" width="11.42578125" style="35"/>
    <col min="9214" max="9214" width="0.140625" style="35" customWidth="1"/>
    <col min="9215" max="9215" width="2.7109375" style="35" customWidth="1"/>
    <col min="9216" max="9216" width="18.5703125" style="35" customWidth="1"/>
    <col min="9217" max="9217" width="1.28515625" style="35" customWidth="1"/>
    <col min="9218" max="9218" width="58.85546875" style="35" customWidth="1"/>
    <col min="9219" max="9220" width="11.42578125" style="35"/>
    <col min="9221" max="9221" width="2.140625" style="35" customWidth="1"/>
    <col min="9222" max="9222" width="11.42578125" style="35"/>
    <col min="9223" max="9223" width="9.5703125" style="35" customWidth="1"/>
    <col min="9224" max="9469" width="11.42578125" style="35"/>
    <col min="9470" max="9470" width="0.140625" style="35" customWidth="1"/>
    <col min="9471" max="9471" width="2.7109375" style="35" customWidth="1"/>
    <col min="9472" max="9472" width="18.5703125" style="35" customWidth="1"/>
    <col min="9473" max="9473" width="1.28515625" style="35" customWidth="1"/>
    <col min="9474" max="9474" width="58.85546875" style="35" customWidth="1"/>
    <col min="9475" max="9476" width="11.42578125" style="35"/>
    <col min="9477" max="9477" width="2.140625" style="35" customWidth="1"/>
    <col min="9478" max="9478" width="11.42578125" style="35"/>
    <col min="9479" max="9479" width="9.5703125" style="35" customWidth="1"/>
    <col min="9480" max="9725" width="11.42578125" style="35"/>
    <col min="9726" max="9726" width="0.140625" style="35" customWidth="1"/>
    <col min="9727" max="9727" width="2.7109375" style="35" customWidth="1"/>
    <col min="9728" max="9728" width="18.5703125" style="35" customWidth="1"/>
    <col min="9729" max="9729" width="1.28515625" style="35" customWidth="1"/>
    <col min="9730" max="9730" width="58.85546875" style="35" customWidth="1"/>
    <col min="9731" max="9732" width="11.42578125" style="35"/>
    <col min="9733" max="9733" width="2.140625" style="35" customWidth="1"/>
    <col min="9734" max="9734" width="11.42578125" style="35"/>
    <col min="9735" max="9735" width="9.5703125" style="35" customWidth="1"/>
    <col min="9736" max="9981" width="11.42578125" style="35"/>
    <col min="9982" max="9982" width="0.140625" style="35" customWidth="1"/>
    <col min="9983" max="9983" width="2.7109375" style="35" customWidth="1"/>
    <col min="9984" max="9984" width="18.5703125" style="35" customWidth="1"/>
    <col min="9985" max="9985" width="1.28515625" style="35" customWidth="1"/>
    <col min="9986" max="9986" width="58.85546875" style="35" customWidth="1"/>
    <col min="9987" max="9988" width="11.42578125" style="35"/>
    <col min="9989" max="9989" width="2.140625" style="35" customWidth="1"/>
    <col min="9990" max="9990" width="11.42578125" style="35"/>
    <col min="9991" max="9991" width="9.5703125" style="35" customWidth="1"/>
    <col min="9992" max="10237" width="11.42578125" style="35"/>
    <col min="10238" max="10238" width="0.140625" style="35" customWidth="1"/>
    <col min="10239" max="10239" width="2.7109375" style="35" customWidth="1"/>
    <col min="10240" max="10240" width="18.5703125" style="35" customWidth="1"/>
    <col min="10241" max="10241" width="1.28515625" style="35" customWidth="1"/>
    <col min="10242" max="10242" width="58.85546875" style="35" customWidth="1"/>
    <col min="10243" max="10244" width="11.42578125" style="35"/>
    <col min="10245" max="10245" width="2.140625" style="35" customWidth="1"/>
    <col min="10246" max="10246" width="11.42578125" style="35"/>
    <col min="10247" max="10247" width="9.5703125" style="35" customWidth="1"/>
    <col min="10248" max="10493" width="11.42578125" style="35"/>
    <col min="10494" max="10494" width="0.140625" style="35" customWidth="1"/>
    <col min="10495" max="10495" width="2.7109375" style="35" customWidth="1"/>
    <col min="10496" max="10496" width="18.5703125" style="35" customWidth="1"/>
    <col min="10497" max="10497" width="1.28515625" style="35" customWidth="1"/>
    <col min="10498" max="10498" width="58.85546875" style="35" customWidth="1"/>
    <col min="10499" max="10500" width="11.42578125" style="35"/>
    <col min="10501" max="10501" width="2.140625" style="35" customWidth="1"/>
    <col min="10502" max="10502" width="11.42578125" style="35"/>
    <col min="10503" max="10503" width="9.5703125" style="35" customWidth="1"/>
    <col min="10504" max="10749" width="11.42578125" style="35"/>
    <col min="10750" max="10750" width="0.140625" style="35" customWidth="1"/>
    <col min="10751" max="10751" width="2.7109375" style="35" customWidth="1"/>
    <col min="10752" max="10752" width="18.5703125" style="35" customWidth="1"/>
    <col min="10753" max="10753" width="1.28515625" style="35" customWidth="1"/>
    <col min="10754" max="10754" width="58.85546875" style="35" customWidth="1"/>
    <col min="10755" max="10756" width="11.42578125" style="35"/>
    <col min="10757" max="10757" width="2.140625" style="35" customWidth="1"/>
    <col min="10758" max="10758" width="11.42578125" style="35"/>
    <col min="10759" max="10759" width="9.5703125" style="35" customWidth="1"/>
    <col min="10760" max="11005" width="11.42578125" style="35"/>
    <col min="11006" max="11006" width="0.140625" style="35" customWidth="1"/>
    <col min="11007" max="11007" width="2.7109375" style="35" customWidth="1"/>
    <col min="11008" max="11008" width="18.5703125" style="35" customWidth="1"/>
    <col min="11009" max="11009" width="1.28515625" style="35" customWidth="1"/>
    <col min="11010" max="11010" width="58.85546875" style="35" customWidth="1"/>
    <col min="11011" max="11012" width="11.42578125" style="35"/>
    <col min="11013" max="11013" width="2.140625" style="35" customWidth="1"/>
    <col min="11014" max="11014" width="11.42578125" style="35"/>
    <col min="11015" max="11015" width="9.5703125" style="35" customWidth="1"/>
    <col min="11016" max="11261" width="11.42578125" style="35"/>
    <col min="11262" max="11262" width="0.140625" style="35" customWidth="1"/>
    <col min="11263" max="11263" width="2.7109375" style="35" customWidth="1"/>
    <col min="11264" max="11264" width="18.5703125" style="35" customWidth="1"/>
    <col min="11265" max="11265" width="1.28515625" style="35" customWidth="1"/>
    <col min="11266" max="11266" width="58.85546875" style="35" customWidth="1"/>
    <col min="11267" max="11268" width="11.42578125" style="35"/>
    <col min="11269" max="11269" width="2.140625" style="35" customWidth="1"/>
    <col min="11270" max="11270" width="11.42578125" style="35"/>
    <col min="11271" max="11271" width="9.5703125" style="35" customWidth="1"/>
    <col min="11272" max="11517" width="11.42578125" style="35"/>
    <col min="11518" max="11518" width="0.140625" style="35" customWidth="1"/>
    <col min="11519" max="11519" width="2.7109375" style="35" customWidth="1"/>
    <col min="11520" max="11520" width="18.5703125" style="35" customWidth="1"/>
    <col min="11521" max="11521" width="1.28515625" style="35" customWidth="1"/>
    <col min="11522" max="11522" width="58.85546875" style="35" customWidth="1"/>
    <col min="11523" max="11524" width="11.42578125" style="35"/>
    <col min="11525" max="11525" width="2.140625" style="35" customWidth="1"/>
    <col min="11526" max="11526" width="11.42578125" style="35"/>
    <col min="11527" max="11527" width="9.5703125" style="35" customWidth="1"/>
    <col min="11528" max="11773" width="11.42578125" style="35"/>
    <col min="11774" max="11774" width="0.140625" style="35" customWidth="1"/>
    <col min="11775" max="11775" width="2.7109375" style="35" customWidth="1"/>
    <col min="11776" max="11776" width="18.5703125" style="35" customWidth="1"/>
    <col min="11777" max="11777" width="1.28515625" style="35" customWidth="1"/>
    <col min="11778" max="11778" width="58.85546875" style="35" customWidth="1"/>
    <col min="11779" max="11780" width="11.42578125" style="35"/>
    <col min="11781" max="11781" width="2.140625" style="35" customWidth="1"/>
    <col min="11782" max="11782" width="11.42578125" style="35"/>
    <col min="11783" max="11783" width="9.5703125" style="35" customWidth="1"/>
    <col min="11784" max="12029" width="11.42578125" style="35"/>
    <col min="12030" max="12030" width="0.140625" style="35" customWidth="1"/>
    <col min="12031" max="12031" width="2.7109375" style="35" customWidth="1"/>
    <col min="12032" max="12032" width="18.5703125" style="35" customWidth="1"/>
    <col min="12033" max="12033" width="1.28515625" style="35" customWidth="1"/>
    <col min="12034" max="12034" width="58.85546875" style="35" customWidth="1"/>
    <col min="12035" max="12036" width="11.42578125" style="35"/>
    <col min="12037" max="12037" width="2.140625" style="35" customWidth="1"/>
    <col min="12038" max="12038" width="11.42578125" style="35"/>
    <col min="12039" max="12039" width="9.5703125" style="35" customWidth="1"/>
    <col min="12040" max="12285" width="11.42578125" style="35"/>
    <col min="12286" max="12286" width="0.140625" style="35" customWidth="1"/>
    <col min="12287" max="12287" width="2.7109375" style="35" customWidth="1"/>
    <col min="12288" max="12288" width="18.5703125" style="35" customWidth="1"/>
    <col min="12289" max="12289" width="1.28515625" style="35" customWidth="1"/>
    <col min="12290" max="12290" width="58.85546875" style="35" customWidth="1"/>
    <col min="12291" max="12292" width="11.42578125" style="35"/>
    <col min="12293" max="12293" width="2.140625" style="35" customWidth="1"/>
    <col min="12294" max="12294" width="11.42578125" style="35"/>
    <col min="12295" max="12295" width="9.5703125" style="35" customWidth="1"/>
    <col min="12296" max="12541" width="11.42578125" style="35"/>
    <col min="12542" max="12542" width="0.140625" style="35" customWidth="1"/>
    <col min="12543" max="12543" width="2.7109375" style="35" customWidth="1"/>
    <col min="12544" max="12544" width="18.5703125" style="35" customWidth="1"/>
    <col min="12545" max="12545" width="1.28515625" style="35" customWidth="1"/>
    <col min="12546" max="12546" width="58.85546875" style="35" customWidth="1"/>
    <col min="12547" max="12548" width="11.42578125" style="35"/>
    <col min="12549" max="12549" width="2.140625" style="35" customWidth="1"/>
    <col min="12550" max="12550" width="11.42578125" style="35"/>
    <col min="12551" max="12551" width="9.5703125" style="35" customWidth="1"/>
    <col min="12552" max="12797" width="11.42578125" style="35"/>
    <col min="12798" max="12798" width="0.140625" style="35" customWidth="1"/>
    <col min="12799" max="12799" width="2.7109375" style="35" customWidth="1"/>
    <col min="12800" max="12800" width="18.5703125" style="35" customWidth="1"/>
    <col min="12801" max="12801" width="1.28515625" style="35" customWidth="1"/>
    <col min="12802" max="12802" width="58.85546875" style="35" customWidth="1"/>
    <col min="12803" max="12804" width="11.42578125" style="35"/>
    <col min="12805" max="12805" width="2.140625" style="35" customWidth="1"/>
    <col min="12806" max="12806" width="11.42578125" style="35"/>
    <col min="12807" max="12807" width="9.5703125" style="35" customWidth="1"/>
    <col min="12808" max="13053" width="11.42578125" style="35"/>
    <col min="13054" max="13054" width="0.140625" style="35" customWidth="1"/>
    <col min="13055" max="13055" width="2.7109375" style="35" customWidth="1"/>
    <col min="13056" max="13056" width="18.5703125" style="35" customWidth="1"/>
    <col min="13057" max="13057" width="1.28515625" style="35" customWidth="1"/>
    <col min="13058" max="13058" width="58.85546875" style="35" customWidth="1"/>
    <col min="13059" max="13060" width="11.42578125" style="35"/>
    <col min="13061" max="13061" width="2.140625" style="35" customWidth="1"/>
    <col min="13062" max="13062" width="11.42578125" style="35"/>
    <col min="13063" max="13063" width="9.5703125" style="35" customWidth="1"/>
    <col min="13064" max="13309" width="11.42578125" style="35"/>
    <col min="13310" max="13310" width="0.140625" style="35" customWidth="1"/>
    <col min="13311" max="13311" width="2.7109375" style="35" customWidth="1"/>
    <col min="13312" max="13312" width="18.5703125" style="35" customWidth="1"/>
    <col min="13313" max="13313" width="1.28515625" style="35" customWidth="1"/>
    <col min="13314" max="13314" width="58.85546875" style="35" customWidth="1"/>
    <col min="13315" max="13316" width="11.42578125" style="35"/>
    <col min="13317" max="13317" width="2.140625" style="35" customWidth="1"/>
    <col min="13318" max="13318" width="11.42578125" style="35"/>
    <col min="13319" max="13319" width="9.5703125" style="35" customWidth="1"/>
    <col min="13320" max="13565" width="11.42578125" style="35"/>
    <col min="13566" max="13566" width="0.140625" style="35" customWidth="1"/>
    <col min="13567" max="13567" width="2.7109375" style="35" customWidth="1"/>
    <col min="13568" max="13568" width="18.5703125" style="35" customWidth="1"/>
    <col min="13569" max="13569" width="1.28515625" style="35" customWidth="1"/>
    <col min="13570" max="13570" width="58.85546875" style="35" customWidth="1"/>
    <col min="13571" max="13572" width="11.42578125" style="35"/>
    <col min="13573" max="13573" width="2.140625" style="35" customWidth="1"/>
    <col min="13574" max="13574" width="11.42578125" style="35"/>
    <col min="13575" max="13575" width="9.5703125" style="35" customWidth="1"/>
    <col min="13576" max="13821" width="11.42578125" style="35"/>
    <col min="13822" max="13822" width="0.140625" style="35" customWidth="1"/>
    <col min="13823" max="13823" width="2.7109375" style="35" customWidth="1"/>
    <col min="13824" max="13824" width="18.5703125" style="35" customWidth="1"/>
    <col min="13825" max="13825" width="1.28515625" style="35" customWidth="1"/>
    <col min="13826" max="13826" width="58.85546875" style="35" customWidth="1"/>
    <col min="13827" max="13828" width="11.42578125" style="35"/>
    <col min="13829" max="13829" width="2.140625" style="35" customWidth="1"/>
    <col min="13830" max="13830" width="11.42578125" style="35"/>
    <col min="13831" max="13831" width="9.5703125" style="35" customWidth="1"/>
    <col min="13832" max="14077" width="11.42578125" style="35"/>
    <col min="14078" max="14078" width="0.140625" style="35" customWidth="1"/>
    <col min="14079" max="14079" width="2.7109375" style="35" customWidth="1"/>
    <col min="14080" max="14080" width="18.5703125" style="35" customWidth="1"/>
    <col min="14081" max="14081" width="1.28515625" style="35" customWidth="1"/>
    <col min="14082" max="14082" width="58.85546875" style="35" customWidth="1"/>
    <col min="14083" max="14084" width="11.42578125" style="35"/>
    <col min="14085" max="14085" width="2.140625" style="35" customWidth="1"/>
    <col min="14086" max="14086" width="11.42578125" style="35"/>
    <col min="14087" max="14087" width="9.5703125" style="35" customWidth="1"/>
    <col min="14088" max="14333" width="11.42578125" style="35"/>
    <col min="14334" max="14334" width="0.140625" style="35" customWidth="1"/>
    <col min="14335" max="14335" width="2.7109375" style="35" customWidth="1"/>
    <col min="14336" max="14336" width="18.5703125" style="35" customWidth="1"/>
    <col min="14337" max="14337" width="1.28515625" style="35" customWidth="1"/>
    <col min="14338" max="14338" width="58.85546875" style="35" customWidth="1"/>
    <col min="14339" max="14340" width="11.42578125" style="35"/>
    <col min="14341" max="14341" width="2.140625" style="35" customWidth="1"/>
    <col min="14342" max="14342" width="11.42578125" style="35"/>
    <col min="14343" max="14343" width="9.5703125" style="35" customWidth="1"/>
    <col min="14344" max="14589" width="11.42578125" style="35"/>
    <col min="14590" max="14590" width="0.140625" style="35" customWidth="1"/>
    <col min="14591" max="14591" width="2.7109375" style="35" customWidth="1"/>
    <col min="14592" max="14592" width="18.5703125" style="35" customWidth="1"/>
    <col min="14593" max="14593" width="1.28515625" style="35" customWidth="1"/>
    <col min="14594" max="14594" width="58.85546875" style="35" customWidth="1"/>
    <col min="14595" max="14596" width="11.42578125" style="35"/>
    <col min="14597" max="14597" width="2.140625" style="35" customWidth="1"/>
    <col min="14598" max="14598" width="11.42578125" style="35"/>
    <col min="14599" max="14599" width="9.5703125" style="35" customWidth="1"/>
    <col min="14600" max="14845" width="11.42578125" style="35"/>
    <col min="14846" max="14846" width="0.140625" style="35" customWidth="1"/>
    <col min="14847" max="14847" width="2.7109375" style="35" customWidth="1"/>
    <col min="14848" max="14848" width="18.5703125" style="35" customWidth="1"/>
    <col min="14849" max="14849" width="1.28515625" style="35" customWidth="1"/>
    <col min="14850" max="14850" width="58.85546875" style="35" customWidth="1"/>
    <col min="14851" max="14852" width="11.42578125" style="35"/>
    <col min="14853" max="14853" width="2.140625" style="35" customWidth="1"/>
    <col min="14854" max="14854" width="11.42578125" style="35"/>
    <col min="14855" max="14855" width="9.5703125" style="35" customWidth="1"/>
    <col min="14856" max="15101" width="11.42578125" style="35"/>
    <col min="15102" max="15102" width="0.140625" style="35" customWidth="1"/>
    <col min="15103" max="15103" width="2.7109375" style="35" customWidth="1"/>
    <col min="15104" max="15104" width="18.5703125" style="35" customWidth="1"/>
    <col min="15105" max="15105" width="1.28515625" style="35" customWidth="1"/>
    <col min="15106" max="15106" width="58.85546875" style="35" customWidth="1"/>
    <col min="15107" max="15108" width="11.42578125" style="35"/>
    <col min="15109" max="15109" width="2.140625" style="35" customWidth="1"/>
    <col min="15110" max="15110" width="11.42578125" style="35"/>
    <col min="15111" max="15111" width="9.5703125" style="35" customWidth="1"/>
    <col min="15112" max="15357" width="11.42578125" style="35"/>
    <col min="15358" max="15358" width="0.140625" style="35" customWidth="1"/>
    <col min="15359" max="15359" width="2.7109375" style="35" customWidth="1"/>
    <col min="15360" max="15360" width="18.5703125" style="35" customWidth="1"/>
    <col min="15361" max="15361" width="1.28515625" style="35" customWidth="1"/>
    <col min="15362" max="15362" width="58.85546875" style="35" customWidth="1"/>
    <col min="15363" max="15364" width="11.42578125" style="35"/>
    <col min="15365" max="15365" width="2.140625" style="35" customWidth="1"/>
    <col min="15366" max="15366" width="11.42578125" style="35"/>
    <col min="15367" max="15367" width="9.5703125" style="35" customWidth="1"/>
    <col min="15368" max="15613" width="11.42578125" style="35"/>
    <col min="15614" max="15614" width="0.140625" style="35" customWidth="1"/>
    <col min="15615" max="15615" width="2.7109375" style="35" customWidth="1"/>
    <col min="15616" max="15616" width="18.5703125" style="35" customWidth="1"/>
    <col min="15617" max="15617" width="1.28515625" style="35" customWidth="1"/>
    <col min="15618" max="15618" width="58.85546875" style="35" customWidth="1"/>
    <col min="15619" max="15620" width="11.42578125" style="35"/>
    <col min="15621" max="15621" width="2.140625" style="35" customWidth="1"/>
    <col min="15622" max="15622" width="11.42578125" style="35"/>
    <col min="15623" max="15623" width="9.5703125" style="35" customWidth="1"/>
    <col min="15624" max="15869" width="11.42578125" style="35"/>
    <col min="15870" max="15870" width="0.140625" style="35" customWidth="1"/>
    <col min="15871" max="15871" width="2.7109375" style="35" customWidth="1"/>
    <col min="15872" max="15872" width="18.5703125" style="35" customWidth="1"/>
    <col min="15873" max="15873" width="1.28515625" style="35" customWidth="1"/>
    <col min="15874" max="15874" width="58.85546875" style="35" customWidth="1"/>
    <col min="15875" max="15876" width="11.42578125" style="35"/>
    <col min="15877" max="15877" width="2.140625" style="35" customWidth="1"/>
    <col min="15878" max="15878" width="11.42578125" style="35"/>
    <col min="15879" max="15879" width="9.5703125" style="35" customWidth="1"/>
    <col min="15880" max="16125" width="11.42578125" style="35"/>
    <col min="16126" max="16126" width="0.140625" style="35" customWidth="1"/>
    <col min="16127" max="16127" width="2.7109375" style="35" customWidth="1"/>
    <col min="16128" max="16128" width="18.5703125" style="35" customWidth="1"/>
    <col min="16129" max="16129" width="1.28515625" style="35" customWidth="1"/>
    <col min="16130" max="16130" width="58.85546875" style="35" customWidth="1"/>
    <col min="16131" max="16132" width="11.42578125" style="35"/>
    <col min="16133" max="16133" width="2.140625" style="35" customWidth="1"/>
    <col min="16134" max="16134" width="11.42578125" style="35"/>
    <col min="16135" max="16135" width="9.5703125" style="35" customWidth="1"/>
    <col min="16136" max="16384" width="11.42578125" style="35"/>
  </cols>
  <sheetData>
    <row r="1" spans="2:12" s="36" customFormat="1" ht="0.75" customHeight="1"/>
    <row r="2" spans="2:12" s="36" customFormat="1" ht="21" customHeight="1">
      <c r="E2" s="34" t="s">
        <v>19</v>
      </c>
    </row>
    <row r="3" spans="2:12" s="36" customFormat="1" ht="15" customHeight="1">
      <c r="E3" s="51" t="str">
        <f>Indice!E3</f>
        <v>Junio 2020</v>
      </c>
    </row>
    <row r="4" spans="2:12" s="38" customFormat="1" ht="20.25" customHeight="1">
      <c r="B4" s="46"/>
      <c r="C4" s="32" t="s">
        <v>46</v>
      </c>
    </row>
    <row r="5" spans="2:12" s="38" customFormat="1" ht="12.75" customHeight="1">
      <c r="B5" s="46"/>
      <c r="C5" s="50"/>
    </row>
    <row r="6" spans="2:12" s="38" customFormat="1" ht="13.5" customHeight="1">
      <c r="B6" s="46"/>
      <c r="C6" s="45"/>
      <c r="D6" s="44"/>
      <c r="E6" s="44"/>
    </row>
    <row r="7" spans="2:12" s="38" customFormat="1" ht="12.75" customHeight="1">
      <c r="B7" s="46"/>
      <c r="C7" s="202" t="s">
        <v>31</v>
      </c>
      <c r="D7" s="44"/>
      <c r="E7" s="48"/>
    </row>
    <row r="8" spans="2:12" s="38" customFormat="1" ht="12.75" customHeight="1">
      <c r="B8" s="46"/>
      <c r="C8" s="202"/>
      <c r="D8" s="44"/>
      <c r="E8" s="48"/>
      <c r="J8" s="37"/>
      <c r="K8" s="37"/>
      <c r="L8" s="37"/>
    </row>
    <row r="9" spans="2:12" s="38" customFormat="1" ht="12.75" customHeight="1">
      <c r="B9" s="46"/>
      <c r="C9" s="49"/>
      <c r="D9" s="44"/>
      <c r="E9" s="48"/>
      <c r="J9" s="37"/>
      <c r="K9" s="89"/>
      <c r="L9" s="90"/>
    </row>
    <row r="10" spans="2:12" s="38" customFormat="1" ht="12.75" customHeight="1">
      <c r="B10" s="46"/>
      <c r="C10" s="39"/>
      <c r="D10" s="44"/>
      <c r="E10" s="48"/>
      <c r="J10" s="37"/>
      <c r="K10" s="91"/>
      <c r="L10" s="88"/>
    </row>
    <row r="11" spans="2:12" s="38" customFormat="1" ht="12.75" customHeight="1">
      <c r="B11" s="46"/>
      <c r="D11" s="44"/>
      <c r="E11" s="44"/>
      <c r="J11" s="37"/>
      <c r="K11" s="91"/>
      <c r="L11" s="88"/>
    </row>
    <row r="12" spans="2:12" s="38" customFormat="1" ht="12.75" customHeight="1">
      <c r="B12" s="46"/>
      <c r="C12" s="47"/>
      <c r="D12" s="44"/>
      <c r="E12" s="44"/>
      <c r="J12" s="37"/>
      <c r="K12" s="91"/>
      <c r="L12" s="88"/>
    </row>
    <row r="13" spans="2:12" s="38" customFormat="1" ht="12.75" customHeight="1">
      <c r="B13" s="46"/>
      <c r="C13" s="47"/>
      <c r="D13" s="44"/>
      <c r="E13" s="44"/>
      <c r="J13" s="37"/>
      <c r="K13" s="37"/>
      <c r="L13" s="37"/>
    </row>
    <row r="14" spans="2:12" s="38" customFormat="1" ht="12.75" customHeight="1">
      <c r="B14" s="46"/>
      <c r="C14" s="47"/>
      <c r="D14" s="44"/>
      <c r="E14" s="44"/>
    </row>
    <row r="15" spans="2:12" s="38" customFormat="1" ht="12.75" customHeight="1">
      <c r="B15" s="46"/>
      <c r="C15" s="47"/>
      <c r="D15" s="44"/>
      <c r="E15" s="44"/>
    </row>
    <row r="16" spans="2:12" s="38" customFormat="1" ht="12.75" customHeight="1">
      <c r="B16" s="46"/>
      <c r="D16" s="44"/>
      <c r="E16" s="44"/>
      <c r="J16" s="37"/>
      <c r="K16" s="37"/>
      <c r="L16" s="37"/>
    </row>
    <row r="17" spans="2:12" s="38" customFormat="1" ht="12.75" customHeight="1">
      <c r="B17" s="46"/>
      <c r="D17" s="44"/>
      <c r="E17" s="44"/>
      <c r="J17" s="37"/>
      <c r="K17" s="37"/>
      <c r="L17" s="37"/>
    </row>
    <row r="18" spans="2:12" s="38" customFormat="1" ht="12.75" customHeight="1">
      <c r="B18" s="46"/>
      <c r="D18" s="44"/>
      <c r="E18" s="44"/>
      <c r="F18" s="168"/>
      <c r="J18" s="37"/>
      <c r="K18" s="37"/>
      <c r="L18" s="37"/>
    </row>
    <row r="19" spans="2:12" s="38" customFormat="1" ht="12.75" customHeight="1">
      <c r="B19" s="46"/>
      <c r="C19" s="47"/>
      <c r="D19" s="44"/>
      <c r="E19" s="44"/>
      <c r="J19" s="37"/>
      <c r="K19" s="37"/>
      <c r="L19" s="37"/>
    </row>
    <row r="20" spans="2:12" s="38" customFormat="1" ht="12.75" customHeight="1">
      <c r="B20" s="46"/>
      <c r="C20" s="45"/>
      <c r="D20" s="44"/>
      <c r="E20" s="44"/>
      <c r="J20" s="37"/>
      <c r="K20" s="37"/>
      <c r="L20" s="37"/>
    </row>
    <row r="21" spans="2:12" s="38" customFormat="1" ht="12.75" customHeight="1">
      <c r="B21" s="46"/>
      <c r="C21" s="45"/>
      <c r="D21" s="44"/>
      <c r="E21" s="44"/>
      <c r="J21" s="182"/>
      <c r="K21" s="37"/>
    </row>
    <row r="22" spans="2:12" s="38" customFormat="1" ht="12.75" customHeight="1">
      <c r="B22" s="46"/>
      <c r="C22" s="45"/>
      <c r="D22" s="44"/>
      <c r="E22" s="44"/>
      <c r="J22" s="37"/>
      <c r="K22" s="37"/>
    </row>
    <row r="23" spans="2:12">
      <c r="E23" s="43"/>
      <c r="J23" s="38"/>
      <c r="K23" s="38"/>
    </row>
    <row r="24" spans="2:12">
      <c r="C24" s="202" t="s">
        <v>28</v>
      </c>
      <c r="E24" s="42"/>
      <c r="J24" s="38"/>
      <c r="K24" s="38"/>
    </row>
    <row r="25" spans="2:12">
      <c r="C25" s="202"/>
      <c r="E25" s="41"/>
      <c r="J25" s="37"/>
      <c r="K25" s="37"/>
    </row>
    <row r="26" spans="2:12" ht="12.75" customHeight="1">
      <c r="J26" s="89"/>
      <c r="K26" s="90"/>
    </row>
    <row r="27" spans="2:12">
      <c r="J27" s="91"/>
      <c r="K27" s="88"/>
    </row>
    <row r="28" spans="2:12">
      <c r="C28" s="40"/>
      <c r="J28" s="91"/>
      <c r="K28" s="88"/>
    </row>
    <row r="29" spans="2:12">
      <c r="C29" s="39"/>
      <c r="J29" s="91"/>
      <c r="K29" s="88"/>
    </row>
    <row r="30" spans="2:12">
      <c r="J30" s="37"/>
      <c r="K30" s="37"/>
    </row>
    <row r="31" spans="2:12" ht="12.75" customHeight="1">
      <c r="J31" s="38"/>
      <c r="K31" s="38"/>
    </row>
    <row r="32" spans="2:12">
      <c r="J32" s="38"/>
      <c r="K32" s="38"/>
    </row>
    <row r="33" spans="10:11">
      <c r="J33" s="37"/>
      <c r="K33" s="37"/>
    </row>
    <row r="34" spans="10:11">
      <c r="J34" s="37"/>
      <c r="K34" s="37"/>
    </row>
    <row r="35" spans="10:11">
      <c r="J35" s="37"/>
      <c r="K35" s="37"/>
    </row>
    <row r="36" spans="10:11">
      <c r="J36" s="37"/>
      <c r="K36" s="37"/>
    </row>
    <row r="37" spans="10:11">
      <c r="J37" s="37"/>
      <c r="K37" s="37"/>
    </row>
  </sheetData>
  <mergeCells count="2">
    <mergeCell ref="C7:C8"/>
    <mergeCell ref="C24:C25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T49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140625" style="56" customWidth="1"/>
    <col min="2" max="2" width="2.7109375" style="56" customWidth="1"/>
    <col min="3" max="3" width="23.7109375" style="56" customWidth="1"/>
    <col min="4" max="4" width="1.28515625" style="56" customWidth="1"/>
    <col min="5" max="5" width="105.7109375" style="56" customWidth="1"/>
    <col min="6" max="6" width="10.7109375" style="55" customWidth="1"/>
    <col min="7" max="7" width="21" style="55" bestFit="1" customWidth="1"/>
    <col min="8" max="244" width="11.42578125" style="55"/>
    <col min="245" max="245" width="0.140625" style="55" customWidth="1"/>
    <col min="246" max="246" width="2.7109375" style="55" customWidth="1"/>
    <col min="247" max="247" width="18.5703125" style="55" customWidth="1"/>
    <col min="248" max="248" width="1.28515625" style="55" customWidth="1"/>
    <col min="249" max="249" width="30.7109375" style="55" customWidth="1"/>
    <col min="250" max="254" width="10.7109375" style="55" customWidth="1"/>
    <col min="255" max="500" width="11.42578125" style="55"/>
    <col min="501" max="501" width="0.140625" style="55" customWidth="1"/>
    <col min="502" max="502" width="2.7109375" style="55" customWidth="1"/>
    <col min="503" max="503" width="18.5703125" style="55" customWidth="1"/>
    <col min="504" max="504" width="1.28515625" style="55" customWidth="1"/>
    <col min="505" max="505" width="30.7109375" style="55" customWidth="1"/>
    <col min="506" max="510" width="10.7109375" style="55" customWidth="1"/>
    <col min="511" max="756" width="11.42578125" style="55"/>
    <col min="757" max="757" width="0.140625" style="55" customWidth="1"/>
    <col min="758" max="758" width="2.7109375" style="55" customWidth="1"/>
    <col min="759" max="759" width="18.5703125" style="55" customWidth="1"/>
    <col min="760" max="760" width="1.28515625" style="55" customWidth="1"/>
    <col min="761" max="761" width="30.7109375" style="55" customWidth="1"/>
    <col min="762" max="766" width="10.7109375" style="55" customWidth="1"/>
    <col min="767" max="1012" width="11.42578125" style="55"/>
    <col min="1013" max="1013" width="0.140625" style="55" customWidth="1"/>
    <col min="1014" max="1014" width="2.7109375" style="55" customWidth="1"/>
    <col min="1015" max="1015" width="18.5703125" style="55" customWidth="1"/>
    <col min="1016" max="1016" width="1.28515625" style="55" customWidth="1"/>
    <col min="1017" max="1017" width="30.7109375" style="55" customWidth="1"/>
    <col min="1018" max="1022" width="10.7109375" style="55" customWidth="1"/>
    <col min="1023" max="1268" width="11.42578125" style="55"/>
    <col min="1269" max="1269" width="0.140625" style="55" customWidth="1"/>
    <col min="1270" max="1270" width="2.7109375" style="55" customWidth="1"/>
    <col min="1271" max="1271" width="18.5703125" style="55" customWidth="1"/>
    <col min="1272" max="1272" width="1.28515625" style="55" customWidth="1"/>
    <col min="1273" max="1273" width="30.7109375" style="55" customWidth="1"/>
    <col min="1274" max="1278" width="10.7109375" style="55" customWidth="1"/>
    <col min="1279" max="1524" width="11.42578125" style="55"/>
    <col min="1525" max="1525" width="0.140625" style="55" customWidth="1"/>
    <col min="1526" max="1526" width="2.7109375" style="55" customWidth="1"/>
    <col min="1527" max="1527" width="18.5703125" style="55" customWidth="1"/>
    <col min="1528" max="1528" width="1.28515625" style="55" customWidth="1"/>
    <col min="1529" max="1529" width="30.7109375" style="55" customWidth="1"/>
    <col min="1530" max="1534" width="10.7109375" style="55" customWidth="1"/>
    <col min="1535" max="1780" width="11.42578125" style="55"/>
    <col min="1781" max="1781" width="0.140625" style="55" customWidth="1"/>
    <col min="1782" max="1782" width="2.7109375" style="55" customWidth="1"/>
    <col min="1783" max="1783" width="18.5703125" style="55" customWidth="1"/>
    <col min="1784" max="1784" width="1.28515625" style="55" customWidth="1"/>
    <col min="1785" max="1785" width="30.7109375" style="55" customWidth="1"/>
    <col min="1786" max="1790" width="10.7109375" style="55" customWidth="1"/>
    <col min="1791" max="2036" width="11.42578125" style="55"/>
    <col min="2037" max="2037" width="0.140625" style="55" customWidth="1"/>
    <col min="2038" max="2038" width="2.7109375" style="55" customWidth="1"/>
    <col min="2039" max="2039" width="18.5703125" style="55" customWidth="1"/>
    <col min="2040" max="2040" width="1.28515625" style="55" customWidth="1"/>
    <col min="2041" max="2041" width="30.7109375" style="55" customWidth="1"/>
    <col min="2042" max="2046" width="10.7109375" style="55" customWidth="1"/>
    <col min="2047" max="2292" width="11.42578125" style="55"/>
    <col min="2293" max="2293" width="0.140625" style="55" customWidth="1"/>
    <col min="2294" max="2294" width="2.7109375" style="55" customWidth="1"/>
    <col min="2295" max="2295" width="18.5703125" style="55" customWidth="1"/>
    <col min="2296" max="2296" width="1.28515625" style="55" customWidth="1"/>
    <col min="2297" max="2297" width="30.7109375" style="55" customWidth="1"/>
    <col min="2298" max="2302" width="10.7109375" style="55" customWidth="1"/>
    <col min="2303" max="2548" width="11.42578125" style="55"/>
    <col min="2549" max="2549" width="0.140625" style="55" customWidth="1"/>
    <col min="2550" max="2550" width="2.7109375" style="55" customWidth="1"/>
    <col min="2551" max="2551" width="18.5703125" style="55" customWidth="1"/>
    <col min="2552" max="2552" width="1.28515625" style="55" customWidth="1"/>
    <col min="2553" max="2553" width="30.7109375" style="55" customWidth="1"/>
    <col min="2554" max="2558" width="10.7109375" style="55" customWidth="1"/>
    <col min="2559" max="2804" width="11.42578125" style="55"/>
    <col min="2805" max="2805" width="0.140625" style="55" customWidth="1"/>
    <col min="2806" max="2806" width="2.7109375" style="55" customWidth="1"/>
    <col min="2807" max="2807" width="18.5703125" style="55" customWidth="1"/>
    <col min="2808" max="2808" width="1.28515625" style="55" customWidth="1"/>
    <col min="2809" max="2809" width="30.7109375" style="55" customWidth="1"/>
    <col min="2810" max="2814" width="10.7109375" style="55" customWidth="1"/>
    <col min="2815" max="3060" width="11.42578125" style="55"/>
    <col min="3061" max="3061" width="0.140625" style="55" customWidth="1"/>
    <col min="3062" max="3062" width="2.7109375" style="55" customWidth="1"/>
    <col min="3063" max="3063" width="18.5703125" style="55" customWidth="1"/>
    <col min="3064" max="3064" width="1.28515625" style="55" customWidth="1"/>
    <col min="3065" max="3065" width="30.7109375" style="55" customWidth="1"/>
    <col min="3066" max="3070" width="10.7109375" style="55" customWidth="1"/>
    <col min="3071" max="3316" width="11.42578125" style="55"/>
    <col min="3317" max="3317" width="0.140625" style="55" customWidth="1"/>
    <col min="3318" max="3318" width="2.7109375" style="55" customWidth="1"/>
    <col min="3319" max="3319" width="18.5703125" style="55" customWidth="1"/>
    <col min="3320" max="3320" width="1.28515625" style="55" customWidth="1"/>
    <col min="3321" max="3321" width="30.7109375" style="55" customWidth="1"/>
    <col min="3322" max="3326" width="10.7109375" style="55" customWidth="1"/>
    <col min="3327" max="3572" width="11.42578125" style="55"/>
    <col min="3573" max="3573" width="0.140625" style="55" customWidth="1"/>
    <col min="3574" max="3574" width="2.7109375" style="55" customWidth="1"/>
    <col min="3575" max="3575" width="18.5703125" style="55" customWidth="1"/>
    <col min="3576" max="3576" width="1.28515625" style="55" customWidth="1"/>
    <col min="3577" max="3577" width="30.7109375" style="55" customWidth="1"/>
    <col min="3578" max="3582" width="10.7109375" style="55" customWidth="1"/>
    <col min="3583" max="3828" width="11.42578125" style="55"/>
    <col min="3829" max="3829" width="0.140625" style="55" customWidth="1"/>
    <col min="3830" max="3830" width="2.7109375" style="55" customWidth="1"/>
    <col min="3831" max="3831" width="18.5703125" style="55" customWidth="1"/>
    <col min="3832" max="3832" width="1.28515625" style="55" customWidth="1"/>
    <col min="3833" max="3833" width="30.7109375" style="55" customWidth="1"/>
    <col min="3834" max="3838" width="10.7109375" style="55" customWidth="1"/>
    <col min="3839" max="4084" width="11.42578125" style="55"/>
    <col min="4085" max="4085" width="0.140625" style="55" customWidth="1"/>
    <col min="4086" max="4086" width="2.7109375" style="55" customWidth="1"/>
    <col min="4087" max="4087" width="18.5703125" style="55" customWidth="1"/>
    <col min="4088" max="4088" width="1.28515625" style="55" customWidth="1"/>
    <col min="4089" max="4089" width="30.7109375" style="55" customWidth="1"/>
    <col min="4090" max="4094" width="10.7109375" style="55" customWidth="1"/>
    <col min="4095" max="4340" width="11.42578125" style="55"/>
    <col min="4341" max="4341" width="0.140625" style="55" customWidth="1"/>
    <col min="4342" max="4342" width="2.7109375" style="55" customWidth="1"/>
    <col min="4343" max="4343" width="18.5703125" style="55" customWidth="1"/>
    <col min="4344" max="4344" width="1.28515625" style="55" customWidth="1"/>
    <col min="4345" max="4345" width="30.7109375" style="55" customWidth="1"/>
    <col min="4346" max="4350" width="10.7109375" style="55" customWidth="1"/>
    <col min="4351" max="4596" width="11.42578125" style="55"/>
    <col min="4597" max="4597" width="0.140625" style="55" customWidth="1"/>
    <col min="4598" max="4598" width="2.7109375" style="55" customWidth="1"/>
    <col min="4599" max="4599" width="18.5703125" style="55" customWidth="1"/>
    <col min="4600" max="4600" width="1.28515625" style="55" customWidth="1"/>
    <col min="4601" max="4601" width="30.7109375" style="55" customWidth="1"/>
    <col min="4602" max="4606" width="10.7109375" style="55" customWidth="1"/>
    <col min="4607" max="4852" width="11.42578125" style="55"/>
    <col min="4853" max="4853" width="0.140625" style="55" customWidth="1"/>
    <col min="4854" max="4854" width="2.7109375" style="55" customWidth="1"/>
    <col min="4855" max="4855" width="18.5703125" style="55" customWidth="1"/>
    <col min="4856" max="4856" width="1.28515625" style="55" customWidth="1"/>
    <col min="4857" max="4857" width="30.7109375" style="55" customWidth="1"/>
    <col min="4858" max="4862" width="10.7109375" style="55" customWidth="1"/>
    <col min="4863" max="5108" width="11.42578125" style="55"/>
    <col min="5109" max="5109" width="0.140625" style="55" customWidth="1"/>
    <col min="5110" max="5110" width="2.7109375" style="55" customWidth="1"/>
    <col min="5111" max="5111" width="18.5703125" style="55" customWidth="1"/>
    <col min="5112" max="5112" width="1.28515625" style="55" customWidth="1"/>
    <col min="5113" max="5113" width="30.7109375" style="55" customWidth="1"/>
    <col min="5114" max="5118" width="10.7109375" style="55" customWidth="1"/>
    <col min="5119" max="5364" width="11.42578125" style="55"/>
    <col min="5365" max="5365" width="0.140625" style="55" customWidth="1"/>
    <col min="5366" max="5366" width="2.7109375" style="55" customWidth="1"/>
    <col min="5367" max="5367" width="18.5703125" style="55" customWidth="1"/>
    <col min="5368" max="5368" width="1.28515625" style="55" customWidth="1"/>
    <col min="5369" max="5369" width="30.7109375" style="55" customWidth="1"/>
    <col min="5370" max="5374" width="10.7109375" style="55" customWidth="1"/>
    <col min="5375" max="5620" width="11.42578125" style="55"/>
    <col min="5621" max="5621" width="0.140625" style="55" customWidth="1"/>
    <col min="5622" max="5622" width="2.7109375" style="55" customWidth="1"/>
    <col min="5623" max="5623" width="18.5703125" style="55" customWidth="1"/>
    <col min="5624" max="5624" width="1.28515625" style="55" customWidth="1"/>
    <col min="5625" max="5625" width="30.7109375" style="55" customWidth="1"/>
    <col min="5626" max="5630" width="10.7109375" style="55" customWidth="1"/>
    <col min="5631" max="5876" width="11.42578125" style="55"/>
    <col min="5877" max="5877" width="0.140625" style="55" customWidth="1"/>
    <col min="5878" max="5878" width="2.7109375" style="55" customWidth="1"/>
    <col min="5879" max="5879" width="18.5703125" style="55" customWidth="1"/>
    <col min="5880" max="5880" width="1.28515625" style="55" customWidth="1"/>
    <col min="5881" max="5881" width="30.7109375" style="55" customWidth="1"/>
    <col min="5882" max="5886" width="10.7109375" style="55" customWidth="1"/>
    <col min="5887" max="6132" width="11.42578125" style="55"/>
    <col min="6133" max="6133" width="0.140625" style="55" customWidth="1"/>
    <col min="6134" max="6134" width="2.7109375" style="55" customWidth="1"/>
    <col min="6135" max="6135" width="18.5703125" style="55" customWidth="1"/>
    <col min="6136" max="6136" width="1.28515625" style="55" customWidth="1"/>
    <col min="6137" max="6137" width="30.7109375" style="55" customWidth="1"/>
    <col min="6138" max="6142" width="10.7109375" style="55" customWidth="1"/>
    <col min="6143" max="6388" width="11.42578125" style="55"/>
    <col min="6389" max="6389" width="0.140625" style="55" customWidth="1"/>
    <col min="6390" max="6390" width="2.7109375" style="55" customWidth="1"/>
    <col min="6391" max="6391" width="18.5703125" style="55" customWidth="1"/>
    <col min="6392" max="6392" width="1.28515625" style="55" customWidth="1"/>
    <col min="6393" max="6393" width="30.7109375" style="55" customWidth="1"/>
    <col min="6394" max="6398" width="10.7109375" style="55" customWidth="1"/>
    <col min="6399" max="6644" width="11.42578125" style="55"/>
    <col min="6645" max="6645" width="0.140625" style="55" customWidth="1"/>
    <col min="6646" max="6646" width="2.7109375" style="55" customWidth="1"/>
    <col min="6647" max="6647" width="18.5703125" style="55" customWidth="1"/>
    <col min="6648" max="6648" width="1.28515625" style="55" customWidth="1"/>
    <col min="6649" max="6649" width="30.7109375" style="55" customWidth="1"/>
    <col min="6650" max="6654" width="10.7109375" style="55" customWidth="1"/>
    <col min="6655" max="6900" width="11.42578125" style="55"/>
    <col min="6901" max="6901" width="0.140625" style="55" customWidth="1"/>
    <col min="6902" max="6902" width="2.7109375" style="55" customWidth="1"/>
    <col min="6903" max="6903" width="18.5703125" style="55" customWidth="1"/>
    <col min="6904" max="6904" width="1.28515625" style="55" customWidth="1"/>
    <col min="6905" max="6905" width="30.7109375" style="55" customWidth="1"/>
    <col min="6906" max="6910" width="10.7109375" style="55" customWidth="1"/>
    <col min="6911" max="7156" width="11.42578125" style="55"/>
    <col min="7157" max="7157" width="0.140625" style="55" customWidth="1"/>
    <col min="7158" max="7158" width="2.7109375" style="55" customWidth="1"/>
    <col min="7159" max="7159" width="18.5703125" style="55" customWidth="1"/>
    <col min="7160" max="7160" width="1.28515625" style="55" customWidth="1"/>
    <col min="7161" max="7161" width="30.7109375" style="55" customWidth="1"/>
    <col min="7162" max="7166" width="10.7109375" style="55" customWidth="1"/>
    <col min="7167" max="7412" width="11.42578125" style="55"/>
    <col min="7413" max="7413" width="0.140625" style="55" customWidth="1"/>
    <col min="7414" max="7414" width="2.7109375" style="55" customWidth="1"/>
    <col min="7415" max="7415" width="18.5703125" style="55" customWidth="1"/>
    <col min="7416" max="7416" width="1.28515625" style="55" customWidth="1"/>
    <col min="7417" max="7417" width="30.7109375" style="55" customWidth="1"/>
    <col min="7418" max="7422" width="10.7109375" style="55" customWidth="1"/>
    <col min="7423" max="7668" width="11.42578125" style="55"/>
    <col min="7669" max="7669" width="0.140625" style="55" customWidth="1"/>
    <col min="7670" max="7670" width="2.7109375" style="55" customWidth="1"/>
    <col min="7671" max="7671" width="18.5703125" style="55" customWidth="1"/>
    <col min="7672" max="7672" width="1.28515625" style="55" customWidth="1"/>
    <col min="7673" max="7673" width="30.7109375" style="55" customWidth="1"/>
    <col min="7674" max="7678" width="10.7109375" style="55" customWidth="1"/>
    <col min="7679" max="7924" width="11.42578125" style="55"/>
    <col min="7925" max="7925" width="0.140625" style="55" customWidth="1"/>
    <col min="7926" max="7926" width="2.7109375" style="55" customWidth="1"/>
    <col min="7927" max="7927" width="18.5703125" style="55" customWidth="1"/>
    <col min="7928" max="7928" width="1.28515625" style="55" customWidth="1"/>
    <col min="7929" max="7929" width="30.7109375" style="55" customWidth="1"/>
    <col min="7930" max="7934" width="10.7109375" style="55" customWidth="1"/>
    <col min="7935" max="8180" width="11.42578125" style="55"/>
    <col min="8181" max="8181" width="0.140625" style="55" customWidth="1"/>
    <col min="8182" max="8182" width="2.7109375" style="55" customWidth="1"/>
    <col min="8183" max="8183" width="18.5703125" style="55" customWidth="1"/>
    <col min="8184" max="8184" width="1.28515625" style="55" customWidth="1"/>
    <col min="8185" max="8185" width="30.7109375" style="55" customWidth="1"/>
    <col min="8186" max="8190" width="10.7109375" style="55" customWidth="1"/>
    <col min="8191" max="8436" width="11.42578125" style="55"/>
    <col min="8437" max="8437" width="0.140625" style="55" customWidth="1"/>
    <col min="8438" max="8438" width="2.7109375" style="55" customWidth="1"/>
    <col min="8439" max="8439" width="18.5703125" style="55" customWidth="1"/>
    <col min="8440" max="8440" width="1.28515625" style="55" customWidth="1"/>
    <col min="8441" max="8441" width="30.7109375" style="55" customWidth="1"/>
    <col min="8442" max="8446" width="10.7109375" style="55" customWidth="1"/>
    <col min="8447" max="8692" width="11.42578125" style="55"/>
    <col min="8693" max="8693" width="0.140625" style="55" customWidth="1"/>
    <col min="8694" max="8694" width="2.7109375" style="55" customWidth="1"/>
    <col min="8695" max="8695" width="18.5703125" style="55" customWidth="1"/>
    <col min="8696" max="8696" width="1.28515625" style="55" customWidth="1"/>
    <col min="8697" max="8697" width="30.7109375" style="55" customWidth="1"/>
    <col min="8698" max="8702" width="10.7109375" style="55" customWidth="1"/>
    <col min="8703" max="8948" width="11.42578125" style="55"/>
    <col min="8949" max="8949" width="0.140625" style="55" customWidth="1"/>
    <col min="8950" max="8950" width="2.7109375" style="55" customWidth="1"/>
    <col min="8951" max="8951" width="18.5703125" style="55" customWidth="1"/>
    <col min="8952" max="8952" width="1.28515625" style="55" customWidth="1"/>
    <col min="8953" max="8953" width="30.7109375" style="55" customWidth="1"/>
    <col min="8954" max="8958" width="10.7109375" style="55" customWidth="1"/>
    <col min="8959" max="9204" width="11.42578125" style="55"/>
    <col min="9205" max="9205" width="0.140625" style="55" customWidth="1"/>
    <col min="9206" max="9206" width="2.7109375" style="55" customWidth="1"/>
    <col min="9207" max="9207" width="18.5703125" style="55" customWidth="1"/>
    <col min="9208" max="9208" width="1.28515625" style="55" customWidth="1"/>
    <col min="9209" max="9209" width="30.7109375" style="55" customWidth="1"/>
    <col min="9210" max="9214" width="10.7109375" style="55" customWidth="1"/>
    <col min="9215" max="9460" width="11.42578125" style="55"/>
    <col min="9461" max="9461" width="0.140625" style="55" customWidth="1"/>
    <col min="9462" max="9462" width="2.7109375" style="55" customWidth="1"/>
    <col min="9463" max="9463" width="18.5703125" style="55" customWidth="1"/>
    <col min="9464" max="9464" width="1.28515625" style="55" customWidth="1"/>
    <col min="9465" max="9465" width="30.7109375" style="55" customWidth="1"/>
    <col min="9466" max="9470" width="10.7109375" style="55" customWidth="1"/>
    <col min="9471" max="9716" width="11.42578125" style="55"/>
    <col min="9717" max="9717" width="0.140625" style="55" customWidth="1"/>
    <col min="9718" max="9718" width="2.7109375" style="55" customWidth="1"/>
    <col min="9719" max="9719" width="18.5703125" style="55" customWidth="1"/>
    <col min="9720" max="9720" width="1.28515625" style="55" customWidth="1"/>
    <col min="9721" max="9721" width="30.7109375" style="55" customWidth="1"/>
    <col min="9722" max="9726" width="10.7109375" style="55" customWidth="1"/>
    <col min="9727" max="9972" width="11.42578125" style="55"/>
    <col min="9973" max="9973" width="0.140625" style="55" customWidth="1"/>
    <col min="9974" max="9974" width="2.7109375" style="55" customWidth="1"/>
    <col min="9975" max="9975" width="18.5703125" style="55" customWidth="1"/>
    <col min="9976" max="9976" width="1.28515625" style="55" customWidth="1"/>
    <col min="9977" max="9977" width="30.7109375" style="55" customWidth="1"/>
    <col min="9978" max="9982" width="10.7109375" style="55" customWidth="1"/>
    <col min="9983" max="10228" width="11.42578125" style="55"/>
    <col min="10229" max="10229" width="0.140625" style="55" customWidth="1"/>
    <col min="10230" max="10230" width="2.7109375" style="55" customWidth="1"/>
    <col min="10231" max="10231" width="18.5703125" style="55" customWidth="1"/>
    <col min="10232" max="10232" width="1.28515625" style="55" customWidth="1"/>
    <col min="10233" max="10233" width="30.7109375" style="55" customWidth="1"/>
    <col min="10234" max="10238" width="10.7109375" style="55" customWidth="1"/>
    <col min="10239" max="10484" width="11.42578125" style="55"/>
    <col min="10485" max="10485" width="0.140625" style="55" customWidth="1"/>
    <col min="10486" max="10486" width="2.7109375" style="55" customWidth="1"/>
    <col min="10487" max="10487" width="18.5703125" style="55" customWidth="1"/>
    <col min="10488" max="10488" width="1.28515625" style="55" customWidth="1"/>
    <col min="10489" max="10489" width="30.7109375" style="55" customWidth="1"/>
    <col min="10490" max="10494" width="10.7109375" style="55" customWidth="1"/>
    <col min="10495" max="10740" width="11.42578125" style="55"/>
    <col min="10741" max="10741" width="0.140625" style="55" customWidth="1"/>
    <col min="10742" max="10742" width="2.7109375" style="55" customWidth="1"/>
    <col min="10743" max="10743" width="18.5703125" style="55" customWidth="1"/>
    <col min="10744" max="10744" width="1.28515625" style="55" customWidth="1"/>
    <col min="10745" max="10745" width="30.7109375" style="55" customWidth="1"/>
    <col min="10746" max="10750" width="10.7109375" style="55" customWidth="1"/>
    <col min="10751" max="10996" width="11.42578125" style="55"/>
    <col min="10997" max="10997" width="0.140625" style="55" customWidth="1"/>
    <col min="10998" max="10998" width="2.7109375" style="55" customWidth="1"/>
    <col min="10999" max="10999" width="18.5703125" style="55" customWidth="1"/>
    <col min="11000" max="11000" width="1.28515625" style="55" customWidth="1"/>
    <col min="11001" max="11001" width="30.7109375" style="55" customWidth="1"/>
    <col min="11002" max="11006" width="10.7109375" style="55" customWidth="1"/>
    <col min="11007" max="11252" width="11.42578125" style="55"/>
    <col min="11253" max="11253" width="0.140625" style="55" customWidth="1"/>
    <col min="11254" max="11254" width="2.7109375" style="55" customWidth="1"/>
    <col min="11255" max="11255" width="18.5703125" style="55" customWidth="1"/>
    <col min="11256" max="11256" width="1.28515625" style="55" customWidth="1"/>
    <col min="11257" max="11257" width="30.7109375" style="55" customWidth="1"/>
    <col min="11258" max="11262" width="10.7109375" style="55" customWidth="1"/>
    <col min="11263" max="11508" width="11.42578125" style="55"/>
    <col min="11509" max="11509" width="0.140625" style="55" customWidth="1"/>
    <col min="11510" max="11510" width="2.7109375" style="55" customWidth="1"/>
    <col min="11511" max="11511" width="18.5703125" style="55" customWidth="1"/>
    <col min="11512" max="11512" width="1.28515625" style="55" customWidth="1"/>
    <col min="11513" max="11513" width="30.7109375" style="55" customWidth="1"/>
    <col min="11514" max="11518" width="10.7109375" style="55" customWidth="1"/>
    <col min="11519" max="11764" width="11.42578125" style="55"/>
    <col min="11765" max="11765" width="0.140625" style="55" customWidth="1"/>
    <col min="11766" max="11766" width="2.7109375" style="55" customWidth="1"/>
    <col min="11767" max="11767" width="18.5703125" style="55" customWidth="1"/>
    <col min="11768" max="11768" width="1.28515625" style="55" customWidth="1"/>
    <col min="11769" max="11769" width="30.7109375" style="55" customWidth="1"/>
    <col min="11770" max="11774" width="10.7109375" style="55" customWidth="1"/>
    <col min="11775" max="12020" width="11.42578125" style="55"/>
    <col min="12021" max="12021" width="0.140625" style="55" customWidth="1"/>
    <col min="12022" max="12022" width="2.7109375" style="55" customWidth="1"/>
    <col min="12023" max="12023" width="18.5703125" style="55" customWidth="1"/>
    <col min="12024" max="12024" width="1.28515625" style="55" customWidth="1"/>
    <col min="12025" max="12025" width="30.7109375" style="55" customWidth="1"/>
    <col min="12026" max="12030" width="10.7109375" style="55" customWidth="1"/>
    <col min="12031" max="12276" width="11.42578125" style="55"/>
    <col min="12277" max="12277" width="0.140625" style="55" customWidth="1"/>
    <col min="12278" max="12278" width="2.7109375" style="55" customWidth="1"/>
    <col min="12279" max="12279" width="18.5703125" style="55" customWidth="1"/>
    <col min="12280" max="12280" width="1.28515625" style="55" customWidth="1"/>
    <col min="12281" max="12281" width="30.7109375" style="55" customWidth="1"/>
    <col min="12282" max="12286" width="10.7109375" style="55" customWidth="1"/>
    <col min="12287" max="12532" width="11.42578125" style="55"/>
    <col min="12533" max="12533" width="0.140625" style="55" customWidth="1"/>
    <col min="12534" max="12534" width="2.7109375" style="55" customWidth="1"/>
    <col min="12535" max="12535" width="18.5703125" style="55" customWidth="1"/>
    <col min="12536" max="12536" width="1.28515625" style="55" customWidth="1"/>
    <col min="12537" max="12537" width="30.7109375" style="55" customWidth="1"/>
    <col min="12538" max="12542" width="10.7109375" style="55" customWidth="1"/>
    <col min="12543" max="12788" width="11.42578125" style="55"/>
    <col min="12789" max="12789" width="0.140625" style="55" customWidth="1"/>
    <col min="12790" max="12790" width="2.7109375" style="55" customWidth="1"/>
    <col min="12791" max="12791" width="18.5703125" style="55" customWidth="1"/>
    <col min="12792" max="12792" width="1.28515625" style="55" customWidth="1"/>
    <col min="12793" max="12793" width="30.7109375" style="55" customWidth="1"/>
    <col min="12794" max="12798" width="10.7109375" style="55" customWidth="1"/>
    <col min="12799" max="13044" width="11.42578125" style="55"/>
    <col min="13045" max="13045" width="0.140625" style="55" customWidth="1"/>
    <col min="13046" max="13046" width="2.7109375" style="55" customWidth="1"/>
    <col min="13047" max="13047" width="18.5703125" style="55" customWidth="1"/>
    <col min="13048" max="13048" width="1.28515625" style="55" customWidth="1"/>
    <col min="13049" max="13049" width="30.7109375" style="55" customWidth="1"/>
    <col min="13050" max="13054" width="10.7109375" style="55" customWidth="1"/>
    <col min="13055" max="13300" width="11.42578125" style="55"/>
    <col min="13301" max="13301" width="0.140625" style="55" customWidth="1"/>
    <col min="13302" max="13302" width="2.7109375" style="55" customWidth="1"/>
    <col min="13303" max="13303" width="18.5703125" style="55" customWidth="1"/>
    <col min="13304" max="13304" width="1.28515625" style="55" customWidth="1"/>
    <col min="13305" max="13305" width="30.7109375" style="55" customWidth="1"/>
    <col min="13306" max="13310" width="10.7109375" style="55" customWidth="1"/>
    <col min="13311" max="13556" width="11.42578125" style="55"/>
    <col min="13557" max="13557" width="0.140625" style="55" customWidth="1"/>
    <col min="13558" max="13558" width="2.7109375" style="55" customWidth="1"/>
    <col min="13559" max="13559" width="18.5703125" style="55" customWidth="1"/>
    <col min="13560" max="13560" width="1.28515625" style="55" customWidth="1"/>
    <col min="13561" max="13561" width="30.7109375" style="55" customWidth="1"/>
    <col min="13562" max="13566" width="10.7109375" style="55" customWidth="1"/>
    <col min="13567" max="13812" width="11.42578125" style="55"/>
    <col min="13813" max="13813" width="0.140625" style="55" customWidth="1"/>
    <col min="13814" max="13814" width="2.7109375" style="55" customWidth="1"/>
    <col min="13815" max="13815" width="18.5703125" style="55" customWidth="1"/>
    <col min="13816" max="13816" width="1.28515625" style="55" customWidth="1"/>
    <col min="13817" max="13817" width="30.7109375" style="55" customWidth="1"/>
    <col min="13818" max="13822" width="10.7109375" style="55" customWidth="1"/>
    <col min="13823" max="14068" width="11.42578125" style="55"/>
    <col min="14069" max="14069" width="0.140625" style="55" customWidth="1"/>
    <col min="14070" max="14070" width="2.7109375" style="55" customWidth="1"/>
    <col min="14071" max="14071" width="18.5703125" style="55" customWidth="1"/>
    <col min="14072" max="14072" width="1.28515625" style="55" customWidth="1"/>
    <col min="14073" max="14073" width="30.7109375" style="55" customWidth="1"/>
    <col min="14074" max="14078" width="10.7109375" style="55" customWidth="1"/>
    <col min="14079" max="14324" width="11.42578125" style="55"/>
    <col min="14325" max="14325" width="0.140625" style="55" customWidth="1"/>
    <col min="14326" max="14326" width="2.7109375" style="55" customWidth="1"/>
    <col min="14327" max="14327" width="18.5703125" style="55" customWidth="1"/>
    <col min="14328" max="14328" width="1.28515625" style="55" customWidth="1"/>
    <col min="14329" max="14329" width="30.7109375" style="55" customWidth="1"/>
    <col min="14330" max="14334" width="10.7109375" style="55" customWidth="1"/>
    <col min="14335" max="14580" width="11.42578125" style="55"/>
    <col min="14581" max="14581" width="0.140625" style="55" customWidth="1"/>
    <col min="14582" max="14582" width="2.7109375" style="55" customWidth="1"/>
    <col min="14583" max="14583" width="18.5703125" style="55" customWidth="1"/>
    <col min="14584" max="14584" width="1.28515625" style="55" customWidth="1"/>
    <col min="14585" max="14585" width="30.7109375" style="55" customWidth="1"/>
    <col min="14586" max="14590" width="10.7109375" style="55" customWidth="1"/>
    <col min="14591" max="14836" width="11.42578125" style="55"/>
    <col min="14837" max="14837" width="0.140625" style="55" customWidth="1"/>
    <col min="14838" max="14838" width="2.7109375" style="55" customWidth="1"/>
    <col min="14839" max="14839" width="18.5703125" style="55" customWidth="1"/>
    <col min="14840" max="14840" width="1.28515625" style="55" customWidth="1"/>
    <col min="14841" max="14841" width="30.7109375" style="55" customWidth="1"/>
    <col min="14842" max="14846" width="10.7109375" style="55" customWidth="1"/>
    <col min="14847" max="15092" width="11.42578125" style="55"/>
    <col min="15093" max="15093" width="0.140625" style="55" customWidth="1"/>
    <col min="15094" max="15094" width="2.7109375" style="55" customWidth="1"/>
    <col min="15095" max="15095" width="18.5703125" style="55" customWidth="1"/>
    <col min="15096" max="15096" width="1.28515625" style="55" customWidth="1"/>
    <col min="15097" max="15097" width="30.7109375" style="55" customWidth="1"/>
    <col min="15098" max="15102" width="10.7109375" style="55" customWidth="1"/>
    <col min="15103" max="15348" width="11.42578125" style="55"/>
    <col min="15349" max="15349" width="0.140625" style="55" customWidth="1"/>
    <col min="15350" max="15350" width="2.7109375" style="55" customWidth="1"/>
    <col min="15351" max="15351" width="18.5703125" style="55" customWidth="1"/>
    <col min="15352" max="15352" width="1.28515625" style="55" customWidth="1"/>
    <col min="15353" max="15353" width="30.7109375" style="55" customWidth="1"/>
    <col min="15354" max="15358" width="10.7109375" style="55" customWidth="1"/>
    <col min="15359" max="15604" width="11.42578125" style="55"/>
    <col min="15605" max="15605" width="0.140625" style="55" customWidth="1"/>
    <col min="15606" max="15606" width="2.7109375" style="55" customWidth="1"/>
    <col min="15607" max="15607" width="18.5703125" style="55" customWidth="1"/>
    <col min="15608" max="15608" width="1.28515625" style="55" customWidth="1"/>
    <col min="15609" max="15609" width="30.7109375" style="55" customWidth="1"/>
    <col min="15610" max="15614" width="10.7109375" style="55" customWidth="1"/>
    <col min="15615" max="15860" width="11.42578125" style="55"/>
    <col min="15861" max="15861" width="0.140625" style="55" customWidth="1"/>
    <col min="15862" max="15862" width="2.7109375" style="55" customWidth="1"/>
    <col min="15863" max="15863" width="18.5703125" style="55" customWidth="1"/>
    <col min="15864" max="15864" width="1.28515625" style="55" customWidth="1"/>
    <col min="15865" max="15865" width="30.7109375" style="55" customWidth="1"/>
    <col min="15866" max="15870" width="10.7109375" style="55" customWidth="1"/>
    <col min="15871" max="16116" width="11.42578125" style="55"/>
    <col min="16117" max="16117" width="0.140625" style="55" customWidth="1"/>
    <col min="16118" max="16118" width="2.7109375" style="55" customWidth="1"/>
    <col min="16119" max="16119" width="18.5703125" style="55" customWidth="1"/>
    <col min="16120" max="16120" width="1.28515625" style="55" customWidth="1"/>
    <col min="16121" max="16121" width="30.7109375" style="55" customWidth="1"/>
    <col min="16122" max="16126" width="10.7109375" style="55" customWidth="1"/>
    <col min="16127" max="16384" width="11.42578125" style="55"/>
  </cols>
  <sheetData>
    <row r="1" spans="1:20" s="56" customFormat="1" ht="0.75" customHeight="1"/>
    <row r="2" spans="1:20" s="56" customFormat="1" ht="21" customHeight="1">
      <c r="B2" s="73"/>
      <c r="E2" s="34" t="s">
        <v>19</v>
      </c>
      <c r="F2" s="72"/>
      <c r="G2" s="72"/>
    </row>
    <row r="3" spans="1:20" s="56" customFormat="1" ht="15" customHeight="1">
      <c r="E3" s="51" t="str">
        <f>Indice!E3</f>
        <v>Junio 2020</v>
      </c>
      <c r="F3" s="71"/>
      <c r="G3" s="71"/>
    </row>
    <row r="4" spans="1:20" s="67" customFormat="1" ht="20.25" customHeight="1">
      <c r="B4" s="66"/>
      <c r="C4" s="32" t="s">
        <v>46</v>
      </c>
    </row>
    <row r="5" spans="1:20" s="67" customFormat="1" ht="12.75" customHeight="1">
      <c r="B5" s="66"/>
      <c r="C5" s="70"/>
    </row>
    <row r="6" spans="1:20" s="67" customFormat="1" ht="13.5" customHeight="1">
      <c r="B6" s="66"/>
      <c r="C6" s="65"/>
      <c r="D6" s="64"/>
      <c r="E6" s="64"/>
      <c r="G6" s="53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s="67" customFormat="1" ht="12.75" customHeight="1">
      <c r="B7" s="66"/>
      <c r="C7" s="203" t="s">
        <v>32</v>
      </c>
      <c r="D7" s="64"/>
      <c r="E7" s="68"/>
    </row>
    <row r="8" spans="1:20" s="56" customFormat="1" ht="12.75" customHeight="1">
      <c r="A8" s="67"/>
      <c r="B8" s="66"/>
      <c r="C8" s="203"/>
      <c r="D8" s="64"/>
      <c r="E8" s="68"/>
      <c r="F8" s="63"/>
    </row>
    <row r="9" spans="1:20" s="56" customFormat="1" ht="12.75" customHeight="1">
      <c r="A9" s="67"/>
      <c r="B9" s="66"/>
      <c r="C9" s="203"/>
      <c r="D9" s="64"/>
      <c r="E9" s="68"/>
      <c r="F9" s="63"/>
    </row>
    <row r="10" spans="1:20" s="56" customFormat="1" ht="12.75" customHeight="1">
      <c r="A10" s="67"/>
      <c r="B10" s="66"/>
      <c r="C10" s="39"/>
      <c r="D10" s="64"/>
      <c r="E10" s="68"/>
      <c r="F10" s="63"/>
    </row>
    <row r="11" spans="1:20" s="56" customFormat="1" ht="12.75" customHeight="1">
      <c r="A11" s="67"/>
      <c r="B11" s="66"/>
      <c r="D11" s="64"/>
      <c r="E11" s="64"/>
      <c r="F11" s="63"/>
    </row>
    <row r="12" spans="1:20" s="56" customFormat="1" ht="12.75" customHeight="1">
      <c r="A12" s="67"/>
      <c r="B12" s="66"/>
      <c r="D12" s="64"/>
      <c r="E12" s="64"/>
      <c r="F12" s="63"/>
    </row>
    <row r="13" spans="1:20" s="56" customFormat="1" ht="12.75" customHeight="1">
      <c r="A13" s="67"/>
      <c r="B13" s="66"/>
      <c r="C13" s="65"/>
      <c r="D13" s="64"/>
      <c r="E13" s="64"/>
      <c r="F13" s="63"/>
    </row>
    <row r="14" spans="1:20" s="56" customFormat="1" ht="12.75" customHeight="1">
      <c r="A14" s="67"/>
      <c r="B14" s="66"/>
      <c r="C14" s="65"/>
      <c r="D14" s="64"/>
      <c r="E14" s="64"/>
      <c r="F14" s="63"/>
    </row>
    <row r="15" spans="1:20" s="56" customFormat="1" ht="12.75" customHeight="1">
      <c r="A15" s="67"/>
      <c r="B15" s="66"/>
      <c r="C15" s="65"/>
      <c r="D15" s="64"/>
      <c r="E15" s="64"/>
      <c r="F15" s="63"/>
    </row>
    <row r="16" spans="1:20" s="56" customFormat="1" ht="12.75" customHeight="1">
      <c r="A16" s="67"/>
      <c r="B16" s="66"/>
      <c r="C16" s="65"/>
      <c r="D16" s="64"/>
      <c r="E16" s="64"/>
      <c r="F16" s="63"/>
    </row>
    <row r="17" spans="1:7" s="56" customFormat="1" ht="12.75" customHeight="1">
      <c r="A17" s="67"/>
      <c r="B17" s="66"/>
      <c r="C17" s="65"/>
      <c r="D17" s="64"/>
      <c r="E17" s="64"/>
      <c r="F17" s="63"/>
    </row>
    <row r="18" spans="1:7" s="56" customFormat="1" ht="12.75" customHeight="1">
      <c r="A18" s="67"/>
      <c r="B18" s="66"/>
      <c r="C18" s="65"/>
      <c r="D18" s="64"/>
      <c r="E18" s="64"/>
      <c r="F18" s="166"/>
    </row>
    <row r="19" spans="1:7" s="56" customFormat="1" ht="12.75" customHeight="1">
      <c r="A19" s="67"/>
      <c r="B19" s="66"/>
      <c r="C19" s="65"/>
      <c r="D19" s="64"/>
      <c r="E19" s="64"/>
      <c r="F19" s="63"/>
    </row>
    <row r="20" spans="1:7" s="56" customFormat="1" ht="12.75" customHeight="1">
      <c r="A20" s="67"/>
      <c r="B20" s="66"/>
      <c r="C20" s="65"/>
      <c r="D20" s="64"/>
      <c r="E20" s="64"/>
      <c r="F20" s="63"/>
    </row>
    <row r="21" spans="1:7" s="56" customFormat="1" ht="12.75" customHeight="1">
      <c r="A21" s="67"/>
      <c r="B21" s="66"/>
      <c r="C21" s="65"/>
      <c r="D21" s="64"/>
      <c r="E21" s="64"/>
      <c r="F21" s="63"/>
    </row>
    <row r="22" spans="1:7" ht="12.75" customHeight="1"/>
    <row r="23" spans="1:7" ht="12.75" customHeight="1"/>
    <row r="24" spans="1:7" ht="12.75" customHeight="1">
      <c r="E24" s="60"/>
      <c r="F24" s="60"/>
      <c r="G24" s="60"/>
    </row>
    <row r="25" spans="1:7" ht="12.75" customHeight="1">
      <c r="E25" s="57" t="s">
        <v>95</v>
      </c>
      <c r="F25" s="62"/>
      <c r="G25" s="62"/>
    </row>
    <row r="26" spans="1:7" ht="12.75" customHeight="1">
      <c r="E26" s="57" t="s">
        <v>52</v>
      </c>
      <c r="F26" s="62"/>
      <c r="G26" s="62"/>
    </row>
    <row r="27" spans="1:7" ht="23.25">
      <c r="E27" s="57" t="s">
        <v>120</v>
      </c>
      <c r="F27" s="60"/>
      <c r="G27" s="60"/>
    </row>
    <row r="28" spans="1:7" ht="12.75" customHeight="1">
      <c r="E28" s="61"/>
      <c r="F28" s="60"/>
      <c r="G28" s="60"/>
    </row>
    <row r="29" spans="1:7" ht="12.75" customHeight="1">
      <c r="F29" s="60"/>
      <c r="G29" s="60"/>
    </row>
    <row r="30" spans="1:7" ht="12.75" customHeight="1">
      <c r="F30" s="60"/>
      <c r="G30" s="60"/>
    </row>
    <row r="31" spans="1:7" ht="12.75" customHeight="1">
      <c r="E31" s="59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7" spans="5:5">
      <c r="E47" s="57"/>
    </row>
    <row r="48" spans="5:5">
      <c r="E48" s="58"/>
    </row>
    <row r="49" spans="5:5">
      <c r="E49" s="57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L39"/>
  <sheetViews>
    <sheetView showGridLines="0" showRowColHeaders="0" zoomScaleNormal="100" workbookViewId="0">
      <selection activeCell="F25" sqref="F25"/>
    </sheetView>
  </sheetViews>
  <sheetFormatPr baseColWidth="10" defaultRowHeight="12.75"/>
  <cols>
    <col min="1" max="1" width="0.140625" style="36" customWidth="1"/>
    <col min="2" max="2" width="2.7109375" style="36" customWidth="1"/>
    <col min="3" max="3" width="23.7109375" style="36" customWidth="1"/>
    <col min="4" max="4" width="1.28515625" style="36" customWidth="1"/>
    <col min="5" max="5" width="58.85546875" style="36" customWidth="1"/>
    <col min="6" max="6" width="11.42578125" style="35"/>
    <col min="7" max="7" width="19.85546875" style="35" customWidth="1"/>
    <col min="8" max="9" width="11.42578125" style="35"/>
    <col min="10" max="10" width="11" style="35" bestFit="1" customWidth="1"/>
    <col min="11" max="253" width="11.42578125" style="35"/>
    <col min="254" max="254" width="0.140625" style="35" customWidth="1"/>
    <col min="255" max="255" width="2.7109375" style="35" customWidth="1"/>
    <col min="256" max="256" width="18.5703125" style="35" customWidth="1"/>
    <col min="257" max="257" width="1.28515625" style="35" customWidth="1"/>
    <col min="258" max="258" width="58.85546875" style="35" customWidth="1"/>
    <col min="259" max="260" width="11.42578125" style="35"/>
    <col min="261" max="261" width="2.140625" style="35" customWidth="1"/>
    <col min="262" max="262" width="11.42578125" style="35"/>
    <col min="263" max="263" width="9.5703125" style="35" customWidth="1"/>
    <col min="264" max="509" width="11.42578125" style="35"/>
    <col min="510" max="510" width="0.140625" style="35" customWidth="1"/>
    <col min="511" max="511" width="2.7109375" style="35" customWidth="1"/>
    <col min="512" max="512" width="18.5703125" style="35" customWidth="1"/>
    <col min="513" max="513" width="1.28515625" style="35" customWidth="1"/>
    <col min="514" max="514" width="58.85546875" style="35" customWidth="1"/>
    <col min="515" max="516" width="11.42578125" style="35"/>
    <col min="517" max="517" width="2.140625" style="35" customWidth="1"/>
    <col min="518" max="518" width="11.42578125" style="35"/>
    <col min="519" max="519" width="9.5703125" style="35" customWidth="1"/>
    <col min="520" max="765" width="11.42578125" style="35"/>
    <col min="766" max="766" width="0.140625" style="35" customWidth="1"/>
    <col min="767" max="767" width="2.7109375" style="35" customWidth="1"/>
    <col min="768" max="768" width="18.5703125" style="35" customWidth="1"/>
    <col min="769" max="769" width="1.28515625" style="35" customWidth="1"/>
    <col min="770" max="770" width="58.85546875" style="35" customWidth="1"/>
    <col min="771" max="772" width="11.42578125" style="35"/>
    <col min="773" max="773" width="2.140625" style="35" customWidth="1"/>
    <col min="774" max="774" width="11.42578125" style="35"/>
    <col min="775" max="775" width="9.5703125" style="35" customWidth="1"/>
    <col min="776" max="1021" width="11.42578125" style="35"/>
    <col min="1022" max="1022" width="0.140625" style="35" customWidth="1"/>
    <col min="1023" max="1023" width="2.7109375" style="35" customWidth="1"/>
    <col min="1024" max="1024" width="18.5703125" style="35" customWidth="1"/>
    <col min="1025" max="1025" width="1.28515625" style="35" customWidth="1"/>
    <col min="1026" max="1026" width="58.85546875" style="35" customWidth="1"/>
    <col min="1027" max="1028" width="11.42578125" style="35"/>
    <col min="1029" max="1029" width="2.140625" style="35" customWidth="1"/>
    <col min="1030" max="1030" width="11.42578125" style="35"/>
    <col min="1031" max="1031" width="9.5703125" style="35" customWidth="1"/>
    <col min="1032" max="1277" width="11.42578125" style="35"/>
    <col min="1278" max="1278" width="0.140625" style="35" customWidth="1"/>
    <col min="1279" max="1279" width="2.7109375" style="35" customWidth="1"/>
    <col min="1280" max="1280" width="18.5703125" style="35" customWidth="1"/>
    <col min="1281" max="1281" width="1.28515625" style="35" customWidth="1"/>
    <col min="1282" max="1282" width="58.85546875" style="35" customWidth="1"/>
    <col min="1283" max="1284" width="11.42578125" style="35"/>
    <col min="1285" max="1285" width="2.140625" style="35" customWidth="1"/>
    <col min="1286" max="1286" width="11.42578125" style="35"/>
    <col min="1287" max="1287" width="9.5703125" style="35" customWidth="1"/>
    <col min="1288" max="1533" width="11.42578125" style="35"/>
    <col min="1534" max="1534" width="0.140625" style="35" customWidth="1"/>
    <col min="1535" max="1535" width="2.7109375" style="35" customWidth="1"/>
    <col min="1536" max="1536" width="18.5703125" style="35" customWidth="1"/>
    <col min="1537" max="1537" width="1.28515625" style="35" customWidth="1"/>
    <col min="1538" max="1538" width="58.85546875" style="35" customWidth="1"/>
    <col min="1539" max="1540" width="11.42578125" style="35"/>
    <col min="1541" max="1541" width="2.140625" style="35" customWidth="1"/>
    <col min="1542" max="1542" width="11.42578125" style="35"/>
    <col min="1543" max="1543" width="9.5703125" style="35" customWidth="1"/>
    <col min="1544" max="1789" width="11.42578125" style="35"/>
    <col min="1790" max="1790" width="0.140625" style="35" customWidth="1"/>
    <col min="1791" max="1791" width="2.7109375" style="35" customWidth="1"/>
    <col min="1792" max="1792" width="18.5703125" style="35" customWidth="1"/>
    <col min="1793" max="1793" width="1.28515625" style="35" customWidth="1"/>
    <col min="1794" max="1794" width="58.85546875" style="35" customWidth="1"/>
    <col min="1795" max="1796" width="11.42578125" style="35"/>
    <col min="1797" max="1797" width="2.140625" style="35" customWidth="1"/>
    <col min="1798" max="1798" width="11.42578125" style="35"/>
    <col min="1799" max="1799" width="9.5703125" style="35" customWidth="1"/>
    <col min="1800" max="2045" width="11.42578125" style="35"/>
    <col min="2046" max="2046" width="0.140625" style="35" customWidth="1"/>
    <col min="2047" max="2047" width="2.7109375" style="35" customWidth="1"/>
    <col min="2048" max="2048" width="18.5703125" style="35" customWidth="1"/>
    <col min="2049" max="2049" width="1.28515625" style="35" customWidth="1"/>
    <col min="2050" max="2050" width="58.85546875" style="35" customWidth="1"/>
    <col min="2051" max="2052" width="11.42578125" style="35"/>
    <col min="2053" max="2053" width="2.140625" style="35" customWidth="1"/>
    <col min="2054" max="2054" width="11.42578125" style="35"/>
    <col min="2055" max="2055" width="9.5703125" style="35" customWidth="1"/>
    <col min="2056" max="2301" width="11.42578125" style="35"/>
    <col min="2302" max="2302" width="0.140625" style="35" customWidth="1"/>
    <col min="2303" max="2303" width="2.7109375" style="35" customWidth="1"/>
    <col min="2304" max="2304" width="18.5703125" style="35" customWidth="1"/>
    <col min="2305" max="2305" width="1.28515625" style="35" customWidth="1"/>
    <col min="2306" max="2306" width="58.85546875" style="35" customWidth="1"/>
    <col min="2307" max="2308" width="11.42578125" style="35"/>
    <col min="2309" max="2309" width="2.140625" style="35" customWidth="1"/>
    <col min="2310" max="2310" width="11.42578125" style="35"/>
    <col min="2311" max="2311" width="9.5703125" style="35" customWidth="1"/>
    <col min="2312" max="2557" width="11.42578125" style="35"/>
    <col min="2558" max="2558" width="0.140625" style="35" customWidth="1"/>
    <col min="2559" max="2559" width="2.7109375" style="35" customWidth="1"/>
    <col min="2560" max="2560" width="18.5703125" style="35" customWidth="1"/>
    <col min="2561" max="2561" width="1.28515625" style="35" customWidth="1"/>
    <col min="2562" max="2562" width="58.85546875" style="35" customWidth="1"/>
    <col min="2563" max="2564" width="11.42578125" style="35"/>
    <col min="2565" max="2565" width="2.140625" style="35" customWidth="1"/>
    <col min="2566" max="2566" width="11.42578125" style="35"/>
    <col min="2567" max="2567" width="9.5703125" style="35" customWidth="1"/>
    <col min="2568" max="2813" width="11.42578125" style="35"/>
    <col min="2814" max="2814" width="0.140625" style="35" customWidth="1"/>
    <col min="2815" max="2815" width="2.7109375" style="35" customWidth="1"/>
    <col min="2816" max="2816" width="18.5703125" style="35" customWidth="1"/>
    <col min="2817" max="2817" width="1.28515625" style="35" customWidth="1"/>
    <col min="2818" max="2818" width="58.85546875" style="35" customWidth="1"/>
    <col min="2819" max="2820" width="11.42578125" style="35"/>
    <col min="2821" max="2821" width="2.140625" style="35" customWidth="1"/>
    <col min="2822" max="2822" width="11.42578125" style="35"/>
    <col min="2823" max="2823" width="9.5703125" style="35" customWidth="1"/>
    <col min="2824" max="3069" width="11.42578125" style="35"/>
    <col min="3070" max="3070" width="0.140625" style="35" customWidth="1"/>
    <col min="3071" max="3071" width="2.7109375" style="35" customWidth="1"/>
    <col min="3072" max="3072" width="18.5703125" style="35" customWidth="1"/>
    <col min="3073" max="3073" width="1.28515625" style="35" customWidth="1"/>
    <col min="3074" max="3074" width="58.85546875" style="35" customWidth="1"/>
    <col min="3075" max="3076" width="11.42578125" style="35"/>
    <col min="3077" max="3077" width="2.140625" style="35" customWidth="1"/>
    <col min="3078" max="3078" width="11.42578125" style="35"/>
    <col min="3079" max="3079" width="9.5703125" style="35" customWidth="1"/>
    <col min="3080" max="3325" width="11.42578125" style="35"/>
    <col min="3326" max="3326" width="0.140625" style="35" customWidth="1"/>
    <col min="3327" max="3327" width="2.7109375" style="35" customWidth="1"/>
    <col min="3328" max="3328" width="18.5703125" style="35" customWidth="1"/>
    <col min="3329" max="3329" width="1.28515625" style="35" customWidth="1"/>
    <col min="3330" max="3330" width="58.85546875" style="35" customWidth="1"/>
    <col min="3331" max="3332" width="11.42578125" style="35"/>
    <col min="3333" max="3333" width="2.140625" style="35" customWidth="1"/>
    <col min="3334" max="3334" width="11.42578125" style="35"/>
    <col min="3335" max="3335" width="9.5703125" style="35" customWidth="1"/>
    <col min="3336" max="3581" width="11.42578125" style="35"/>
    <col min="3582" max="3582" width="0.140625" style="35" customWidth="1"/>
    <col min="3583" max="3583" width="2.7109375" style="35" customWidth="1"/>
    <col min="3584" max="3584" width="18.5703125" style="35" customWidth="1"/>
    <col min="3585" max="3585" width="1.28515625" style="35" customWidth="1"/>
    <col min="3586" max="3586" width="58.85546875" style="35" customWidth="1"/>
    <col min="3587" max="3588" width="11.42578125" style="35"/>
    <col min="3589" max="3589" width="2.140625" style="35" customWidth="1"/>
    <col min="3590" max="3590" width="11.42578125" style="35"/>
    <col min="3591" max="3591" width="9.5703125" style="35" customWidth="1"/>
    <col min="3592" max="3837" width="11.42578125" style="35"/>
    <col min="3838" max="3838" width="0.140625" style="35" customWidth="1"/>
    <col min="3839" max="3839" width="2.7109375" style="35" customWidth="1"/>
    <col min="3840" max="3840" width="18.5703125" style="35" customWidth="1"/>
    <col min="3841" max="3841" width="1.28515625" style="35" customWidth="1"/>
    <col min="3842" max="3842" width="58.85546875" style="35" customWidth="1"/>
    <col min="3843" max="3844" width="11.42578125" style="35"/>
    <col min="3845" max="3845" width="2.140625" style="35" customWidth="1"/>
    <col min="3846" max="3846" width="11.42578125" style="35"/>
    <col min="3847" max="3847" width="9.5703125" style="35" customWidth="1"/>
    <col min="3848" max="4093" width="11.42578125" style="35"/>
    <col min="4094" max="4094" width="0.140625" style="35" customWidth="1"/>
    <col min="4095" max="4095" width="2.7109375" style="35" customWidth="1"/>
    <col min="4096" max="4096" width="18.5703125" style="35" customWidth="1"/>
    <col min="4097" max="4097" width="1.28515625" style="35" customWidth="1"/>
    <col min="4098" max="4098" width="58.85546875" style="35" customWidth="1"/>
    <col min="4099" max="4100" width="11.42578125" style="35"/>
    <col min="4101" max="4101" width="2.140625" style="35" customWidth="1"/>
    <col min="4102" max="4102" width="11.42578125" style="35"/>
    <col min="4103" max="4103" width="9.5703125" style="35" customWidth="1"/>
    <col min="4104" max="4349" width="11.42578125" style="35"/>
    <col min="4350" max="4350" width="0.140625" style="35" customWidth="1"/>
    <col min="4351" max="4351" width="2.7109375" style="35" customWidth="1"/>
    <col min="4352" max="4352" width="18.5703125" style="35" customWidth="1"/>
    <col min="4353" max="4353" width="1.28515625" style="35" customWidth="1"/>
    <col min="4354" max="4354" width="58.85546875" style="35" customWidth="1"/>
    <col min="4355" max="4356" width="11.42578125" style="35"/>
    <col min="4357" max="4357" width="2.140625" style="35" customWidth="1"/>
    <col min="4358" max="4358" width="11.42578125" style="35"/>
    <col min="4359" max="4359" width="9.5703125" style="35" customWidth="1"/>
    <col min="4360" max="4605" width="11.42578125" style="35"/>
    <col min="4606" max="4606" width="0.140625" style="35" customWidth="1"/>
    <col min="4607" max="4607" width="2.7109375" style="35" customWidth="1"/>
    <col min="4608" max="4608" width="18.5703125" style="35" customWidth="1"/>
    <col min="4609" max="4609" width="1.28515625" style="35" customWidth="1"/>
    <col min="4610" max="4610" width="58.85546875" style="35" customWidth="1"/>
    <col min="4611" max="4612" width="11.42578125" style="35"/>
    <col min="4613" max="4613" width="2.140625" style="35" customWidth="1"/>
    <col min="4614" max="4614" width="11.42578125" style="35"/>
    <col min="4615" max="4615" width="9.5703125" style="35" customWidth="1"/>
    <col min="4616" max="4861" width="11.42578125" style="35"/>
    <col min="4862" max="4862" width="0.140625" style="35" customWidth="1"/>
    <col min="4863" max="4863" width="2.7109375" style="35" customWidth="1"/>
    <col min="4864" max="4864" width="18.5703125" style="35" customWidth="1"/>
    <col min="4865" max="4865" width="1.28515625" style="35" customWidth="1"/>
    <col min="4866" max="4866" width="58.85546875" style="35" customWidth="1"/>
    <col min="4867" max="4868" width="11.42578125" style="35"/>
    <col min="4869" max="4869" width="2.140625" style="35" customWidth="1"/>
    <col min="4870" max="4870" width="11.42578125" style="35"/>
    <col min="4871" max="4871" width="9.5703125" style="35" customWidth="1"/>
    <col min="4872" max="5117" width="11.42578125" style="35"/>
    <col min="5118" max="5118" width="0.140625" style="35" customWidth="1"/>
    <col min="5119" max="5119" width="2.7109375" style="35" customWidth="1"/>
    <col min="5120" max="5120" width="18.5703125" style="35" customWidth="1"/>
    <col min="5121" max="5121" width="1.28515625" style="35" customWidth="1"/>
    <col min="5122" max="5122" width="58.85546875" style="35" customWidth="1"/>
    <col min="5123" max="5124" width="11.42578125" style="35"/>
    <col min="5125" max="5125" width="2.140625" style="35" customWidth="1"/>
    <col min="5126" max="5126" width="11.42578125" style="35"/>
    <col min="5127" max="5127" width="9.5703125" style="35" customWidth="1"/>
    <col min="5128" max="5373" width="11.42578125" style="35"/>
    <col min="5374" max="5374" width="0.140625" style="35" customWidth="1"/>
    <col min="5375" max="5375" width="2.7109375" style="35" customWidth="1"/>
    <col min="5376" max="5376" width="18.5703125" style="35" customWidth="1"/>
    <col min="5377" max="5377" width="1.28515625" style="35" customWidth="1"/>
    <col min="5378" max="5378" width="58.85546875" style="35" customWidth="1"/>
    <col min="5379" max="5380" width="11.42578125" style="35"/>
    <col min="5381" max="5381" width="2.140625" style="35" customWidth="1"/>
    <col min="5382" max="5382" width="11.42578125" style="35"/>
    <col min="5383" max="5383" width="9.5703125" style="35" customWidth="1"/>
    <col min="5384" max="5629" width="11.42578125" style="35"/>
    <col min="5630" max="5630" width="0.140625" style="35" customWidth="1"/>
    <col min="5631" max="5631" width="2.7109375" style="35" customWidth="1"/>
    <col min="5632" max="5632" width="18.5703125" style="35" customWidth="1"/>
    <col min="5633" max="5633" width="1.28515625" style="35" customWidth="1"/>
    <col min="5634" max="5634" width="58.85546875" style="35" customWidth="1"/>
    <col min="5635" max="5636" width="11.42578125" style="35"/>
    <col min="5637" max="5637" width="2.140625" style="35" customWidth="1"/>
    <col min="5638" max="5638" width="11.42578125" style="35"/>
    <col min="5639" max="5639" width="9.5703125" style="35" customWidth="1"/>
    <col min="5640" max="5885" width="11.42578125" style="35"/>
    <col min="5886" max="5886" width="0.140625" style="35" customWidth="1"/>
    <col min="5887" max="5887" width="2.7109375" style="35" customWidth="1"/>
    <col min="5888" max="5888" width="18.5703125" style="35" customWidth="1"/>
    <col min="5889" max="5889" width="1.28515625" style="35" customWidth="1"/>
    <col min="5890" max="5890" width="58.85546875" style="35" customWidth="1"/>
    <col min="5891" max="5892" width="11.42578125" style="35"/>
    <col min="5893" max="5893" width="2.140625" style="35" customWidth="1"/>
    <col min="5894" max="5894" width="11.42578125" style="35"/>
    <col min="5895" max="5895" width="9.5703125" style="35" customWidth="1"/>
    <col min="5896" max="6141" width="11.42578125" style="35"/>
    <col min="6142" max="6142" width="0.140625" style="35" customWidth="1"/>
    <col min="6143" max="6143" width="2.7109375" style="35" customWidth="1"/>
    <col min="6144" max="6144" width="18.5703125" style="35" customWidth="1"/>
    <col min="6145" max="6145" width="1.28515625" style="35" customWidth="1"/>
    <col min="6146" max="6146" width="58.85546875" style="35" customWidth="1"/>
    <col min="6147" max="6148" width="11.42578125" style="35"/>
    <col min="6149" max="6149" width="2.140625" style="35" customWidth="1"/>
    <col min="6150" max="6150" width="11.42578125" style="35"/>
    <col min="6151" max="6151" width="9.5703125" style="35" customWidth="1"/>
    <col min="6152" max="6397" width="11.42578125" style="35"/>
    <col min="6398" max="6398" width="0.140625" style="35" customWidth="1"/>
    <col min="6399" max="6399" width="2.7109375" style="35" customWidth="1"/>
    <col min="6400" max="6400" width="18.5703125" style="35" customWidth="1"/>
    <col min="6401" max="6401" width="1.28515625" style="35" customWidth="1"/>
    <col min="6402" max="6402" width="58.85546875" style="35" customWidth="1"/>
    <col min="6403" max="6404" width="11.42578125" style="35"/>
    <col min="6405" max="6405" width="2.140625" style="35" customWidth="1"/>
    <col min="6406" max="6406" width="11.42578125" style="35"/>
    <col min="6407" max="6407" width="9.5703125" style="35" customWidth="1"/>
    <col min="6408" max="6653" width="11.42578125" style="35"/>
    <col min="6654" max="6654" width="0.140625" style="35" customWidth="1"/>
    <col min="6655" max="6655" width="2.7109375" style="35" customWidth="1"/>
    <col min="6656" max="6656" width="18.5703125" style="35" customWidth="1"/>
    <col min="6657" max="6657" width="1.28515625" style="35" customWidth="1"/>
    <col min="6658" max="6658" width="58.85546875" style="35" customWidth="1"/>
    <col min="6659" max="6660" width="11.42578125" style="35"/>
    <col min="6661" max="6661" width="2.140625" style="35" customWidth="1"/>
    <col min="6662" max="6662" width="11.42578125" style="35"/>
    <col min="6663" max="6663" width="9.5703125" style="35" customWidth="1"/>
    <col min="6664" max="6909" width="11.42578125" style="35"/>
    <col min="6910" max="6910" width="0.140625" style="35" customWidth="1"/>
    <col min="6911" max="6911" width="2.7109375" style="35" customWidth="1"/>
    <col min="6912" max="6912" width="18.5703125" style="35" customWidth="1"/>
    <col min="6913" max="6913" width="1.28515625" style="35" customWidth="1"/>
    <col min="6914" max="6914" width="58.85546875" style="35" customWidth="1"/>
    <col min="6915" max="6916" width="11.42578125" style="35"/>
    <col min="6917" max="6917" width="2.140625" style="35" customWidth="1"/>
    <col min="6918" max="6918" width="11.42578125" style="35"/>
    <col min="6919" max="6919" width="9.5703125" style="35" customWidth="1"/>
    <col min="6920" max="7165" width="11.42578125" style="35"/>
    <col min="7166" max="7166" width="0.140625" style="35" customWidth="1"/>
    <col min="7167" max="7167" width="2.7109375" style="35" customWidth="1"/>
    <col min="7168" max="7168" width="18.5703125" style="35" customWidth="1"/>
    <col min="7169" max="7169" width="1.28515625" style="35" customWidth="1"/>
    <col min="7170" max="7170" width="58.85546875" style="35" customWidth="1"/>
    <col min="7171" max="7172" width="11.42578125" style="35"/>
    <col min="7173" max="7173" width="2.140625" style="35" customWidth="1"/>
    <col min="7174" max="7174" width="11.42578125" style="35"/>
    <col min="7175" max="7175" width="9.5703125" style="35" customWidth="1"/>
    <col min="7176" max="7421" width="11.42578125" style="35"/>
    <col min="7422" max="7422" width="0.140625" style="35" customWidth="1"/>
    <col min="7423" max="7423" width="2.7109375" style="35" customWidth="1"/>
    <col min="7424" max="7424" width="18.5703125" style="35" customWidth="1"/>
    <col min="7425" max="7425" width="1.28515625" style="35" customWidth="1"/>
    <col min="7426" max="7426" width="58.85546875" style="35" customWidth="1"/>
    <col min="7427" max="7428" width="11.42578125" style="35"/>
    <col min="7429" max="7429" width="2.140625" style="35" customWidth="1"/>
    <col min="7430" max="7430" width="11.42578125" style="35"/>
    <col min="7431" max="7431" width="9.5703125" style="35" customWidth="1"/>
    <col min="7432" max="7677" width="11.42578125" style="35"/>
    <col min="7678" max="7678" width="0.140625" style="35" customWidth="1"/>
    <col min="7679" max="7679" width="2.7109375" style="35" customWidth="1"/>
    <col min="7680" max="7680" width="18.5703125" style="35" customWidth="1"/>
    <col min="7681" max="7681" width="1.28515625" style="35" customWidth="1"/>
    <col min="7682" max="7682" width="58.85546875" style="35" customWidth="1"/>
    <col min="7683" max="7684" width="11.42578125" style="35"/>
    <col min="7685" max="7685" width="2.140625" style="35" customWidth="1"/>
    <col min="7686" max="7686" width="11.42578125" style="35"/>
    <col min="7687" max="7687" width="9.5703125" style="35" customWidth="1"/>
    <col min="7688" max="7933" width="11.42578125" style="35"/>
    <col min="7934" max="7934" width="0.140625" style="35" customWidth="1"/>
    <col min="7935" max="7935" width="2.7109375" style="35" customWidth="1"/>
    <col min="7936" max="7936" width="18.5703125" style="35" customWidth="1"/>
    <col min="7937" max="7937" width="1.28515625" style="35" customWidth="1"/>
    <col min="7938" max="7938" width="58.85546875" style="35" customWidth="1"/>
    <col min="7939" max="7940" width="11.42578125" style="35"/>
    <col min="7941" max="7941" width="2.140625" style="35" customWidth="1"/>
    <col min="7942" max="7942" width="11.42578125" style="35"/>
    <col min="7943" max="7943" width="9.5703125" style="35" customWidth="1"/>
    <col min="7944" max="8189" width="11.42578125" style="35"/>
    <col min="8190" max="8190" width="0.140625" style="35" customWidth="1"/>
    <col min="8191" max="8191" width="2.7109375" style="35" customWidth="1"/>
    <col min="8192" max="8192" width="18.5703125" style="35" customWidth="1"/>
    <col min="8193" max="8193" width="1.28515625" style="35" customWidth="1"/>
    <col min="8194" max="8194" width="58.85546875" style="35" customWidth="1"/>
    <col min="8195" max="8196" width="11.42578125" style="35"/>
    <col min="8197" max="8197" width="2.140625" style="35" customWidth="1"/>
    <col min="8198" max="8198" width="11.42578125" style="35"/>
    <col min="8199" max="8199" width="9.5703125" style="35" customWidth="1"/>
    <col min="8200" max="8445" width="11.42578125" style="35"/>
    <col min="8446" max="8446" width="0.140625" style="35" customWidth="1"/>
    <col min="8447" max="8447" width="2.7109375" style="35" customWidth="1"/>
    <col min="8448" max="8448" width="18.5703125" style="35" customWidth="1"/>
    <col min="8449" max="8449" width="1.28515625" style="35" customWidth="1"/>
    <col min="8450" max="8450" width="58.85546875" style="35" customWidth="1"/>
    <col min="8451" max="8452" width="11.42578125" style="35"/>
    <col min="8453" max="8453" width="2.140625" style="35" customWidth="1"/>
    <col min="8454" max="8454" width="11.42578125" style="35"/>
    <col min="8455" max="8455" width="9.5703125" style="35" customWidth="1"/>
    <col min="8456" max="8701" width="11.42578125" style="35"/>
    <col min="8702" max="8702" width="0.140625" style="35" customWidth="1"/>
    <col min="8703" max="8703" width="2.7109375" style="35" customWidth="1"/>
    <col min="8704" max="8704" width="18.5703125" style="35" customWidth="1"/>
    <col min="8705" max="8705" width="1.28515625" style="35" customWidth="1"/>
    <col min="8706" max="8706" width="58.85546875" style="35" customWidth="1"/>
    <col min="8707" max="8708" width="11.42578125" style="35"/>
    <col min="8709" max="8709" width="2.140625" style="35" customWidth="1"/>
    <col min="8710" max="8710" width="11.42578125" style="35"/>
    <col min="8711" max="8711" width="9.5703125" style="35" customWidth="1"/>
    <col min="8712" max="8957" width="11.42578125" style="35"/>
    <col min="8958" max="8958" width="0.140625" style="35" customWidth="1"/>
    <col min="8959" max="8959" width="2.7109375" style="35" customWidth="1"/>
    <col min="8960" max="8960" width="18.5703125" style="35" customWidth="1"/>
    <col min="8961" max="8961" width="1.28515625" style="35" customWidth="1"/>
    <col min="8962" max="8962" width="58.85546875" style="35" customWidth="1"/>
    <col min="8963" max="8964" width="11.42578125" style="35"/>
    <col min="8965" max="8965" width="2.140625" style="35" customWidth="1"/>
    <col min="8966" max="8966" width="11.42578125" style="35"/>
    <col min="8967" max="8967" width="9.5703125" style="35" customWidth="1"/>
    <col min="8968" max="9213" width="11.42578125" style="35"/>
    <col min="9214" max="9214" width="0.140625" style="35" customWidth="1"/>
    <col min="9215" max="9215" width="2.7109375" style="35" customWidth="1"/>
    <col min="9216" max="9216" width="18.5703125" style="35" customWidth="1"/>
    <col min="9217" max="9217" width="1.28515625" style="35" customWidth="1"/>
    <col min="9218" max="9218" width="58.85546875" style="35" customWidth="1"/>
    <col min="9219" max="9220" width="11.42578125" style="35"/>
    <col min="9221" max="9221" width="2.140625" style="35" customWidth="1"/>
    <col min="9222" max="9222" width="11.42578125" style="35"/>
    <col min="9223" max="9223" width="9.5703125" style="35" customWidth="1"/>
    <col min="9224" max="9469" width="11.42578125" style="35"/>
    <col min="9470" max="9470" width="0.140625" style="35" customWidth="1"/>
    <col min="9471" max="9471" width="2.7109375" style="35" customWidth="1"/>
    <col min="9472" max="9472" width="18.5703125" style="35" customWidth="1"/>
    <col min="9473" max="9473" width="1.28515625" style="35" customWidth="1"/>
    <col min="9474" max="9474" width="58.85546875" style="35" customWidth="1"/>
    <col min="9475" max="9476" width="11.42578125" style="35"/>
    <col min="9477" max="9477" width="2.140625" style="35" customWidth="1"/>
    <col min="9478" max="9478" width="11.42578125" style="35"/>
    <col min="9479" max="9479" width="9.5703125" style="35" customWidth="1"/>
    <col min="9480" max="9725" width="11.42578125" style="35"/>
    <col min="9726" max="9726" width="0.140625" style="35" customWidth="1"/>
    <col min="9727" max="9727" width="2.7109375" style="35" customWidth="1"/>
    <col min="9728" max="9728" width="18.5703125" style="35" customWidth="1"/>
    <col min="9729" max="9729" width="1.28515625" style="35" customWidth="1"/>
    <col min="9730" max="9730" width="58.85546875" style="35" customWidth="1"/>
    <col min="9731" max="9732" width="11.42578125" style="35"/>
    <col min="9733" max="9733" width="2.140625" style="35" customWidth="1"/>
    <col min="9734" max="9734" width="11.42578125" style="35"/>
    <col min="9735" max="9735" width="9.5703125" style="35" customWidth="1"/>
    <col min="9736" max="9981" width="11.42578125" style="35"/>
    <col min="9982" max="9982" width="0.140625" style="35" customWidth="1"/>
    <col min="9983" max="9983" width="2.7109375" style="35" customWidth="1"/>
    <col min="9984" max="9984" width="18.5703125" style="35" customWidth="1"/>
    <col min="9985" max="9985" width="1.28515625" style="35" customWidth="1"/>
    <col min="9986" max="9986" width="58.85546875" style="35" customWidth="1"/>
    <col min="9987" max="9988" width="11.42578125" style="35"/>
    <col min="9989" max="9989" width="2.140625" style="35" customWidth="1"/>
    <col min="9990" max="9990" width="11.42578125" style="35"/>
    <col min="9991" max="9991" width="9.5703125" style="35" customWidth="1"/>
    <col min="9992" max="10237" width="11.42578125" style="35"/>
    <col min="10238" max="10238" width="0.140625" style="35" customWidth="1"/>
    <col min="10239" max="10239" width="2.7109375" style="35" customWidth="1"/>
    <col min="10240" max="10240" width="18.5703125" style="35" customWidth="1"/>
    <col min="10241" max="10241" width="1.28515625" style="35" customWidth="1"/>
    <col min="10242" max="10242" width="58.85546875" style="35" customWidth="1"/>
    <col min="10243" max="10244" width="11.42578125" style="35"/>
    <col min="10245" max="10245" width="2.140625" style="35" customWidth="1"/>
    <col min="10246" max="10246" width="11.42578125" style="35"/>
    <col min="10247" max="10247" width="9.5703125" style="35" customWidth="1"/>
    <col min="10248" max="10493" width="11.42578125" style="35"/>
    <col min="10494" max="10494" width="0.140625" style="35" customWidth="1"/>
    <col min="10495" max="10495" width="2.7109375" style="35" customWidth="1"/>
    <col min="10496" max="10496" width="18.5703125" style="35" customWidth="1"/>
    <col min="10497" max="10497" width="1.28515625" style="35" customWidth="1"/>
    <col min="10498" max="10498" width="58.85546875" style="35" customWidth="1"/>
    <col min="10499" max="10500" width="11.42578125" style="35"/>
    <col min="10501" max="10501" width="2.140625" style="35" customWidth="1"/>
    <col min="10502" max="10502" width="11.42578125" style="35"/>
    <col min="10503" max="10503" width="9.5703125" style="35" customWidth="1"/>
    <col min="10504" max="10749" width="11.42578125" style="35"/>
    <col min="10750" max="10750" width="0.140625" style="35" customWidth="1"/>
    <col min="10751" max="10751" width="2.7109375" style="35" customWidth="1"/>
    <col min="10752" max="10752" width="18.5703125" style="35" customWidth="1"/>
    <col min="10753" max="10753" width="1.28515625" style="35" customWidth="1"/>
    <col min="10754" max="10754" width="58.85546875" style="35" customWidth="1"/>
    <col min="10755" max="10756" width="11.42578125" style="35"/>
    <col min="10757" max="10757" width="2.140625" style="35" customWidth="1"/>
    <col min="10758" max="10758" width="11.42578125" style="35"/>
    <col min="10759" max="10759" width="9.5703125" style="35" customWidth="1"/>
    <col min="10760" max="11005" width="11.42578125" style="35"/>
    <col min="11006" max="11006" width="0.140625" style="35" customWidth="1"/>
    <col min="11007" max="11007" width="2.7109375" style="35" customWidth="1"/>
    <col min="11008" max="11008" width="18.5703125" style="35" customWidth="1"/>
    <col min="11009" max="11009" width="1.28515625" style="35" customWidth="1"/>
    <col min="11010" max="11010" width="58.85546875" style="35" customWidth="1"/>
    <col min="11011" max="11012" width="11.42578125" style="35"/>
    <col min="11013" max="11013" width="2.140625" style="35" customWidth="1"/>
    <col min="11014" max="11014" width="11.42578125" style="35"/>
    <col min="11015" max="11015" width="9.5703125" style="35" customWidth="1"/>
    <col min="11016" max="11261" width="11.42578125" style="35"/>
    <col min="11262" max="11262" width="0.140625" style="35" customWidth="1"/>
    <col min="11263" max="11263" width="2.7109375" style="35" customWidth="1"/>
    <col min="11264" max="11264" width="18.5703125" style="35" customWidth="1"/>
    <col min="11265" max="11265" width="1.28515625" style="35" customWidth="1"/>
    <col min="11266" max="11266" width="58.85546875" style="35" customWidth="1"/>
    <col min="11267" max="11268" width="11.42578125" style="35"/>
    <col min="11269" max="11269" width="2.140625" style="35" customWidth="1"/>
    <col min="11270" max="11270" width="11.42578125" style="35"/>
    <col min="11271" max="11271" width="9.5703125" style="35" customWidth="1"/>
    <col min="11272" max="11517" width="11.42578125" style="35"/>
    <col min="11518" max="11518" width="0.140625" style="35" customWidth="1"/>
    <col min="11519" max="11519" width="2.7109375" style="35" customWidth="1"/>
    <col min="11520" max="11520" width="18.5703125" style="35" customWidth="1"/>
    <col min="11521" max="11521" width="1.28515625" style="35" customWidth="1"/>
    <col min="11522" max="11522" width="58.85546875" style="35" customWidth="1"/>
    <col min="11523" max="11524" width="11.42578125" style="35"/>
    <col min="11525" max="11525" width="2.140625" style="35" customWidth="1"/>
    <col min="11526" max="11526" width="11.42578125" style="35"/>
    <col min="11527" max="11527" width="9.5703125" style="35" customWidth="1"/>
    <col min="11528" max="11773" width="11.42578125" style="35"/>
    <col min="11774" max="11774" width="0.140625" style="35" customWidth="1"/>
    <col min="11775" max="11775" width="2.7109375" style="35" customWidth="1"/>
    <col min="11776" max="11776" width="18.5703125" style="35" customWidth="1"/>
    <col min="11777" max="11777" width="1.28515625" style="35" customWidth="1"/>
    <col min="11778" max="11778" width="58.85546875" style="35" customWidth="1"/>
    <col min="11779" max="11780" width="11.42578125" style="35"/>
    <col min="11781" max="11781" width="2.140625" style="35" customWidth="1"/>
    <col min="11782" max="11782" width="11.42578125" style="35"/>
    <col min="11783" max="11783" width="9.5703125" style="35" customWidth="1"/>
    <col min="11784" max="12029" width="11.42578125" style="35"/>
    <col min="12030" max="12030" width="0.140625" style="35" customWidth="1"/>
    <col min="12031" max="12031" width="2.7109375" style="35" customWidth="1"/>
    <col min="12032" max="12032" width="18.5703125" style="35" customWidth="1"/>
    <col min="12033" max="12033" width="1.28515625" style="35" customWidth="1"/>
    <col min="12034" max="12034" width="58.85546875" style="35" customWidth="1"/>
    <col min="12035" max="12036" width="11.42578125" style="35"/>
    <col min="12037" max="12037" width="2.140625" style="35" customWidth="1"/>
    <col min="12038" max="12038" width="11.42578125" style="35"/>
    <col min="12039" max="12039" width="9.5703125" style="35" customWidth="1"/>
    <col min="12040" max="12285" width="11.42578125" style="35"/>
    <col min="12286" max="12286" width="0.140625" style="35" customWidth="1"/>
    <col min="12287" max="12287" width="2.7109375" style="35" customWidth="1"/>
    <col min="12288" max="12288" width="18.5703125" style="35" customWidth="1"/>
    <col min="12289" max="12289" width="1.28515625" style="35" customWidth="1"/>
    <col min="12290" max="12290" width="58.85546875" style="35" customWidth="1"/>
    <col min="12291" max="12292" width="11.42578125" style="35"/>
    <col min="12293" max="12293" width="2.140625" style="35" customWidth="1"/>
    <col min="12294" max="12294" width="11.42578125" style="35"/>
    <col min="12295" max="12295" width="9.5703125" style="35" customWidth="1"/>
    <col min="12296" max="12541" width="11.42578125" style="35"/>
    <col min="12542" max="12542" width="0.140625" style="35" customWidth="1"/>
    <col min="12543" max="12543" width="2.7109375" style="35" customWidth="1"/>
    <col min="12544" max="12544" width="18.5703125" style="35" customWidth="1"/>
    <col min="12545" max="12545" width="1.28515625" style="35" customWidth="1"/>
    <col min="12546" max="12546" width="58.85546875" style="35" customWidth="1"/>
    <col min="12547" max="12548" width="11.42578125" style="35"/>
    <col min="12549" max="12549" width="2.140625" style="35" customWidth="1"/>
    <col min="12550" max="12550" width="11.42578125" style="35"/>
    <col min="12551" max="12551" width="9.5703125" style="35" customWidth="1"/>
    <col min="12552" max="12797" width="11.42578125" style="35"/>
    <col min="12798" max="12798" width="0.140625" style="35" customWidth="1"/>
    <col min="12799" max="12799" width="2.7109375" style="35" customWidth="1"/>
    <col min="12800" max="12800" width="18.5703125" style="35" customWidth="1"/>
    <col min="12801" max="12801" width="1.28515625" style="35" customWidth="1"/>
    <col min="12802" max="12802" width="58.85546875" style="35" customWidth="1"/>
    <col min="12803" max="12804" width="11.42578125" style="35"/>
    <col min="12805" max="12805" width="2.140625" style="35" customWidth="1"/>
    <col min="12806" max="12806" width="11.42578125" style="35"/>
    <col min="12807" max="12807" width="9.5703125" style="35" customWidth="1"/>
    <col min="12808" max="13053" width="11.42578125" style="35"/>
    <col min="13054" max="13054" width="0.140625" style="35" customWidth="1"/>
    <col min="13055" max="13055" width="2.7109375" style="35" customWidth="1"/>
    <col min="13056" max="13056" width="18.5703125" style="35" customWidth="1"/>
    <col min="13057" max="13057" width="1.28515625" style="35" customWidth="1"/>
    <col min="13058" max="13058" width="58.85546875" style="35" customWidth="1"/>
    <col min="13059" max="13060" width="11.42578125" style="35"/>
    <col min="13061" max="13061" width="2.140625" style="35" customWidth="1"/>
    <col min="13062" max="13062" width="11.42578125" style="35"/>
    <col min="13063" max="13063" width="9.5703125" style="35" customWidth="1"/>
    <col min="13064" max="13309" width="11.42578125" style="35"/>
    <col min="13310" max="13310" width="0.140625" style="35" customWidth="1"/>
    <col min="13311" max="13311" width="2.7109375" style="35" customWidth="1"/>
    <col min="13312" max="13312" width="18.5703125" style="35" customWidth="1"/>
    <col min="13313" max="13313" width="1.28515625" style="35" customWidth="1"/>
    <col min="13314" max="13314" width="58.85546875" style="35" customWidth="1"/>
    <col min="13315" max="13316" width="11.42578125" style="35"/>
    <col min="13317" max="13317" width="2.140625" style="35" customWidth="1"/>
    <col min="13318" max="13318" width="11.42578125" style="35"/>
    <col min="13319" max="13319" width="9.5703125" style="35" customWidth="1"/>
    <col min="13320" max="13565" width="11.42578125" style="35"/>
    <col min="13566" max="13566" width="0.140625" style="35" customWidth="1"/>
    <col min="13567" max="13567" width="2.7109375" style="35" customWidth="1"/>
    <col min="13568" max="13568" width="18.5703125" style="35" customWidth="1"/>
    <col min="13569" max="13569" width="1.28515625" style="35" customWidth="1"/>
    <col min="13570" max="13570" width="58.85546875" style="35" customWidth="1"/>
    <col min="13571" max="13572" width="11.42578125" style="35"/>
    <col min="13573" max="13573" width="2.140625" style="35" customWidth="1"/>
    <col min="13574" max="13574" width="11.42578125" style="35"/>
    <col min="13575" max="13575" width="9.5703125" style="35" customWidth="1"/>
    <col min="13576" max="13821" width="11.42578125" style="35"/>
    <col min="13822" max="13822" width="0.140625" style="35" customWidth="1"/>
    <col min="13823" max="13823" width="2.7109375" style="35" customWidth="1"/>
    <col min="13824" max="13824" width="18.5703125" style="35" customWidth="1"/>
    <col min="13825" max="13825" width="1.28515625" style="35" customWidth="1"/>
    <col min="13826" max="13826" width="58.85546875" style="35" customWidth="1"/>
    <col min="13827" max="13828" width="11.42578125" style="35"/>
    <col min="13829" max="13829" width="2.140625" style="35" customWidth="1"/>
    <col min="13830" max="13830" width="11.42578125" style="35"/>
    <col min="13831" max="13831" width="9.5703125" style="35" customWidth="1"/>
    <col min="13832" max="14077" width="11.42578125" style="35"/>
    <col min="14078" max="14078" width="0.140625" style="35" customWidth="1"/>
    <col min="14079" max="14079" width="2.7109375" style="35" customWidth="1"/>
    <col min="14080" max="14080" width="18.5703125" style="35" customWidth="1"/>
    <col min="14081" max="14081" width="1.28515625" style="35" customWidth="1"/>
    <col min="14082" max="14082" width="58.85546875" style="35" customWidth="1"/>
    <col min="14083" max="14084" width="11.42578125" style="35"/>
    <col min="14085" max="14085" width="2.140625" style="35" customWidth="1"/>
    <col min="14086" max="14086" width="11.42578125" style="35"/>
    <col min="14087" max="14087" width="9.5703125" style="35" customWidth="1"/>
    <col min="14088" max="14333" width="11.42578125" style="35"/>
    <col min="14334" max="14334" width="0.140625" style="35" customWidth="1"/>
    <col min="14335" max="14335" width="2.7109375" style="35" customWidth="1"/>
    <col min="14336" max="14336" width="18.5703125" style="35" customWidth="1"/>
    <col min="14337" max="14337" width="1.28515625" style="35" customWidth="1"/>
    <col min="14338" max="14338" width="58.85546875" style="35" customWidth="1"/>
    <col min="14339" max="14340" width="11.42578125" style="35"/>
    <col min="14341" max="14341" width="2.140625" style="35" customWidth="1"/>
    <col min="14342" max="14342" width="11.42578125" style="35"/>
    <col min="14343" max="14343" width="9.5703125" style="35" customWidth="1"/>
    <col min="14344" max="14589" width="11.42578125" style="35"/>
    <col min="14590" max="14590" width="0.140625" style="35" customWidth="1"/>
    <col min="14591" max="14591" width="2.7109375" style="35" customWidth="1"/>
    <col min="14592" max="14592" width="18.5703125" style="35" customWidth="1"/>
    <col min="14593" max="14593" width="1.28515625" style="35" customWidth="1"/>
    <col min="14594" max="14594" width="58.85546875" style="35" customWidth="1"/>
    <col min="14595" max="14596" width="11.42578125" style="35"/>
    <col min="14597" max="14597" width="2.140625" style="35" customWidth="1"/>
    <col min="14598" max="14598" width="11.42578125" style="35"/>
    <col min="14599" max="14599" width="9.5703125" style="35" customWidth="1"/>
    <col min="14600" max="14845" width="11.42578125" style="35"/>
    <col min="14846" max="14846" width="0.140625" style="35" customWidth="1"/>
    <col min="14847" max="14847" width="2.7109375" style="35" customWidth="1"/>
    <col min="14848" max="14848" width="18.5703125" style="35" customWidth="1"/>
    <col min="14849" max="14849" width="1.28515625" style="35" customWidth="1"/>
    <col min="14850" max="14850" width="58.85546875" style="35" customWidth="1"/>
    <col min="14851" max="14852" width="11.42578125" style="35"/>
    <col min="14853" max="14853" width="2.140625" style="35" customWidth="1"/>
    <col min="14854" max="14854" width="11.42578125" style="35"/>
    <col min="14855" max="14855" width="9.5703125" style="35" customWidth="1"/>
    <col min="14856" max="15101" width="11.42578125" style="35"/>
    <col min="15102" max="15102" width="0.140625" style="35" customWidth="1"/>
    <col min="15103" max="15103" width="2.7109375" style="35" customWidth="1"/>
    <col min="15104" max="15104" width="18.5703125" style="35" customWidth="1"/>
    <col min="15105" max="15105" width="1.28515625" style="35" customWidth="1"/>
    <col min="15106" max="15106" width="58.85546875" style="35" customWidth="1"/>
    <col min="15107" max="15108" width="11.42578125" style="35"/>
    <col min="15109" max="15109" width="2.140625" style="35" customWidth="1"/>
    <col min="15110" max="15110" width="11.42578125" style="35"/>
    <col min="15111" max="15111" width="9.5703125" style="35" customWidth="1"/>
    <col min="15112" max="15357" width="11.42578125" style="35"/>
    <col min="15358" max="15358" width="0.140625" style="35" customWidth="1"/>
    <col min="15359" max="15359" width="2.7109375" style="35" customWidth="1"/>
    <col min="15360" max="15360" width="18.5703125" style="35" customWidth="1"/>
    <col min="15361" max="15361" width="1.28515625" style="35" customWidth="1"/>
    <col min="15362" max="15362" width="58.85546875" style="35" customWidth="1"/>
    <col min="15363" max="15364" width="11.42578125" style="35"/>
    <col min="15365" max="15365" width="2.140625" style="35" customWidth="1"/>
    <col min="15366" max="15366" width="11.42578125" style="35"/>
    <col min="15367" max="15367" width="9.5703125" style="35" customWidth="1"/>
    <col min="15368" max="15613" width="11.42578125" style="35"/>
    <col min="15614" max="15614" width="0.140625" style="35" customWidth="1"/>
    <col min="15615" max="15615" width="2.7109375" style="35" customWidth="1"/>
    <col min="15616" max="15616" width="18.5703125" style="35" customWidth="1"/>
    <col min="15617" max="15617" width="1.28515625" style="35" customWidth="1"/>
    <col min="15618" max="15618" width="58.85546875" style="35" customWidth="1"/>
    <col min="15619" max="15620" width="11.42578125" style="35"/>
    <col min="15621" max="15621" width="2.140625" style="35" customWidth="1"/>
    <col min="15622" max="15622" width="11.42578125" style="35"/>
    <col min="15623" max="15623" width="9.5703125" style="35" customWidth="1"/>
    <col min="15624" max="15869" width="11.42578125" style="35"/>
    <col min="15870" max="15870" width="0.140625" style="35" customWidth="1"/>
    <col min="15871" max="15871" width="2.7109375" style="35" customWidth="1"/>
    <col min="15872" max="15872" width="18.5703125" style="35" customWidth="1"/>
    <col min="15873" max="15873" width="1.28515625" style="35" customWidth="1"/>
    <col min="15874" max="15874" width="58.85546875" style="35" customWidth="1"/>
    <col min="15875" max="15876" width="11.42578125" style="35"/>
    <col min="15877" max="15877" width="2.140625" style="35" customWidth="1"/>
    <col min="15878" max="15878" width="11.42578125" style="35"/>
    <col min="15879" max="15879" width="9.5703125" style="35" customWidth="1"/>
    <col min="15880" max="16125" width="11.42578125" style="35"/>
    <col min="16126" max="16126" width="0.140625" style="35" customWidth="1"/>
    <col min="16127" max="16127" width="2.7109375" style="35" customWidth="1"/>
    <col min="16128" max="16128" width="18.5703125" style="35" customWidth="1"/>
    <col min="16129" max="16129" width="1.28515625" style="35" customWidth="1"/>
    <col min="16130" max="16130" width="58.85546875" style="35" customWidth="1"/>
    <col min="16131" max="16132" width="11.42578125" style="35"/>
    <col min="16133" max="16133" width="2.140625" style="35" customWidth="1"/>
    <col min="16134" max="16134" width="11.42578125" style="35"/>
    <col min="16135" max="16135" width="9.5703125" style="35" customWidth="1"/>
    <col min="16136" max="16384" width="11.42578125" style="35"/>
  </cols>
  <sheetData>
    <row r="1" spans="2:12" s="36" customFormat="1" ht="0.75" customHeight="1"/>
    <row r="2" spans="2:12" s="36" customFormat="1" ht="21" customHeight="1">
      <c r="E2" s="34" t="s">
        <v>19</v>
      </c>
    </row>
    <row r="3" spans="2:12" s="36" customFormat="1" ht="15" customHeight="1">
      <c r="E3" s="51" t="str">
        <f>Indice!E3</f>
        <v>Junio 2020</v>
      </c>
    </row>
    <row r="4" spans="2:12" s="38" customFormat="1" ht="20.25" customHeight="1">
      <c r="B4" s="46"/>
      <c r="C4" s="32" t="s">
        <v>46</v>
      </c>
    </row>
    <row r="5" spans="2:12" s="38" customFormat="1" ht="12.75" customHeight="1">
      <c r="B5" s="46"/>
      <c r="C5" s="50"/>
    </row>
    <row r="6" spans="2:12" s="38" customFormat="1" ht="13.5" customHeight="1">
      <c r="B6" s="46"/>
      <c r="C6" s="45"/>
      <c r="D6" s="44"/>
      <c r="E6" s="44"/>
    </row>
    <row r="7" spans="2:12" s="38" customFormat="1" ht="12.75" customHeight="1">
      <c r="B7" s="46"/>
      <c r="C7" s="202" t="s">
        <v>35</v>
      </c>
      <c r="D7" s="44"/>
      <c r="E7" s="48"/>
    </row>
    <row r="8" spans="2:12" s="38" customFormat="1" ht="12.75" customHeight="1">
      <c r="B8" s="46"/>
      <c r="C8" s="202"/>
      <c r="D8" s="44"/>
      <c r="E8" s="48"/>
      <c r="F8" s="52"/>
      <c r="J8" s="37"/>
      <c r="K8" s="37"/>
      <c r="L8" s="37"/>
    </row>
    <row r="9" spans="2:12" s="38" customFormat="1" ht="12.75" customHeight="1">
      <c r="B9" s="46"/>
      <c r="C9" s="49"/>
      <c r="D9" s="44"/>
      <c r="E9" s="48"/>
      <c r="F9" s="52"/>
      <c r="J9" s="37"/>
      <c r="K9" s="89"/>
      <c r="L9" s="90"/>
    </row>
    <row r="10" spans="2:12" s="38" customFormat="1" ht="12.75" customHeight="1">
      <c r="B10" s="46"/>
      <c r="C10" s="39"/>
      <c r="D10" s="44"/>
      <c r="E10" s="48"/>
      <c r="F10" s="52"/>
      <c r="J10" s="37"/>
      <c r="K10" s="91"/>
      <c r="L10" s="88"/>
    </row>
    <row r="11" spans="2:12" s="38" customFormat="1" ht="12.75" customHeight="1">
      <c r="B11" s="46"/>
      <c r="D11" s="44"/>
      <c r="E11" s="44"/>
      <c r="F11" s="52"/>
      <c r="J11" s="37"/>
      <c r="K11" s="91"/>
      <c r="L11" s="88"/>
    </row>
    <row r="12" spans="2:12" s="38" customFormat="1" ht="12.75" customHeight="1">
      <c r="B12" s="46"/>
      <c r="C12" s="47"/>
      <c r="D12" s="44"/>
      <c r="E12" s="44"/>
      <c r="F12" s="52"/>
      <c r="J12" s="37"/>
    </row>
    <row r="13" spans="2:12" s="38" customFormat="1" ht="12.75" customHeight="1">
      <c r="B13" s="46"/>
      <c r="C13" s="47"/>
      <c r="D13" s="44"/>
      <c r="E13" s="44"/>
      <c r="J13" s="37"/>
      <c r="K13" s="37"/>
      <c r="L13" s="37"/>
    </row>
    <row r="14" spans="2:12" s="38" customFormat="1" ht="12.75" customHeight="1">
      <c r="B14" s="46"/>
      <c r="C14" s="47"/>
      <c r="D14" s="44"/>
      <c r="E14" s="44"/>
      <c r="F14" s="165"/>
    </row>
    <row r="15" spans="2:12" s="38" customFormat="1" ht="12.75" customHeight="1">
      <c r="B15" s="46"/>
      <c r="C15" s="47"/>
      <c r="D15" s="44"/>
      <c r="E15" s="44"/>
      <c r="F15" s="52"/>
    </row>
    <row r="16" spans="2:12" s="38" customFormat="1" ht="12.75" customHeight="1">
      <c r="B16" s="46"/>
      <c r="D16" s="44"/>
      <c r="E16" s="44"/>
      <c r="F16" s="52"/>
      <c r="J16" s="37"/>
      <c r="K16" s="37"/>
      <c r="L16" s="37"/>
    </row>
    <row r="17" spans="2:12" s="38" customFormat="1" ht="12.75" customHeight="1">
      <c r="B17" s="46"/>
      <c r="D17" s="44"/>
      <c r="E17" s="44"/>
      <c r="F17" s="52"/>
      <c r="J17" s="37"/>
      <c r="K17" s="37"/>
      <c r="L17" s="37"/>
    </row>
    <row r="18" spans="2:12" s="38" customFormat="1" ht="12.75" customHeight="1">
      <c r="B18" s="46"/>
      <c r="D18" s="44"/>
      <c r="E18" s="44"/>
      <c r="F18" s="167"/>
      <c r="J18" s="37"/>
      <c r="K18" s="37"/>
      <c r="L18" s="37"/>
    </row>
    <row r="19" spans="2:12" s="38" customFormat="1" ht="12.75" customHeight="1">
      <c r="B19" s="46"/>
      <c r="C19" s="47"/>
      <c r="D19" s="44"/>
      <c r="E19" s="44"/>
      <c r="F19" s="52"/>
      <c r="J19" s="37"/>
      <c r="K19" s="37"/>
      <c r="L19" s="37"/>
    </row>
    <row r="20" spans="2:12" s="38" customFormat="1" ht="12.75" customHeight="1">
      <c r="B20" s="46"/>
      <c r="C20" s="45"/>
      <c r="D20" s="44"/>
      <c r="E20" s="44"/>
      <c r="F20" s="52"/>
      <c r="J20" s="37"/>
      <c r="K20" s="37"/>
    </row>
    <row r="21" spans="2:12" s="38" customFormat="1" ht="12.75" customHeight="1">
      <c r="B21" s="46"/>
      <c r="C21" s="45"/>
      <c r="D21" s="44"/>
      <c r="E21" s="44"/>
      <c r="F21" s="52"/>
      <c r="J21" s="37"/>
      <c r="K21" s="37"/>
    </row>
    <row r="22" spans="2:12" s="38" customFormat="1" ht="12.75" customHeight="1">
      <c r="B22" s="46"/>
      <c r="C22" s="45"/>
      <c r="D22" s="44"/>
      <c r="E22" s="44"/>
      <c r="J22" s="37"/>
      <c r="K22" s="37"/>
    </row>
    <row r="23" spans="2:12">
      <c r="E23" s="43"/>
      <c r="J23" s="38"/>
      <c r="K23" s="38"/>
    </row>
    <row r="24" spans="2:12" ht="12.75" customHeight="1">
      <c r="C24" s="202" t="s">
        <v>49</v>
      </c>
      <c r="E24" s="42"/>
      <c r="J24" s="38"/>
      <c r="K24" s="38"/>
    </row>
    <row r="25" spans="2:12">
      <c r="C25" s="202"/>
      <c r="E25" s="41"/>
      <c r="J25" s="37"/>
      <c r="K25" s="37"/>
    </row>
    <row r="26" spans="2:12" ht="12.75" customHeight="1">
      <c r="C26" s="40"/>
      <c r="J26" s="89"/>
      <c r="K26" s="90"/>
    </row>
    <row r="27" spans="2:12">
      <c r="C27" s="74"/>
      <c r="J27" s="91"/>
      <c r="K27" s="88"/>
    </row>
    <row r="28" spans="2:12">
      <c r="C28" s="74"/>
      <c r="F28" s="52"/>
      <c r="J28" s="91"/>
      <c r="K28" s="88"/>
    </row>
    <row r="29" spans="2:12">
      <c r="C29" s="39"/>
      <c r="F29" s="52"/>
      <c r="J29" s="38"/>
      <c r="K29" s="38"/>
    </row>
    <row r="30" spans="2:12">
      <c r="F30" s="52"/>
      <c r="J30" s="37"/>
      <c r="K30" s="37"/>
    </row>
    <row r="31" spans="2:12">
      <c r="F31" s="52"/>
      <c r="J31" s="38"/>
      <c r="K31" s="38"/>
    </row>
    <row r="32" spans="2:12">
      <c r="F32" s="52"/>
      <c r="J32" s="38"/>
      <c r="K32" s="38"/>
    </row>
    <row r="33" spans="6:11">
      <c r="F33" s="52"/>
      <c r="J33" s="37"/>
      <c r="K33" s="37"/>
    </row>
    <row r="34" spans="6:11">
      <c r="F34" s="52"/>
      <c r="J34" s="37"/>
      <c r="K34" s="37"/>
    </row>
    <row r="35" spans="6:11">
      <c r="F35" s="52"/>
      <c r="J35" s="37"/>
      <c r="K35" s="37"/>
    </row>
    <row r="36" spans="6:11">
      <c r="F36" s="52"/>
      <c r="J36" s="37"/>
      <c r="K36" s="37"/>
    </row>
    <row r="37" spans="6:11">
      <c r="F37" s="52"/>
    </row>
    <row r="38" spans="6:11">
      <c r="F38" s="52"/>
    </row>
    <row r="39" spans="6:11">
      <c r="F39" s="52"/>
    </row>
  </sheetData>
  <mergeCells count="2">
    <mergeCell ref="C24:C25"/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T46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140625" style="56" customWidth="1"/>
    <col min="2" max="2" width="2.7109375" style="56" customWidth="1"/>
    <col min="3" max="3" width="23.7109375" style="56" customWidth="1"/>
    <col min="4" max="4" width="1.28515625" style="56" customWidth="1"/>
    <col min="5" max="5" width="105.7109375" style="56" customWidth="1"/>
    <col min="6" max="6" width="10.7109375" style="55" customWidth="1"/>
    <col min="7" max="7" width="21" style="55" bestFit="1" customWidth="1"/>
    <col min="8" max="244" width="11.42578125" style="55"/>
    <col min="245" max="245" width="0.140625" style="55" customWidth="1"/>
    <col min="246" max="246" width="2.7109375" style="55" customWidth="1"/>
    <col min="247" max="247" width="18.5703125" style="55" customWidth="1"/>
    <col min="248" max="248" width="1.28515625" style="55" customWidth="1"/>
    <col min="249" max="249" width="30.7109375" style="55" customWidth="1"/>
    <col min="250" max="254" width="10.7109375" style="55" customWidth="1"/>
    <col min="255" max="500" width="11.42578125" style="55"/>
    <col min="501" max="501" width="0.140625" style="55" customWidth="1"/>
    <col min="502" max="502" width="2.7109375" style="55" customWidth="1"/>
    <col min="503" max="503" width="18.5703125" style="55" customWidth="1"/>
    <col min="504" max="504" width="1.28515625" style="55" customWidth="1"/>
    <col min="505" max="505" width="30.7109375" style="55" customWidth="1"/>
    <col min="506" max="510" width="10.7109375" style="55" customWidth="1"/>
    <col min="511" max="756" width="11.42578125" style="55"/>
    <col min="757" max="757" width="0.140625" style="55" customWidth="1"/>
    <col min="758" max="758" width="2.7109375" style="55" customWidth="1"/>
    <col min="759" max="759" width="18.5703125" style="55" customWidth="1"/>
    <col min="760" max="760" width="1.28515625" style="55" customWidth="1"/>
    <col min="761" max="761" width="30.7109375" style="55" customWidth="1"/>
    <col min="762" max="766" width="10.7109375" style="55" customWidth="1"/>
    <col min="767" max="1012" width="11.42578125" style="55"/>
    <col min="1013" max="1013" width="0.140625" style="55" customWidth="1"/>
    <col min="1014" max="1014" width="2.7109375" style="55" customWidth="1"/>
    <col min="1015" max="1015" width="18.5703125" style="55" customWidth="1"/>
    <col min="1016" max="1016" width="1.28515625" style="55" customWidth="1"/>
    <col min="1017" max="1017" width="30.7109375" style="55" customWidth="1"/>
    <col min="1018" max="1022" width="10.7109375" style="55" customWidth="1"/>
    <col min="1023" max="1268" width="11.42578125" style="55"/>
    <col min="1269" max="1269" width="0.140625" style="55" customWidth="1"/>
    <col min="1270" max="1270" width="2.7109375" style="55" customWidth="1"/>
    <col min="1271" max="1271" width="18.5703125" style="55" customWidth="1"/>
    <col min="1272" max="1272" width="1.28515625" style="55" customWidth="1"/>
    <col min="1273" max="1273" width="30.7109375" style="55" customWidth="1"/>
    <col min="1274" max="1278" width="10.7109375" style="55" customWidth="1"/>
    <col min="1279" max="1524" width="11.42578125" style="55"/>
    <col min="1525" max="1525" width="0.140625" style="55" customWidth="1"/>
    <col min="1526" max="1526" width="2.7109375" style="55" customWidth="1"/>
    <col min="1527" max="1527" width="18.5703125" style="55" customWidth="1"/>
    <col min="1528" max="1528" width="1.28515625" style="55" customWidth="1"/>
    <col min="1529" max="1529" width="30.7109375" style="55" customWidth="1"/>
    <col min="1530" max="1534" width="10.7109375" style="55" customWidth="1"/>
    <col min="1535" max="1780" width="11.42578125" style="55"/>
    <col min="1781" max="1781" width="0.140625" style="55" customWidth="1"/>
    <col min="1782" max="1782" width="2.7109375" style="55" customWidth="1"/>
    <col min="1783" max="1783" width="18.5703125" style="55" customWidth="1"/>
    <col min="1784" max="1784" width="1.28515625" style="55" customWidth="1"/>
    <col min="1785" max="1785" width="30.7109375" style="55" customWidth="1"/>
    <col min="1786" max="1790" width="10.7109375" style="55" customWidth="1"/>
    <col min="1791" max="2036" width="11.42578125" style="55"/>
    <col min="2037" max="2037" width="0.140625" style="55" customWidth="1"/>
    <col min="2038" max="2038" width="2.7109375" style="55" customWidth="1"/>
    <col min="2039" max="2039" width="18.5703125" style="55" customWidth="1"/>
    <col min="2040" max="2040" width="1.28515625" style="55" customWidth="1"/>
    <col min="2041" max="2041" width="30.7109375" style="55" customWidth="1"/>
    <col min="2042" max="2046" width="10.7109375" style="55" customWidth="1"/>
    <col min="2047" max="2292" width="11.42578125" style="55"/>
    <col min="2293" max="2293" width="0.140625" style="55" customWidth="1"/>
    <col min="2294" max="2294" width="2.7109375" style="55" customWidth="1"/>
    <col min="2295" max="2295" width="18.5703125" style="55" customWidth="1"/>
    <col min="2296" max="2296" width="1.28515625" style="55" customWidth="1"/>
    <col min="2297" max="2297" width="30.7109375" style="55" customWidth="1"/>
    <col min="2298" max="2302" width="10.7109375" style="55" customWidth="1"/>
    <col min="2303" max="2548" width="11.42578125" style="55"/>
    <col min="2549" max="2549" width="0.140625" style="55" customWidth="1"/>
    <col min="2550" max="2550" width="2.7109375" style="55" customWidth="1"/>
    <col min="2551" max="2551" width="18.5703125" style="55" customWidth="1"/>
    <col min="2552" max="2552" width="1.28515625" style="55" customWidth="1"/>
    <col min="2553" max="2553" width="30.7109375" style="55" customWidth="1"/>
    <col min="2554" max="2558" width="10.7109375" style="55" customWidth="1"/>
    <col min="2559" max="2804" width="11.42578125" style="55"/>
    <col min="2805" max="2805" width="0.140625" style="55" customWidth="1"/>
    <col min="2806" max="2806" width="2.7109375" style="55" customWidth="1"/>
    <col min="2807" max="2807" width="18.5703125" style="55" customWidth="1"/>
    <col min="2808" max="2808" width="1.28515625" style="55" customWidth="1"/>
    <col min="2809" max="2809" width="30.7109375" style="55" customWidth="1"/>
    <col min="2810" max="2814" width="10.7109375" style="55" customWidth="1"/>
    <col min="2815" max="3060" width="11.42578125" style="55"/>
    <col min="3061" max="3061" width="0.140625" style="55" customWidth="1"/>
    <col min="3062" max="3062" width="2.7109375" style="55" customWidth="1"/>
    <col min="3063" max="3063" width="18.5703125" style="55" customWidth="1"/>
    <col min="3064" max="3064" width="1.28515625" style="55" customWidth="1"/>
    <col min="3065" max="3065" width="30.7109375" style="55" customWidth="1"/>
    <col min="3066" max="3070" width="10.7109375" style="55" customWidth="1"/>
    <col min="3071" max="3316" width="11.42578125" style="55"/>
    <col min="3317" max="3317" width="0.140625" style="55" customWidth="1"/>
    <col min="3318" max="3318" width="2.7109375" style="55" customWidth="1"/>
    <col min="3319" max="3319" width="18.5703125" style="55" customWidth="1"/>
    <col min="3320" max="3320" width="1.28515625" style="55" customWidth="1"/>
    <col min="3321" max="3321" width="30.7109375" style="55" customWidth="1"/>
    <col min="3322" max="3326" width="10.7109375" style="55" customWidth="1"/>
    <col min="3327" max="3572" width="11.42578125" style="55"/>
    <col min="3573" max="3573" width="0.140625" style="55" customWidth="1"/>
    <col min="3574" max="3574" width="2.7109375" style="55" customWidth="1"/>
    <col min="3575" max="3575" width="18.5703125" style="55" customWidth="1"/>
    <col min="3576" max="3576" width="1.28515625" style="55" customWidth="1"/>
    <col min="3577" max="3577" width="30.7109375" style="55" customWidth="1"/>
    <col min="3578" max="3582" width="10.7109375" style="55" customWidth="1"/>
    <col min="3583" max="3828" width="11.42578125" style="55"/>
    <col min="3829" max="3829" width="0.140625" style="55" customWidth="1"/>
    <col min="3830" max="3830" width="2.7109375" style="55" customWidth="1"/>
    <col min="3831" max="3831" width="18.5703125" style="55" customWidth="1"/>
    <col min="3832" max="3832" width="1.28515625" style="55" customWidth="1"/>
    <col min="3833" max="3833" width="30.7109375" style="55" customWidth="1"/>
    <col min="3834" max="3838" width="10.7109375" style="55" customWidth="1"/>
    <col min="3839" max="4084" width="11.42578125" style="55"/>
    <col min="4085" max="4085" width="0.140625" style="55" customWidth="1"/>
    <col min="4086" max="4086" width="2.7109375" style="55" customWidth="1"/>
    <col min="4087" max="4087" width="18.5703125" style="55" customWidth="1"/>
    <col min="4088" max="4088" width="1.28515625" style="55" customWidth="1"/>
    <col min="4089" max="4089" width="30.7109375" style="55" customWidth="1"/>
    <col min="4090" max="4094" width="10.7109375" style="55" customWidth="1"/>
    <col min="4095" max="4340" width="11.42578125" style="55"/>
    <col min="4341" max="4341" width="0.140625" style="55" customWidth="1"/>
    <col min="4342" max="4342" width="2.7109375" style="55" customWidth="1"/>
    <col min="4343" max="4343" width="18.5703125" style="55" customWidth="1"/>
    <col min="4344" max="4344" width="1.28515625" style="55" customWidth="1"/>
    <col min="4345" max="4345" width="30.7109375" style="55" customWidth="1"/>
    <col min="4346" max="4350" width="10.7109375" style="55" customWidth="1"/>
    <col min="4351" max="4596" width="11.42578125" style="55"/>
    <col min="4597" max="4597" width="0.140625" style="55" customWidth="1"/>
    <col min="4598" max="4598" width="2.7109375" style="55" customWidth="1"/>
    <col min="4599" max="4599" width="18.5703125" style="55" customWidth="1"/>
    <col min="4600" max="4600" width="1.28515625" style="55" customWidth="1"/>
    <col min="4601" max="4601" width="30.7109375" style="55" customWidth="1"/>
    <col min="4602" max="4606" width="10.7109375" style="55" customWidth="1"/>
    <col min="4607" max="4852" width="11.42578125" style="55"/>
    <col min="4853" max="4853" width="0.140625" style="55" customWidth="1"/>
    <col min="4854" max="4854" width="2.7109375" style="55" customWidth="1"/>
    <col min="4855" max="4855" width="18.5703125" style="55" customWidth="1"/>
    <col min="4856" max="4856" width="1.28515625" style="55" customWidth="1"/>
    <col min="4857" max="4857" width="30.7109375" style="55" customWidth="1"/>
    <col min="4858" max="4862" width="10.7109375" style="55" customWidth="1"/>
    <col min="4863" max="5108" width="11.42578125" style="55"/>
    <col min="5109" max="5109" width="0.140625" style="55" customWidth="1"/>
    <col min="5110" max="5110" width="2.7109375" style="55" customWidth="1"/>
    <col min="5111" max="5111" width="18.5703125" style="55" customWidth="1"/>
    <col min="5112" max="5112" width="1.28515625" style="55" customWidth="1"/>
    <col min="5113" max="5113" width="30.7109375" style="55" customWidth="1"/>
    <col min="5114" max="5118" width="10.7109375" style="55" customWidth="1"/>
    <col min="5119" max="5364" width="11.42578125" style="55"/>
    <col min="5365" max="5365" width="0.140625" style="55" customWidth="1"/>
    <col min="5366" max="5366" width="2.7109375" style="55" customWidth="1"/>
    <col min="5367" max="5367" width="18.5703125" style="55" customWidth="1"/>
    <col min="5368" max="5368" width="1.28515625" style="55" customWidth="1"/>
    <col min="5369" max="5369" width="30.7109375" style="55" customWidth="1"/>
    <col min="5370" max="5374" width="10.7109375" style="55" customWidth="1"/>
    <col min="5375" max="5620" width="11.42578125" style="55"/>
    <col min="5621" max="5621" width="0.140625" style="55" customWidth="1"/>
    <col min="5622" max="5622" width="2.7109375" style="55" customWidth="1"/>
    <col min="5623" max="5623" width="18.5703125" style="55" customWidth="1"/>
    <col min="5624" max="5624" width="1.28515625" style="55" customWidth="1"/>
    <col min="5625" max="5625" width="30.7109375" style="55" customWidth="1"/>
    <col min="5626" max="5630" width="10.7109375" style="55" customWidth="1"/>
    <col min="5631" max="5876" width="11.42578125" style="55"/>
    <col min="5877" max="5877" width="0.140625" style="55" customWidth="1"/>
    <col min="5878" max="5878" width="2.7109375" style="55" customWidth="1"/>
    <col min="5879" max="5879" width="18.5703125" style="55" customWidth="1"/>
    <col min="5880" max="5880" width="1.28515625" style="55" customWidth="1"/>
    <col min="5881" max="5881" width="30.7109375" style="55" customWidth="1"/>
    <col min="5882" max="5886" width="10.7109375" style="55" customWidth="1"/>
    <col min="5887" max="6132" width="11.42578125" style="55"/>
    <col min="6133" max="6133" width="0.140625" style="55" customWidth="1"/>
    <col min="6134" max="6134" width="2.7109375" style="55" customWidth="1"/>
    <col min="6135" max="6135" width="18.5703125" style="55" customWidth="1"/>
    <col min="6136" max="6136" width="1.28515625" style="55" customWidth="1"/>
    <col min="6137" max="6137" width="30.7109375" style="55" customWidth="1"/>
    <col min="6138" max="6142" width="10.7109375" style="55" customWidth="1"/>
    <col min="6143" max="6388" width="11.42578125" style="55"/>
    <col min="6389" max="6389" width="0.140625" style="55" customWidth="1"/>
    <col min="6390" max="6390" width="2.7109375" style="55" customWidth="1"/>
    <col min="6391" max="6391" width="18.5703125" style="55" customWidth="1"/>
    <col min="6392" max="6392" width="1.28515625" style="55" customWidth="1"/>
    <col min="6393" max="6393" width="30.7109375" style="55" customWidth="1"/>
    <col min="6394" max="6398" width="10.7109375" style="55" customWidth="1"/>
    <col min="6399" max="6644" width="11.42578125" style="55"/>
    <col min="6645" max="6645" width="0.140625" style="55" customWidth="1"/>
    <col min="6646" max="6646" width="2.7109375" style="55" customWidth="1"/>
    <col min="6647" max="6647" width="18.5703125" style="55" customWidth="1"/>
    <col min="6648" max="6648" width="1.28515625" style="55" customWidth="1"/>
    <col min="6649" max="6649" width="30.7109375" style="55" customWidth="1"/>
    <col min="6650" max="6654" width="10.7109375" style="55" customWidth="1"/>
    <col min="6655" max="6900" width="11.42578125" style="55"/>
    <col min="6901" max="6901" width="0.140625" style="55" customWidth="1"/>
    <col min="6902" max="6902" width="2.7109375" style="55" customWidth="1"/>
    <col min="6903" max="6903" width="18.5703125" style="55" customWidth="1"/>
    <col min="6904" max="6904" width="1.28515625" style="55" customWidth="1"/>
    <col min="6905" max="6905" width="30.7109375" style="55" customWidth="1"/>
    <col min="6906" max="6910" width="10.7109375" style="55" customWidth="1"/>
    <col min="6911" max="7156" width="11.42578125" style="55"/>
    <col min="7157" max="7157" width="0.140625" style="55" customWidth="1"/>
    <col min="7158" max="7158" width="2.7109375" style="55" customWidth="1"/>
    <col min="7159" max="7159" width="18.5703125" style="55" customWidth="1"/>
    <col min="7160" max="7160" width="1.28515625" style="55" customWidth="1"/>
    <col min="7161" max="7161" width="30.7109375" style="55" customWidth="1"/>
    <col min="7162" max="7166" width="10.7109375" style="55" customWidth="1"/>
    <col min="7167" max="7412" width="11.42578125" style="55"/>
    <col min="7413" max="7413" width="0.140625" style="55" customWidth="1"/>
    <col min="7414" max="7414" width="2.7109375" style="55" customWidth="1"/>
    <col min="7415" max="7415" width="18.5703125" style="55" customWidth="1"/>
    <col min="7416" max="7416" width="1.28515625" style="55" customWidth="1"/>
    <col min="7417" max="7417" width="30.7109375" style="55" customWidth="1"/>
    <col min="7418" max="7422" width="10.7109375" style="55" customWidth="1"/>
    <col min="7423" max="7668" width="11.42578125" style="55"/>
    <col min="7669" max="7669" width="0.140625" style="55" customWidth="1"/>
    <col min="7670" max="7670" width="2.7109375" style="55" customWidth="1"/>
    <col min="7671" max="7671" width="18.5703125" style="55" customWidth="1"/>
    <col min="7672" max="7672" width="1.28515625" style="55" customWidth="1"/>
    <col min="7673" max="7673" width="30.7109375" style="55" customWidth="1"/>
    <col min="7674" max="7678" width="10.7109375" style="55" customWidth="1"/>
    <col min="7679" max="7924" width="11.42578125" style="55"/>
    <col min="7925" max="7925" width="0.140625" style="55" customWidth="1"/>
    <col min="7926" max="7926" width="2.7109375" style="55" customWidth="1"/>
    <col min="7927" max="7927" width="18.5703125" style="55" customWidth="1"/>
    <col min="7928" max="7928" width="1.28515625" style="55" customWidth="1"/>
    <col min="7929" max="7929" width="30.7109375" style="55" customWidth="1"/>
    <col min="7930" max="7934" width="10.7109375" style="55" customWidth="1"/>
    <col min="7935" max="8180" width="11.42578125" style="55"/>
    <col min="8181" max="8181" width="0.140625" style="55" customWidth="1"/>
    <col min="8182" max="8182" width="2.7109375" style="55" customWidth="1"/>
    <col min="8183" max="8183" width="18.5703125" style="55" customWidth="1"/>
    <col min="8184" max="8184" width="1.28515625" style="55" customWidth="1"/>
    <col min="8185" max="8185" width="30.7109375" style="55" customWidth="1"/>
    <col min="8186" max="8190" width="10.7109375" style="55" customWidth="1"/>
    <col min="8191" max="8436" width="11.42578125" style="55"/>
    <col min="8437" max="8437" width="0.140625" style="55" customWidth="1"/>
    <col min="8438" max="8438" width="2.7109375" style="55" customWidth="1"/>
    <col min="8439" max="8439" width="18.5703125" style="55" customWidth="1"/>
    <col min="8440" max="8440" width="1.28515625" style="55" customWidth="1"/>
    <col min="8441" max="8441" width="30.7109375" style="55" customWidth="1"/>
    <col min="8442" max="8446" width="10.7109375" style="55" customWidth="1"/>
    <col min="8447" max="8692" width="11.42578125" style="55"/>
    <col min="8693" max="8693" width="0.140625" style="55" customWidth="1"/>
    <col min="8694" max="8694" width="2.7109375" style="55" customWidth="1"/>
    <col min="8695" max="8695" width="18.5703125" style="55" customWidth="1"/>
    <col min="8696" max="8696" width="1.28515625" style="55" customWidth="1"/>
    <col min="8697" max="8697" width="30.7109375" style="55" customWidth="1"/>
    <col min="8698" max="8702" width="10.7109375" style="55" customWidth="1"/>
    <col min="8703" max="8948" width="11.42578125" style="55"/>
    <col min="8949" max="8949" width="0.140625" style="55" customWidth="1"/>
    <col min="8950" max="8950" width="2.7109375" style="55" customWidth="1"/>
    <col min="8951" max="8951" width="18.5703125" style="55" customWidth="1"/>
    <col min="8952" max="8952" width="1.28515625" style="55" customWidth="1"/>
    <col min="8953" max="8953" width="30.7109375" style="55" customWidth="1"/>
    <col min="8954" max="8958" width="10.7109375" style="55" customWidth="1"/>
    <col min="8959" max="9204" width="11.42578125" style="55"/>
    <col min="9205" max="9205" width="0.140625" style="55" customWidth="1"/>
    <col min="9206" max="9206" width="2.7109375" style="55" customWidth="1"/>
    <col min="9207" max="9207" width="18.5703125" style="55" customWidth="1"/>
    <col min="9208" max="9208" width="1.28515625" style="55" customWidth="1"/>
    <col min="9209" max="9209" width="30.7109375" style="55" customWidth="1"/>
    <col min="9210" max="9214" width="10.7109375" style="55" customWidth="1"/>
    <col min="9215" max="9460" width="11.42578125" style="55"/>
    <col min="9461" max="9461" width="0.140625" style="55" customWidth="1"/>
    <col min="9462" max="9462" width="2.7109375" style="55" customWidth="1"/>
    <col min="9463" max="9463" width="18.5703125" style="55" customWidth="1"/>
    <col min="9464" max="9464" width="1.28515625" style="55" customWidth="1"/>
    <col min="9465" max="9465" width="30.7109375" style="55" customWidth="1"/>
    <col min="9466" max="9470" width="10.7109375" style="55" customWidth="1"/>
    <col min="9471" max="9716" width="11.42578125" style="55"/>
    <col min="9717" max="9717" width="0.140625" style="55" customWidth="1"/>
    <col min="9718" max="9718" width="2.7109375" style="55" customWidth="1"/>
    <col min="9719" max="9719" width="18.5703125" style="55" customWidth="1"/>
    <col min="9720" max="9720" width="1.28515625" style="55" customWidth="1"/>
    <col min="9721" max="9721" width="30.7109375" style="55" customWidth="1"/>
    <col min="9722" max="9726" width="10.7109375" style="55" customWidth="1"/>
    <col min="9727" max="9972" width="11.42578125" style="55"/>
    <col min="9973" max="9973" width="0.140625" style="55" customWidth="1"/>
    <col min="9974" max="9974" width="2.7109375" style="55" customWidth="1"/>
    <col min="9975" max="9975" width="18.5703125" style="55" customWidth="1"/>
    <col min="9976" max="9976" width="1.28515625" style="55" customWidth="1"/>
    <col min="9977" max="9977" width="30.7109375" style="55" customWidth="1"/>
    <col min="9978" max="9982" width="10.7109375" style="55" customWidth="1"/>
    <col min="9983" max="10228" width="11.42578125" style="55"/>
    <col min="10229" max="10229" width="0.140625" style="55" customWidth="1"/>
    <col min="10230" max="10230" width="2.7109375" style="55" customWidth="1"/>
    <col min="10231" max="10231" width="18.5703125" style="55" customWidth="1"/>
    <col min="10232" max="10232" width="1.28515625" style="55" customWidth="1"/>
    <col min="10233" max="10233" width="30.7109375" style="55" customWidth="1"/>
    <col min="10234" max="10238" width="10.7109375" style="55" customWidth="1"/>
    <col min="10239" max="10484" width="11.42578125" style="55"/>
    <col min="10485" max="10485" width="0.140625" style="55" customWidth="1"/>
    <col min="10486" max="10486" width="2.7109375" style="55" customWidth="1"/>
    <col min="10487" max="10487" width="18.5703125" style="55" customWidth="1"/>
    <col min="10488" max="10488" width="1.28515625" style="55" customWidth="1"/>
    <col min="10489" max="10489" width="30.7109375" style="55" customWidth="1"/>
    <col min="10490" max="10494" width="10.7109375" style="55" customWidth="1"/>
    <col min="10495" max="10740" width="11.42578125" style="55"/>
    <col min="10741" max="10741" width="0.140625" style="55" customWidth="1"/>
    <col min="10742" max="10742" width="2.7109375" style="55" customWidth="1"/>
    <col min="10743" max="10743" width="18.5703125" style="55" customWidth="1"/>
    <col min="10744" max="10744" width="1.28515625" style="55" customWidth="1"/>
    <col min="10745" max="10745" width="30.7109375" style="55" customWidth="1"/>
    <col min="10746" max="10750" width="10.7109375" style="55" customWidth="1"/>
    <col min="10751" max="10996" width="11.42578125" style="55"/>
    <col min="10997" max="10997" width="0.140625" style="55" customWidth="1"/>
    <col min="10998" max="10998" width="2.7109375" style="55" customWidth="1"/>
    <col min="10999" max="10999" width="18.5703125" style="55" customWidth="1"/>
    <col min="11000" max="11000" width="1.28515625" style="55" customWidth="1"/>
    <col min="11001" max="11001" width="30.7109375" style="55" customWidth="1"/>
    <col min="11002" max="11006" width="10.7109375" style="55" customWidth="1"/>
    <col min="11007" max="11252" width="11.42578125" style="55"/>
    <col min="11253" max="11253" width="0.140625" style="55" customWidth="1"/>
    <col min="11254" max="11254" width="2.7109375" style="55" customWidth="1"/>
    <col min="11255" max="11255" width="18.5703125" style="55" customWidth="1"/>
    <col min="11256" max="11256" width="1.28515625" style="55" customWidth="1"/>
    <col min="11257" max="11257" width="30.7109375" style="55" customWidth="1"/>
    <col min="11258" max="11262" width="10.7109375" style="55" customWidth="1"/>
    <col min="11263" max="11508" width="11.42578125" style="55"/>
    <col min="11509" max="11509" width="0.140625" style="55" customWidth="1"/>
    <col min="11510" max="11510" width="2.7109375" style="55" customWidth="1"/>
    <col min="11511" max="11511" width="18.5703125" style="55" customWidth="1"/>
    <col min="11512" max="11512" width="1.28515625" style="55" customWidth="1"/>
    <col min="11513" max="11513" width="30.7109375" style="55" customWidth="1"/>
    <col min="11514" max="11518" width="10.7109375" style="55" customWidth="1"/>
    <col min="11519" max="11764" width="11.42578125" style="55"/>
    <col min="11765" max="11765" width="0.140625" style="55" customWidth="1"/>
    <col min="11766" max="11766" width="2.7109375" style="55" customWidth="1"/>
    <col min="11767" max="11767" width="18.5703125" style="55" customWidth="1"/>
    <col min="11768" max="11768" width="1.28515625" style="55" customWidth="1"/>
    <col min="11769" max="11769" width="30.7109375" style="55" customWidth="1"/>
    <col min="11770" max="11774" width="10.7109375" style="55" customWidth="1"/>
    <col min="11775" max="12020" width="11.42578125" style="55"/>
    <col min="12021" max="12021" width="0.140625" style="55" customWidth="1"/>
    <col min="12022" max="12022" width="2.7109375" style="55" customWidth="1"/>
    <col min="12023" max="12023" width="18.5703125" style="55" customWidth="1"/>
    <col min="12024" max="12024" width="1.28515625" style="55" customWidth="1"/>
    <col min="12025" max="12025" width="30.7109375" style="55" customWidth="1"/>
    <col min="12026" max="12030" width="10.7109375" style="55" customWidth="1"/>
    <col min="12031" max="12276" width="11.42578125" style="55"/>
    <col min="12277" max="12277" width="0.140625" style="55" customWidth="1"/>
    <col min="12278" max="12278" width="2.7109375" style="55" customWidth="1"/>
    <col min="12279" max="12279" width="18.5703125" style="55" customWidth="1"/>
    <col min="12280" max="12280" width="1.28515625" style="55" customWidth="1"/>
    <col min="12281" max="12281" width="30.7109375" style="55" customWidth="1"/>
    <col min="12282" max="12286" width="10.7109375" style="55" customWidth="1"/>
    <col min="12287" max="12532" width="11.42578125" style="55"/>
    <col min="12533" max="12533" width="0.140625" style="55" customWidth="1"/>
    <col min="12534" max="12534" width="2.7109375" style="55" customWidth="1"/>
    <col min="12535" max="12535" width="18.5703125" style="55" customWidth="1"/>
    <col min="12536" max="12536" width="1.28515625" style="55" customWidth="1"/>
    <col min="12537" max="12537" width="30.7109375" style="55" customWidth="1"/>
    <col min="12538" max="12542" width="10.7109375" style="55" customWidth="1"/>
    <col min="12543" max="12788" width="11.42578125" style="55"/>
    <col min="12789" max="12789" width="0.140625" style="55" customWidth="1"/>
    <col min="12790" max="12790" width="2.7109375" style="55" customWidth="1"/>
    <col min="12791" max="12791" width="18.5703125" style="55" customWidth="1"/>
    <col min="12792" max="12792" width="1.28515625" style="55" customWidth="1"/>
    <col min="12793" max="12793" width="30.7109375" style="55" customWidth="1"/>
    <col min="12794" max="12798" width="10.7109375" style="55" customWidth="1"/>
    <col min="12799" max="13044" width="11.42578125" style="55"/>
    <col min="13045" max="13045" width="0.140625" style="55" customWidth="1"/>
    <col min="13046" max="13046" width="2.7109375" style="55" customWidth="1"/>
    <col min="13047" max="13047" width="18.5703125" style="55" customWidth="1"/>
    <col min="13048" max="13048" width="1.28515625" style="55" customWidth="1"/>
    <col min="13049" max="13049" width="30.7109375" style="55" customWidth="1"/>
    <col min="13050" max="13054" width="10.7109375" style="55" customWidth="1"/>
    <col min="13055" max="13300" width="11.42578125" style="55"/>
    <col min="13301" max="13301" width="0.140625" style="55" customWidth="1"/>
    <col min="13302" max="13302" width="2.7109375" style="55" customWidth="1"/>
    <col min="13303" max="13303" width="18.5703125" style="55" customWidth="1"/>
    <col min="13304" max="13304" width="1.28515625" style="55" customWidth="1"/>
    <col min="13305" max="13305" width="30.7109375" style="55" customWidth="1"/>
    <col min="13306" max="13310" width="10.7109375" style="55" customWidth="1"/>
    <col min="13311" max="13556" width="11.42578125" style="55"/>
    <col min="13557" max="13557" width="0.140625" style="55" customWidth="1"/>
    <col min="13558" max="13558" width="2.7109375" style="55" customWidth="1"/>
    <col min="13559" max="13559" width="18.5703125" style="55" customWidth="1"/>
    <col min="13560" max="13560" width="1.28515625" style="55" customWidth="1"/>
    <col min="13561" max="13561" width="30.7109375" style="55" customWidth="1"/>
    <col min="13562" max="13566" width="10.7109375" style="55" customWidth="1"/>
    <col min="13567" max="13812" width="11.42578125" style="55"/>
    <col min="13813" max="13813" width="0.140625" style="55" customWidth="1"/>
    <col min="13814" max="13814" width="2.7109375" style="55" customWidth="1"/>
    <col min="13815" max="13815" width="18.5703125" style="55" customWidth="1"/>
    <col min="13816" max="13816" width="1.28515625" style="55" customWidth="1"/>
    <col min="13817" max="13817" width="30.7109375" style="55" customWidth="1"/>
    <col min="13818" max="13822" width="10.7109375" style="55" customWidth="1"/>
    <col min="13823" max="14068" width="11.42578125" style="55"/>
    <col min="14069" max="14069" width="0.140625" style="55" customWidth="1"/>
    <col min="14070" max="14070" width="2.7109375" style="55" customWidth="1"/>
    <col min="14071" max="14071" width="18.5703125" style="55" customWidth="1"/>
    <col min="14072" max="14072" width="1.28515625" style="55" customWidth="1"/>
    <col min="14073" max="14073" width="30.7109375" style="55" customWidth="1"/>
    <col min="14074" max="14078" width="10.7109375" style="55" customWidth="1"/>
    <col min="14079" max="14324" width="11.42578125" style="55"/>
    <col min="14325" max="14325" width="0.140625" style="55" customWidth="1"/>
    <col min="14326" max="14326" width="2.7109375" style="55" customWidth="1"/>
    <col min="14327" max="14327" width="18.5703125" style="55" customWidth="1"/>
    <col min="14328" max="14328" width="1.28515625" style="55" customWidth="1"/>
    <col min="14329" max="14329" width="30.7109375" style="55" customWidth="1"/>
    <col min="14330" max="14334" width="10.7109375" style="55" customWidth="1"/>
    <col min="14335" max="14580" width="11.42578125" style="55"/>
    <col min="14581" max="14581" width="0.140625" style="55" customWidth="1"/>
    <col min="14582" max="14582" width="2.7109375" style="55" customWidth="1"/>
    <col min="14583" max="14583" width="18.5703125" style="55" customWidth="1"/>
    <col min="14584" max="14584" width="1.28515625" style="55" customWidth="1"/>
    <col min="14585" max="14585" width="30.7109375" style="55" customWidth="1"/>
    <col min="14586" max="14590" width="10.7109375" style="55" customWidth="1"/>
    <col min="14591" max="14836" width="11.42578125" style="55"/>
    <col min="14837" max="14837" width="0.140625" style="55" customWidth="1"/>
    <col min="14838" max="14838" width="2.7109375" style="55" customWidth="1"/>
    <col min="14839" max="14839" width="18.5703125" style="55" customWidth="1"/>
    <col min="14840" max="14840" width="1.28515625" style="55" customWidth="1"/>
    <col min="14841" max="14841" width="30.7109375" style="55" customWidth="1"/>
    <col min="14842" max="14846" width="10.7109375" style="55" customWidth="1"/>
    <col min="14847" max="15092" width="11.42578125" style="55"/>
    <col min="15093" max="15093" width="0.140625" style="55" customWidth="1"/>
    <col min="15094" max="15094" width="2.7109375" style="55" customWidth="1"/>
    <col min="15095" max="15095" width="18.5703125" style="55" customWidth="1"/>
    <col min="15096" max="15096" width="1.28515625" style="55" customWidth="1"/>
    <col min="15097" max="15097" width="30.7109375" style="55" customWidth="1"/>
    <col min="15098" max="15102" width="10.7109375" style="55" customWidth="1"/>
    <col min="15103" max="15348" width="11.42578125" style="55"/>
    <col min="15349" max="15349" width="0.140625" style="55" customWidth="1"/>
    <col min="15350" max="15350" width="2.7109375" style="55" customWidth="1"/>
    <col min="15351" max="15351" width="18.5703125" style="55" customWidth="1"/>
    <col min="15352" max="15352" width="1.28515625" style="55" customWidth="1"/>
    <col min="15353" max="15353" width="30.7109375" style="55" customWidth="1"/>
    <col min="15354" max="15358" width="10.7109375" style="55" customWidth="1"/>
    <col min="15359" max="15604" width="11.42578125" style="55"/>
    <col min="15605" max="15605" width="0.140625" style="55" customWidth="1"/>
    <col min="15606" max="15606" width="2.7109375" style="55" customWidth="1"/>
    <col min="15607" max="15607" width="18.5703125" style="55" customWidth="1"/>
    <col min="15608" max="15608" width="1.28515625" style="55" customWidth="1"/>
    <col min="15609" max="15609" width="30.7109375" style="55" customWidth="1"/>
    <col min="15610" max="15614" width="10.7109375" style="55" customWidth="1"/>
    <col min="15615" max="15860" width="11.42578125" style="55"/>
    <col min="15861" max="15861" width="0.140625" style="55" customWidth="1"/>
    <col min="15862" max="15862" width="2.7109375" style="55" customWidth="1"/>
    <col min="15863" max="15863" width="18.5703125" style="55" customWidth="1"/>
    <col min="15864" max="15864" width="1.28515625" style="55" customWidth="1"/>
    <col min="15865" max="15865" width="30.7109375" style="55" customWidth="1"/>
    <col min="15866" max="15870" width="10.7109375" style="55" customWidth="1"/>
    <col min="15871" max="16116" width="11.42578125" style="55"/>
    <col min="16117" max="16117" width="0.140625" style="55" customWidth="1"/>
    <col min="16118" max="16118" width="2.7109375" style="55" customWidth="1"/>
    <col min="16119" max="16119" width="18.5703125" style="55" customWidth="1"/>
    <col min="16120" max="16120" width="1.28515625" style="55" customWidth="1"/>
    <col min="16121" max="16121" width="30.7109375" style="55" customWidth="1"/>
    <col min="16122" max="16126" width="10.7109375" style="55" customWidth="1"/>
    <col min="16127" max="16384" width="11.42578125" style="55"/>
  </cols>
  <sheetData>
    <row r="1" spans="1:20" s="56" customFormat="1" ht="0.75" customHeight="1"/>
    <row r="2" spans="1:20" s="56" customFormat="1" ht="21" customHeight="1">
      <c r="B2" s="73"/>
      <c r="E2" s="34" t="s">
        <v>19</v>
      </c>
      <c r="F2" s="72"/>
      <c r="G2" s="72"/>
    </row>
    <row r="3" spans="1:20" s="56" customFormat="1" ht="15" customHeight="1">
      <c r="E3" s="51" t="str">
        <f>Indice!E3</f>
        <v>Junio 2020</v>
      </c>
      <c r="F3" s="71"/>
      <c r="G3" s="71"/>
    </row>
    <row r="4" spans="1:20" s="67" customFormat="1" ht="20.25" customHeight="1">
      <c r="B4" s="66"/>
      <c r="C4" s="32" t="s">
        <v>46</v>
      </c>
    </row>
    <row r="5" spans="1:20" s="67" customFormat="1" ht="12.75" customHeight="1">
      <c r="B5" s="66"/>
      <c r="C5" s="70"/>
    </row>
    <row r="6" spans="1:20" s="67" customFormat="1" ht="13.5" customHeight="1">
      <c r="B6" s="66"/>
      <c r="C6" s="65"/>
      <c r="D6" s="64"/>
      <c r="E6" s="64"/>
      <c r="G6" s="53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s="67" customFormat="1" ht="12.75" customHeight="1">
      <c r="B7" s="66"/>
      <c r="C7" s="203" t="s">
        <v>36</v>
      </c>
      <c r="D7" s="64"/>
      <c r="E7" s="68"/>
    </row>
    <row r="8" spans="1:20" s="56" customFormat="1" ht="12.75" customHeight="1">
      <c r="A8" s="67"/>
      <c r="B8" s="66"/>
      <c r="C8" s="203"/>
      <c r="D8" s="64"/>
      <c r="E8" s="68"/>
      <c r="F8" s="63"/>
    </row>
    <row r="9" spans="1:20" s="56" customFormat="1" ht="12.75" customHeight="1">
      <c r="A9" s="67"/>
      <c r="B9" s="66"/>
      <c r="C9" s="203"/>
      <c r="D9" s="64"/>
      <c r="E9" s="68"/>
      <c r="F9" s="63"/>
    </row>
    <row r="10" spans="1:20" s="56" customFormat="1" ht="12.75" customHeight="1">
      <c r="A10" s="67"/>
      <c r="B10" s="66"/>
      <c r="C10" s="39"/>
      <c r="D10" s="64"/>
      <c r="E10" s="68"/>
      <c r="F10" s="63"/>
    </row>
    <row r="11" spans="1:20" s="56" customFormat="1" ht="12.75" customHeight="1">
      <c r="A11" s="67"/>
      <c r="B11" s="66"/>
      <c r="D11" s="64"/>
      <c r="E11" s="64"/>
      <c r="F11" s="63"/>
    </row>
    <row r="12" spans="1:20" s="56" customFormat="1" ht="12.75" customHeight="1">
      <c r="A12" s="67"/>
      <c r="B12" s="66"/>
      <c r="D12" s="64"/>
      <c r="E12" s="64"/>
      <c r="F12" s="63"/>
    </row>
    <row r="13" spans="1:20" s="56" customFormat="1" ht="12.75" customHeight="1">
      <c r="A13" s="67"/>
      <c r="B13" s="66"/>
      <c r="C13" s="65"/>
      <c r="D13" s="64"/>
      <c r="E13" s="64"/>
      <c r="F13" s="63"/>
    </row>
    <row r="14" spans="1:20" s="56" customFormat="1" ht="12.75" customHeight="1">
      <c r="A14" s="67"/>
      <c r="B14" s="66"/>
      <c r="C14" s="65"/>
      <c r="D14" s="64"/>
      <c r="E14" s="64"/>
      <c r="F14" s="63"/>
    </row>
    <row r="15" spans="1:20" s="56" customFormat="1" ht="12.75" customHeight="1">
      <c r="A15" s="67"/>
      <c r="B15" s="66"/>
      <c r="C15" s="65"/>
      <c r="D15" s="64"/>
      <c r="E15" s="64"/>
      <c r="F15" s="63"/>
    </row>
    <row r="16" spans="1:20" s="56" customFormat="1" ht="12.75" customHeight="1">
      <c r="A16" s="67"/>
      <c r="B16" s="66"/>
      <c r="C16" s="65"/>
      <c r="D16" s="64"/>
      <c r="E16" s="64"/>
      <c r="F16" s="63"/>
    </row>
    <row r="17" spans="1:7" s="56" customFormat="1" ht="12.75" customHeight="1">
      <c r="A17" s="67"/>
      <c r="B17" s="66"/>
      <c r="C17" s="65"/>
      <c r="D17" s="64"/>
      <c r="E17" s="64"/>
      <c r="F17" s="63"/>
    </row>
    <row r="18" spans="1:7" s="56" customFormat="1" ht="12.75" customHeight="1">
      <c r="A18" s="67"/>
      <c r="B18" s="66"/>
      <c r="C18" s="65"/>
      <c r="D18" s="64"/>
      <c r="E18" s="64"/>
      <c r="F18" s="166"/>
    </row>
    <row r="19" spans="1:7" s="56" customFormat="1" ht="12.75" customHeight="1">
      <c r="A19" s="67"/>
      <c r="B19" s="66"/>
      <c r="C19" s="65"/>
      <c r="D19" s="64"/>
      <c r="E19" s="64"/>
      <c r="F19" s="63"/>
    </row>
    <row r="20" spans="1:7" s="56" customFormat="1" ht="12.75" customHeight="1">
      <c r="A20" s="67"/>
      <c r="B20" s="66"/>
      <c r="C20" s="65"/>
      <c r="D20" s="64"/>
      <c r="E20" s="64"/>
      <c r="F20" s="63"/>
    </row>
    <row r="21" spans="1:7" ht="12.75" customHeight="1"/>
    <row r="22" spans="1:7" ht="12.75" customHeight="1"/>
    <row r="23" spans="1:7" ht="12.75" customHeight="1"/>
    <row r="24" spans="1:7" ht="12.75" customHeight="1">
      <c r="E24" s="60"/>
      <c r="F24" s="60"/>
      <c r="G24" s="60"/>
    </row>
    <row r="25" spans="1:7" ht="12.75" customHeight="1">
      <c r="E25" s="57" t="s">
        <v>96</v>
      </c>
      <c r="F25" s="62"/>
      <c r="G25" s="62"/>
    </row>
    <row r="26" spans="1:7" ht="12.75" customHeight="1">
      <c r="E26" s="57" t="s">
        <v>52</v>
      </c>
      <c r="F26" s="62"/>
      <c r="G26" s="62"/>
    </row>
    <row r="27" spans="1:7" ht="23.25">
      <c r="E27" s="57" t="s">
        <v>120</v>
      </c>
      <c r="F27" s="60"/>
      <c r="G27" s="60"/>
    </row>
    <row r="28" spans="1:7" ht="12.75" customHeight="1">
      <c r="E28" s="61"/>
      <c r="F28" s="60"/>
      <c r="G28" s="60"/>
    </row>
    <row r="29" spans="1:7" ht="12.75" customHeight="1">
      <c r="F29" s="60"/>
      <c r="G29" s="60"/>
    </row>
    <row r="30" spans="1:7" ht="12.75" customHeight="1">
      <c r="F30" s="60"/>
      <c r="G30" s="60"/>
    </row>
    <row r="31" spans="1:7" ht="12.75" customHeight="1">
      <c r="E31" s="59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3" spans="5:5" ht="12.75" customHeight="1"/>
    <row r="44" spans="5:5" ht="12.75" customHeight="1"/>
    <row r="45" spans="5:5" ht="12.75" customHeight="1">
      <c r="E45" s="57"/>
    </row>
    <row r="46" spans="5:5">
      <c r="E46" s="57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SN1</vt:lpstr>
      <vt:lpstr>SN2</vt:lpstr>
      <vt:lpstr>SN3</vt:lpstr>
      <vt:lpstr>SN4</vt:lpstr>
      <vt:lpstr>SN5</vt:lpstr>
      <vt:lpstr>SN6</vt:lpstr>
      <vt:lpstr>SN7</vt:lpstr>
      <vt:lpstr>Dat_01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2016-11-17T11:02:48Z</dcterms:created>
  <dcterms:modified xsi:type="dcterms:W3CDTF">2020-07-13T08:46:55Z</dcterms:modified>
</cp:coreProperties>
</file>