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NOV\"/>
    </mc:Choice>
  </mc:AlternateContent>
  <xr:revisionPtr revIDLastSave="0" documentId="8_{D02D2638-77B2-4EE8-B5A8-23B46CA119BB}" xr6:coauthVersionLast="47" xr6:coauthVersionMax="47" xr10:uidLastSave="{00000000-0000-0000-0000-000000000000}"/>
  <bookViews>
    <workbookView xWindow="-120" yWindow="-120" windowWidth="29040" windowHeight="15840" tabRatio="777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externalReferences>
    <externalReference r:id="rId28"/>
    <externalReference r:id="rId29"/>
    <externalReference r:id="rId30"/>
  </externalReference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Dat_01!$A$4:$J$25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43" l="1"/>
  <c r="J63" i="43"/>
  <c r="I63" i="43"/>
  <c r="F70" i="43" l="1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Y181" i="44"/>
  <c r="Y182" i="44"/>
  <c r="Y183" i="44"/>
  <c r="Y184" i="44"/>
  <c r="Y185" i="44"/>
  <c r="Y186" i="44"/>
  <c r="Y187" i="44"/>
  <c r="Y188" i="44"/>
  <c r="Y189" i="44"/>
  <c r="Y190" i="44"/>
  <c r="Y191" i="44"/>
  <c r="Y192" i="44"/>
  <c r="Y193" i="44"/>
  <c r="Y194" i="44"/>
  <c r="Y195" i="44"/>
  <c r="Y196" i="44"/>
  <c r="Y197" i="44"/>
  <c r="Y198" i="44"/>
  <c r="Y199" i="44"/>
  <c r="Y200" i="44"/>
  <c r="Y201" i="44"/>
  <c r="Y202" i="44"/>
  <c r="Y203" i="44"/>
  <c r="Y204" i="44"/>
  <c r="Y205" i="44"/>
  <c r="Y206" i="44"/>
  <c r="Y207" i="44"/>
  <c r="Y208" i="44"/>
  <c r="Y209" i="44"/>
  <c r="Y210" i="44"/>
  <c r="Y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X203" i="44"/>
  <c r="X204" i="44"/>
  <c r="X205" i="44"/>
  <c r="X206" i="44"/>
  <c r="X207" i="44"/>
  <c r="X208" i="44"/>
  <c r="X209" i="44"/>
  <c r="X210" i="44"/>
  <c r="X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I211" i="44" l="1"/>
  <c r="I62" i="43" l="1"/>
  <c r="C82" i="44" l="1"/>
  <c r="I82" i="44"/>
  <c r="I749" i="49" l="1"/>
  <c r="I750" i="49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1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2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2" i="49"/>
  <c r="I473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3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6" i="49"/>
  <c r="I567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7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7" i="49"/>
  <c r="I628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8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89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0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61" i="43" l="1"/>
  <c r="I60" i="43" l="1"/>
  <c r="I47" i="49" l="1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I399" i="47"/>
  <c r="I400" i="47"/>
  <c r="I401" i="47"/>
  <c r="I402" i="47"/>
  <c r="I403" i="47"/>
  <c r="I404" i="47"/>
  <c r="I405" i="47"/>
  <c r="I406" i="47"/>
  <c r="I407" i="47"/>
  <c r="I409" i="47"/>
  <c r="I410" i="47"/>
  <c r="I411" i="47"/>
  <c r="I413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I441" i="47"/>
  <c r="I442" i="47"/>
  <c r="I443" i="47"/>
  <c r="I445" i="47"/>
  <c r="I446" i="47"/>
  <c r="I447" i="47"/>
  <c r="I448" i="47"/>
  <c r="I449" i="47"/>
  <c r="I450" i="47"/>
  <c r="I451" i="47"/>
  <c r="I452" i="47"/>
  <c r="I453" i="47"/>
  <c r="I455" i="47"/>
  <c r="I456" i="47"/>
  <c r="I457" i="47"/>
  <c r="I458" i="47"/>
  <c r="I459" i="47"/>
  <c r="I460" i="47"/>
  <c r="I461" i="47"/>
  <c r="I463" i="47"/>
  <c r="I464" i="47"/>
  <c r="I465" i="47"/>
  <c r="I467" i="47"/>
  <c r="I468" i="47"/>
  <c r="I469" i="47"/>
  <c r="I470" i="47"/>
  <c r="I471" i="47"/>
  <c r="I472" i="47"/>
  <c r="I473" i="47"/>
  <c r="I474" i="47"/>
  <c r="I475" i="47"/>
  <c r="I476" i="47"/>
  <c r="I477" i="47"/>
  <c r="I478" i="47"/>
  <c r="I480" i="47"/>
  <c r="I481" i="47"/>
  <c r="I483" i="47"/>
  <c r="I484" i="47"/>
  <c r="I485" i="47"/>
  <c r="I486" i="47"/>
  <c r="I487" i="47"/>
  <c r="I489" i="47"/>
  <c r="I490" i="47"/>
  <c r="I491" i="47"/>
  <c r="I492" i="47"/>
  <c r="I493" i="47"/>
  <c r="I494" i="47"/>
  <c r="I496" i="47"/>
  <c r="I497" i="47"/>
  <c r="I498" i="47"/>
  <c r="I499" i="47"/>
  <c r="I500" i="47"/>
  <c r="I501" i="47"/>
  <c r="I503" i="47"/>
  <c r="I504" i="47"/>
  <c r="I505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2" i="47"/>
  <c r="I523" i="47"/>
  <c r="I524" i="47"/>
  <c r="I525" i="47"/>
  <c r="I527" i="47"/>
  <c r="I528" i="47"/>
  <c r="I529" i="47"/>
  <c r="I531" i="47"/>
  <c r="I532" i="47"/>
  <c r="I533" i="47"/>
  <c r="I537" i="47"/>
  <c r="I540" i="47"/>
  <c r="I541" i="47"/>
  <c r="I542" i="47"/>
  <c r="I543" i="47"/>
  <c r="I544" i="47"/>
  <c r="I545" i="47"/>
  <c r="I546" i="47"/>
  <c r="I547" i="47"/>
  <c r="I548" i="47"/>
  <c r="I549" i="47"/>
  <c r="I550" i="47"/>
  <c r="I552" i="47"/>
  <c r="I553" i="47"/>
  <c r="I554" i="47"/>
  <c r="I555" i="47"/>
  <c r="I556" i="47"/>
  <c r="I557" i="47"/>
  <c r="I558" i="47"/>
  <c r="I560" i="47"/>
  <c r="I562" i="47"/>
  <c r="I564" i="47"/>
  <c r="I565" i="47"/>
  <c r="I568" i="47"/>
  <c r="I570" i="47"/>
  <c r="I572" i="47"/>
  <c r="I573" i="47"/>
  <c r="I574" i="47"/>
  <c r="I576" i="47"/>
  <c r="I578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6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5" i="47"/>
  <c r="I626" i="47"/>
  <c r="I627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7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5" i="47"/>
  <c r="I686" i="47"/>
  <c r="I687" i="47"/>
  <c r="I688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7" i="47"/>
  <c r="I718" i="47"/>
  <c r="I719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C749" i="49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I398" i="47"/>
  <c r="I48" i="47"/>
  <c r="I78" i="47"/>
  <c r="I108" i="47"/>
  <c r="I109" i="47"/>
  <c r="I140" i="47"/>
  <c r="I168" i="47"/>
  <c r="I199" i="47"/>
  <c r="I260" i="47"/>
  <c r="I320" i="47"/>
  <c r="I321" i="47"/>
  <c r="I352" i="47"/>
  <c r="H3" i="47"/>
  <c r="O64" i="65"/>
  <c r="N64" i="65"/>
  <c r="F71" i="43"/>
  <c r="H386" i="47" l="1"/>
  <c r="I386" i="47"/>
  <c r="H378" i="47"/>
  <c r="I378" i="47"/>
  <c r="H370" i="47"/>
  <c r="I370" i="47"/>
  <c r="H362" i="47"/>
  <c r="I362" i="47"/>
  <c r="H354" i="47"/>
  <c r="I354" i="47"/>
  <c r="H346" i="47"/>
  <c r="I346" i="47"/>
  <c r="H338" i="47"/>
  <c r="I338" i="47"/>
  <c r="H330" i="47"/>
  <c r="I330" i="47"/>
  <c r="H322" i="47"/>
  <c r="I322" i="47"/>
  <c r="H314" i="47"/>
  <c r="I314" i="47"/>
  <c r="H306" i="47"/>
  <c r="I306" i="47"/>
  <c r="H298" i="47"/>
  <c r="I298" i="47"/>
  <c r="H290" i="47"/>
  <c r="I290" i="47"/>
  <c r="H282" i="47"/>
  <c r="I282" i="47"/>
  <c r="H274" i="47"/>
  <c r="I274" i="47"/>
  <c r="H266" i="47"/>
  <c r="I266" i="47"/>
  <c r="H258" i="47"/>
  <c r="I258" i="47"/>
  <c r="H250" i="47"/>
  <c r="I250" i="47"/>
  <c r="H242" i="47"/>
  <c r="I242" i="47"/>
  <c r="H234" i="47"/>
  <c r="I234" i="47"/>
  <c r="H226" i="47"/>
  <c r="I226" i="47"/>
  <c r="H218" i="47"/>
  <c r="I218" i="47"/>
  <c r="H210" i="47"/>
  <c r="I210" i="47"/>
  <c r="H202" i="47"/>
  <c r="I202" i="47"/>
  <c r="H194" i="47"/>
  <c r="I194" i="47"/>
  <c r="H186" i="47"/>
  <c r="I186" i="47"/>
  <c r="H178" i="47"/>
  <c r="I178" i="47"/>
  <c r="H170" i="47"/>
  <c r="I170" i="47"/>
  <c r="H162" i="47"/>
  <c r="I162" i="47"/>
  <c r="H154" i="47"/>
  <c r="I154" i="47"/>
  <c r="H146" i="47"/>
  <c r="I146" i="47"/>
  <c r="H138" i="47"/>
  <c r="I138" i="47"/>
  <c r="H130" i="47"/>
  <c r="I130" i="47"/>
  <c r="H122" i="47"/>
  <c r="I122" i="47"/>
  <c r="H114" i="47"/>
  <c r="I114" i="47"/>
  <c r="H106" i="47"/>
  <c r="I106" i="47"/>
  <c r="H98" i="47"/>
  <c r="I98" i="47"/>
  <c r="H90" i="47"/>
  <c r="I90" i="47"/>
  <c r="H82" i="47"/>
  <c r="I82" i="47"/>
  <c r="H74" i="47"/>
  <c r="I74" i="47"/>
  <c r="H66" i="47"/>
  <c r="I66" i="47"/>
  <c r="H58" i="47"/>
  <c r="I58" i="47"/>
  <c r="H50" i="47"/>
  <c r="I50" i="47"/>
  <c r="H42" i="47"/>
  <c r="I42" i="47"/>
  <c r="H34" i="47"/>
  <c r="I34" i="47"/>
  <c r="H26" i="47"/>
  <c r="I26" i="47"/>
  <c r="H18" i="47"/>
  <c r="I18" i="47"/>
  <c r="H10" i="47"/>
  <c r="I10" i="47"/>
  <c r="C539" i="49"/>
  <c r="I538" i="47"/>
  <c r="C531" i="49"/>
  <c r="I530" i="47"/>
  <c r="C507" i="49"/>
  <c r="I506" i="47"/>
  <c r="C483" i="49"/>
  <c r="I482" i="47"/>
  <c r="C467" i="49"/>
  <c r="I466" i="47"/>
  <c r="H393" i="47"/>
  <c r="I393" i="47"/>
  <c r="H369" i="47"/>
  <c r="I369" i="47"/>
  <c r="H361" i="47"/>
  <c r="I361" i="47"/>
  <c r="H353" i="47"/>
  <c r="I353" i="47"/>
  <c r="H345" i="47"/>
  <c r="I345" i="47"/>
  <c r="H337" i="47"/>
  <c r="I337" i="47"/>
  <c r="H329" i="47"/>
  <c r="I329" i="47"/>
  <c r="H313" i="47"/>
  <c r="I313" i="47"/>
  <c r="H305" i="47"/>
  <c r="I305" i="47"/>
  <c r="H297" i="47"/>
  <c r="I297" i="47"/>
  <c r="H289" i="47"/>
  <c r="I289" i="47"/>
  <c r="H281" i="47"/>
  <c r="I281" i="47"/>
  <c r="H273" i="47"/>
  <c r="I273" i="47"/>
  <c r="H265" i="47"/>
  <c r="I265" i="47"/>
  <c r="H257" i="47"/>
  <c r="I257" i="47"/>
  <c r="H249" i="47"/>
  <c r="I249" i="47"/>
  <c r="H241" i="47"/>
  <c r="I241" i="47"/>
  <c r="H233" i="47"/>
  <c r="I233" i="47"/>
  <c r="H225" i="47"/>
  <c r="I225" i="47"/>
  <c r="H217" i="47"/>
  <c r="I217" i="47"/>
  <c r="H209" i="47"/>
  <c r="I209" i="47"/>
  <c r="H201" i="47"/>
  <c r="I201" i="47"/>
  <c r="H193" i="47"/>
  <c r="I193" i="47"/>
  <c r="H185" i="47"/>
  <c r="I185" i="47"/>
  <c r="H177" i="47"/>
  <c r="I177" i="47"/>
  <c r="H169" i="47"/>
  <c r="I169" i="47"/>
  <c r="H161" i="47"/>
  <c r="I161" i="47"/>
  <c r="H153" i="47"/>
  <c r="I153" i="47"/>
  <c r="H145" i="47"/>
  <c r="I145" i="47"/>
  <c r="H137" i="47"/>
  <c r="I137" i="47"/>
  <c r="H129" i="47"/>
  <c r="I129" i="47"/>
  <c r="H121" i="47"/>
  <c r="I121" i="47"/>
  <c r="H113" i="47"/>
  <c r="I113" i="47"/>
  <c r="H105" i="47"/>
  <c r="I105" i="47"/>
  <c r="H97" i="47"/>
  <c r="I97" i="47"/>
  <c r="H89" i="47"/>
  <c r="I89" i="47"/>
  <c r="H81" i="47"/>
  <c r="I81" i="47"/>
  <c r="H73" i="47"/>
  <c r="I73" i="47"/>
  <c r="H65" i="47"/>
  <c r="I65" i="47"/>
  <c r="H57" i="47"/>
  <c r="I57" i="47"/>
  <c r="H49" i="47"/>
  <c r="I49" i="47"/>
  <c r="H41" i="47"/>
  <c r="I41" i="47"/>
  <c r="H33" i="47"/>
  <c r="I33" i="47"/>
  <c r="H25" i="47"/>
  <c r="I25" i="47"/>
  <c r="H17" i="47"/>
  <c r="I17" i="47"/>
  <c r="H9" i="47"/>
  <c r="I9" i="47"/>
  <c r="C578" i="49"/>
  <c r="I577" i="47"/>
  <c r="C570" i="49"/>
  <c r="I569" i="47"/>
  <c r="C562" i="49"/>
  <c r="I561" i="47"/>
  <c r="C522" i="49"/>
  <c r="I521" i="47"/>
  <c r="H394" i="47"/>
  <c r="I394" i="47"/>
  <c r="H392" i="47"/>
  <c r="I392" i="47"/>
  <c r="H384" i="47"/>
  <c r="I384" i="47"/>
  <c r="H376" i="47"/>
  <c r="I376" i="47"/>
  <c r="H368" i="47"/>
  <c r="I368" i="47"/>
  <c r="H360" i="47"/>
  <c r="I360" i="47"/>
  <c r="H344" i="47"/>
  <c r="I344" i="47"/>
  <c r="H336" i="47"/>
  <c r="I336" i="47"/>
  <c r="H328" i="47"/>
  <c r="I328" i="47"/>
  <c r="H312" i="47"/>
  <c r="I312" i="47"/>
  <c r="H304" i="47"/>
  <c r="I304" i="47"/>
  <c r="H296" i="47"/>
  <c r="I296" i="47"/>
  <c r="H288" i="47"/>
  <c r="I288" i="47"/>
  <c r="H280" i="47"/>
  <c r="I280" i="47"/>
  <c r="H272" i="47"/>
  <c r="I272" i="47"/>
  <c r="H264" i="47"/>
  <c r="I264" i="47"/>
  <c r="H256" i="47"/>
  <c r="I256" i="47"/>
  <c r="H248" i="47"/>
  <c r="I248" i="47"/>
  <c r="H240" i="47"/>
  <c r="I240" i="47"/>
  <c r="H232" i="47"/>
  <c r="I232" i="47"/>
  <c r="H224" i="47"/>
  <c r="I224" i="47"/>
  <c r="H216" i="47"/>
  <c r="I216" i="47"/>
  <c r="H208" i="47"/>
  <c r="I208" i="47"/>
  <c r="H200" i="47"/>
  <c r="I200" i="47"/>
  <c r="H192" i="47"/>
  <c r="I192" i="47"/>
  <c r="H184" i="47"/>
  <c r="I184" i="47"/>
  <c r="H176" i="47"/>
  <c r="I176" i="47"/>
  <c r="H160" i="47"/>
  <c r="I160" i="47"/>
  <c r="H152" i="47"/>
  <c r="I152" i="47"/>
  <c r="H144" i="47"/>
  <c r="I144" i="47"/>
  <c r="H136" i="47"/>
  <c r="I136" i="47"/>
  <c r="H128" i="47"/>
  <c r="I128" i="47"/>
  <c r="H120" i="47"/>
  <c r="I120" i="47"/>
  <c r="H112" i="47"/>
  <c r="I112" i="47"/>
  <c r="H104" i="47"/>
  <c r="I104" i="47"/>
  <c r="H96" i="47"/>
  <c r="I96" i="47"/>
  <c r="H88" i="47"/>
  <c r="I88" i="47"/>
  <c r="H80" i="47"/>
  <c r="I80" i="47"/>
  <c r="H72" i="47"/>
  <c r="I72" i="47"/>
  <c r="H64" i="47"/>
  <c r="I64" i="47"/>
  <c r="H56" i="47"/>
  <c r="I56" i="47"/>
  <c r="H40" i="47"/>
  <c r="I40" i="47"/>
  <c r="H32" i="47"/>
  <c r="I32" i="47"/>
  <c r="H24" i="47"/>
  <c r="I24" i="47"/>
  <c r="H16" i="47"/>
  <c r="I16" i="47"/>
  <c r="H8" i="47"/>
  <c r="I8" i="47"/>
  <c r="C657" i="49"/>
  <c r="I656" i="47"/>
  <c r="I624" i="47"/>
  <c r="C537" i="49"/>
  <c r="I536" i="47"/>
  <c r="C521" i="49"/>
  <c r="I520" i="47"/>
  <c r="C489" i="49"/>
  <c r="I488" i="47"/>
  <c r="C409" i="49"/>
  <c r="I408" i="47"/>
  <c r="H397" i="47"/>
  <c r="I397" i="47"/>
  <c r="H385" i="47"/>
  <c r="I385" i="47"/>
  <c r="H391" i="47"/>
  <c r="I391" i="47"/>
  <c r="H383" i="47"/>
  <c r="I383" i="47"/>
  <c r="H375" i="47"/>
  <c r="I375" i="47"/>
  <c r="H367" i="47"/>
  <c r="I367" i="47"/>
  <c r="H359" i="47"/>
  <c r="I359" i="47"/>
  <c r="H351" i="47"/>
  <c r="I351" i="47"/>
  <c r="H343" i="47"/>
  <c r="I343" i="47"/>
  <c r="H335" i="47"/>
  <c r="I335" i="47"/>
  <c r="H327" i="47"/>
  <c r="I327" i="47"/>
  <c r="H319" i="47"/>
  <c r="I319" i="47"/>
  <c r="H311" i="47"/>
  <c r="I311" i="47"/>
  <c r="H303" i="47"/>
  <c r="I303" i="47"/>
  <c r="H295" i="47"/>
  <c r="I295" i="47"/>
  <c r="H287" i="47"/>
  <c r="I287" i="47"/>
  <c r="H279" i="47"/>
  <c r="I279" i="47"/>
  <c r="H271" i="47"/>
  <c r="I271" i="47"/>
  <c r="H263" i="47"/>
  <c r="I263" i="47"/>
  <c r="H255" i="47"/>
  <c r="I255" i="47"/>
  <c r="H247" i="47"/>
  <c r="I247" i="47"/>
  <c r="H239" i="47"/>
  <c r="I239" i="47"/>
  <c r="H231" i="47"/>
  <c r="I231" i="47"/>
  <c r="H223" i="47"/>
  <c r="I223" i="47"/>
  <c r="H215" i="47"/>
  <c r="I215" i="47"/>
  <c r="H207" i="47"/>
  <c r="I207" i="47"/>
  <c r="H191" i="47"/>
  <c r="I191" i="47"/>
  <c r="H183" i="47"/>
  <c r="I183" i="47"/>
  <c r="H175" i="47"/>
  <c r="I175" i="47"/>
  <c r="H167" i="47"/>
  <c r="I167" i="47"/>
  <c r="H159" i="47"/>
  <c r="I159" i="47"/>
  <c r="H151" i="47"/>
  <c r="I151" i="47"/>
  <c r="H143" i="47"/>
  <c r="I143" i="47"/>
  <c r="H135" i="47"/>
  <c r="I135" i="47"/>
  <c r="H127" i="47"/>
  <c r="I127" i="47"/>
  <c r="H119" i="47"/>
  <c r="I119" i="47"/>
  <c r="H111" i="47"/>
  <c r="I111" i="47"/>
  <c r="H103" i="47"/>
  <c r="I103" i="47"/>
  <c r="H95" i="47"/>
  <c r="I95" i="47"/>
  <c r="H87" i="47"/>
  <c r="I87" i="47"/>
  <c r="H79" i="47"/>
  <c r="I79" i="47"/>
  <c r="H71" i="47"/>
  <c r="I71" i="47"/>
  <c r="H63" i="47"/>
  <c r="I63" i="47"/>
  <c r="H55" i="47"/>
  <c r="I55" i="47"/>
  <c r="I47" i="47"/>
  <c r="H39" i="47"/>
  <c r="I39" i="47"/>
  <c r="H31" i="47"/>
  <c r="I31" i="47"/>
  <c r="H23" i="47"/>
  <c r="I23" i="47"/>
  <c r="H15" i="47"/>
  <c r="I15" i="47"/>
  <c r="H7" i="47"/>
  <c r="I7" i="47"/>
  <c r="C576" i="49"/>
  <c r="I575" i="47"/>
  <c r="C568" i="49"/>
  <c r="I567" i="47"/>
  <c r="C560" i="49"/>
  <c r="I559" i="47"/>
  <c r="C552" i="49"/>
  <c r="I551" i="47"/>
  <c r="C536" i="49"/>
  <c r="I535" i="47"/>
  <c r="C496" i="49"/>
  <c r="I495" i="47"/>
  <c r="C480" i="49"/>
  <c r="I479" i="47"/>
  <c r="H389" i="47"/>
  <c r="I389" i="47"/>
  <c r="H377" i="47"/>
  <c r="I377" i="47"/>
  <c r="H390" i="47"/>
  <c r="I390" i="47"/>
  <c r="H382" i="47"/>
  <c r="I382" i="47"/>
  <c r="H374" i="47"/>
  <c r="I374" i="47"/>
  <c r="H366" i="47"/>
  <c r="I366" i="47"/>
  <c r="H358" i="47"/>
  <c r="I358" i="47"/>
  <c r="H350" i="47"/>
  <c r="I350" i="47"/>
  <c r="H342" i="47"/>
  <c r="I342" i="47"/>
  <c r="H334" i="47"/>
  <c r="I334" i="47"/>
  <c r="H326" i="47"/>
  <c r="I326" i="47"/>
  <c r="H318" i="47"/>
  <c r="I318" i="47"/>
  <c r="H310" i="47"/>
  <c r="I310" i="47"/>
  <c r="H302" i="47"/>
  <c r="I302" i="47"/>
  <c r="H294" i="47"/>
  <c r="I294" i="47"/>
  <c r="H286" i="47"/>
  <c r="I286" i="47"/>
  <c r="H278" i="47"/>
  <c r="I278" i="47"/>
  <c r="H270" i="47"/>
  <c r="I270" i="47"/>
  <c r="H262" i="47"/>
  <c r="I262" i="47"/>
  <c r="H254" i="47"/>
  <c r="I254" i="47"/>
  <c r="H246" i="47"/>
  <c r="I246" i="47"/>
  <c r="H238" i="47"/>
  <c r="I238" i="47"/>
  <c r="H230" i="47"/>
  <c r="I230" i="47"/>
  <c r="H222" i="47"/>
  <c r="I222" i="47"/>
  <c r="H214" i="47"/>
  <c r="I214" i="47"/>
  <c r="H206" i="47"/>
  <c r="I206" i="47"/>
  <c r="I198" i="47"/>
  <c r="H190" i="47"/>
  <c r="I190" i="47"/>
  <c r="H182" i="47"/>
  <c r="I182" i="47"/>
  <c r="H174" i="47"/>
  <c r="I174" i="47"/>
  <c r="H166" i="47"/>
  <c r="I166" i="47"/>
  <c r="H158" i="47"/>
  <c r="I158" i="47"/>
  <c r="H150" i="47"/>
  <c r="I150" i="47"/>
  <c r="H142" i="47"/>
  <c r="I142" i="47"/>
  <c r="H134" i="47"/>
  <c r="I134" i="47"/>
  <c r="H126" i="47"/>
  <c r="I126" i="47"/>
  <c r="H118" i="47"/>
  <c r="I118" i="47"/>
  <c r="H110" i="47"/>
  <c r="I110" i="47"/>
  <c r="H102" i="47"/>
  <c r="I102" i="47"/>
  <c r="H94" i="47"/>
  <c r="I94" i="47"/>
  <c r="H86" i="47"/>
  <c r="I86" i="47"/>
  <c r="H70" i="47"/>
  <c r="I70" i="47"/>
  <c r="H62" i="47"/>
  <c r="I62" i="47"/>
  <c r="H54" i="47"/>
  <c r="I54" i="47"/>
  <c r="H46" i="47"/>
  <c r="I46" i="47"/>
  <c r="H38" i="47"/>
  <c r="I38" i="47"/>
  <c r="H30" i="47"/>
  <c r="I30" i="47"/>
  <c r="H22" i="47"/>
  <c r="I22" i="47"/>
  <c r="H14" i="47"/>
  <c r="I14" i="47"/>
  <c r="H6" i="47"/>
  <c r="I6" i="47"/>
  <c r="C567" i="49"/>
  <c r="I566" i="47"/>
  <c r="C535" i="49"/>
  <c r="I534" i="47"/>
  <c r="C527" i="49"/>
  <c r="I526" i="47"/>
  <c r="I502" i="47"/>
  <c r="C463" i="49"/>
  <c r="I462" i="47"/>
  <c r="C455" i="49"/>
  <c r="I454" i="47"/>
  <c r="H373" i="47"/>
  <c r="I373" i="47"/>
  <c r="H365" i="47"/>
  <c r="I365" i="47"/>
  <c r="H357" i="47"/>
  <c r="I357" i="47"/>
  <c r="H349" i="47"/>
  <c r="I349" i="47"/>
  <c r="H341" i="47"/>
  <c r="I341" i="47"/>
  <c r="H333" i="47"/>
  <c r="I333" i="47"/>
  <c r="H325" i="47"/>
  <c r="I325" i="47"/>
  <c r="H317" i="47"/>
  <c r="I317" i="47"/>
  <c r="H309" i="47"/>
  <c r="I309" i="47"/>
  <c r="H301" i="47"/>
  <c r="I301" i="47"/>
  <c r="H293" i="47"/>
  <c r="I293" i="47"/>
  <c r="H285" i="47"/>
  <c r="I285" i="47"/>
  <c r="H277" i="47"/>
  <c r="I277" i="47"/>
  <c r="H269" i="47"/>
  <c r="I269" i="47"/>
  <c r="H261" i="47"/>
  <c r="I261" i="47"/>
  <c r="H253" i="47"/>
  <c r="I253" i="47"/>
  <c r="H245" i="47"/>
  <c r="I245" i="47"/>
  <c r="H237" i="47"/>
  <c r="I237" i="47"/>
  <c r="H229" i="47"/>
  <c r="I229" i="47"/>
  <c r="H221" i="47"/>
  <c r="I221" i="47"/>
  <c r="H213" i="47"/>
  <c r="I213" i="47"/>
  <c r="H205" i="47"/>
  <c r="I205" i="47"/>
  <c r="H197" i="47"/>
  <c r="I197" i="47"/>
  <c r="H189" i="47"/>
  <c r="I189" i="47"/>
  <c r="H181" i="47"/>
  <c r="I181" i="47"/>
  <c r="H173" i="47"/>
  <c r="I173" i="47"/>
  <c r="H165" i="47"/>
  <c r="I165" i="47"/>
  <c r="H157" i="47"/>
  <c r="I157" i="47"/>
  <c r="H149" i="47"/>
  <c r="I149" i="47"/>
  <c r="H141" i="47"/>
  <c r="I141" i="47"/>
  <c r="H133" i="47"/>
  <c r="I133" i="47"/>
  <c r="H125" i="47"/>
  <c r="I125" i="47"/>
  <c r="H117" i="47"/>
  <c r="I117" i="47"/>
  <c r="H101" i="47"/>
  <c r="I101" i="47"/>
  <c r="H93" i="47"/>
  <c r="I93" i="47"/>
  <c r="H85" i="47"/>
  <c r="I85" i="47"/>
  <c r="H77" i="47"/>
  <c r="I77" i="47"/>
  <c r="H69" i="47"/>
  <c r="I69" i="47"/>
  <c r="H61" i="47"/>
  <c r="I61" i="47"/>
  <c r="H53" i="47"/>
  <c r="I53" i="47"/>
  <c r="H45" i="47"/>
  <c r="I45" i="47"/>
  <c r="H37" i="47"/>
  <c r="I37" i="47"/>
  <c r="H29" i="47"/>
  <c r="I29" i="47"/>
  <c r="H21" i="47"/>
  <c r="I21" i="47"/>
  <c r="H13" i="47"/>
  <c r="I13" i="47"/>
  <c r="H5" i="47"/>
  <c r="I5" i="47"/>
  <c r="C598" i="49"/>
  <c r="I597" i="47"/>
  <c r="H396" i="47"/>
  <c r="I396" i="47"/>
  <c r="H388" i="47"/>
  <c r="I388" i="47"/>
  <c r="H380" i="47"/>
  <c r="I380" i="47"/>
  <c r="H372" i="47"/>
  <c r="I372" i="47"/>
  <c r="H364" i="47"/>
  <c r="I364" i="47"/>
  <c r="H356" i="47"/>
  <c r="I356" i="47"/>
  <c r="H348" i="47"/>
  <c r="I348" i="47"/>
  <c r="H340" i="47"/>
  <c r="I340" i="47"/>
  <c r="H332" i="47"/>
  <c r="I332" i="47"/>
  <c r="H324" i="47"/>
  <c r="I324" i="47"/>
  <c r="H316" i="47"/>
  <c r="I316" i="47"/>
  <c r="H308" i="47"/>
  <c r="I308" i="47"/>
  <c r="H300" i="47"/>
  <c r="I300" i="47"/>
  <c r="H292" i="47"/>
  <c r="I292" i="47"/>
  <c r="H284" i="47"/>
  <c r="I284" i="47"/>
  <c r="H276" i="47"/>
  <c r="I276" i="47"/>
  <c r="H268" i="47"/>
  <c r="I268" i="47"/>
  <c r="H252" i="47"/>
  <c r="I252" i="47"/>
  <c r="H244" i="47"/>
  <c r="I244" i="47"/>
  <c r="H236" i="47"/>
  <c r="I236" i="47"/>
  <c r="H228" i="47"/>
  <c r="I228" i="47"/>
  <c r="H220" i="47"/>
  <c r="I220" i="47"/>
  <c r="H212" i="47"/>
  <c r="I212" i="47"/>
  <c r="H204" i="47"/>
  <c r="I204" i="47"/>
  <c r="H196" i="47"/>
  <c r="I196" i="47"/>
  <c r="H188" i="47"/>
  <c r="I188" i="47"/>
  <c r="H180" i="47"/>
  <c r="I180" i="47"/>
  <c r="H172" i="47"/>
  <c r="I172" i="47"/>
  <c r="H164" i="47"/>
  <c r="I164" i="47"/>
  <c r="H156" i="47"/>
  <c r="I156" i="47"/>
  <c r="H148" i="47"/>
  <c r="I148" i="47"/>
  <c r="H132" i="47"/>
  <c r="I132" i="47"/>
  <c r="H124" i="47"/>
  <c r="I124" i="47"/>
  <c r="H116" i="47"/>
  <c r="I116" i="47"/>
  <c r="H100" i="47"/>
  <c r="I100" i="47"/>
  <c r="H92" i="47"/>
  <c r="I92" i="47"/>
  <c r="H84" i="47"/>
  <c r="I84" i="47"/>
  <c r="H76" i="47"/>
  <c r="I76" i="47"/>
  <c r="H68" i="47"/>
  <c r="I68" i="47"/>
  <c r="H60" i="47"/>
  <c r="I60" i="47"/>
  <c r="H52" i="47"/>
  <c r="I52" i="47"/>
  <c r="H44" i="47"/>
  <c r="I44" i="47"/>
  <c r="H36" i="47"/>
  <c r="I36" i="47"/>
  <c r="H28" i="47"/>
  <c r="I28" i="47"/>
  <c r="H20" i="47"/>
  <c r="I20" i="47"/>
  <c r="H12" i="47"/>
  <c r="I12" i="47"/>
  <c r="H4" i="47"/>
  <c r="I4" i="47"/>
  <c r="I716" i="47"/>
  <c r="C445" i="49"/>
  <c r="I444" i="47"/>
  <c r="I412" i="47"/>
  <c r="H381" i="47"/>
  <c r="I381" i="47"/>
  <c r="H395" i="47"/>
  <c r="I395" i="47"/>
  <c r="H387" i="47"/>
  <c r="I387" i="47"/>
  <c r="H379" i="47"/>
  <c r="I379" i="47"/>
  <c r="H371" i="47"/>
  <c r="I371" i="47"/>
  <c r="H363" i="47"/>
  <c r="I363" i="47"/>
  <c r="H355" i="47"/>
  <c r="I355" i="47"/>
  <c r="H347" i="47"/>
  <c r="I347" i="47"/>
  <c r="H339" i="47"/>
  <c r="I339" i="47"/>
  <c r="H331" i="47"/>
  <c r="I331" i="47"/>
  <c r="H323" i="47"/>
  <c r="I323" i="47"/>
  <c r="H315" i="47"/>
  <c r="I315" i="47"/>
  <c r="H307" i="47"/>
  <c r="I307" i="47"/>
  <c r="H299" i="47"/>
  <c r="I299" i="47"/>
  <c r="H291" i="47"/>
  <c r="I291" i="47"/>
  <c r="H283" i="47"/>
  <c r="I283" i="47"/>
  <c r="H275" i="47"/>
  <c r="I275" i="47"/>
  <c r="H267" i="47"/>
  <c r="I267" i="47"/>
  <c r="I259" i="47"/>
  <c r="H251" i="47"/>
  <c r="I251" i="47"/>
  <c r="H243" i="47"/>
  <c r="I243" i="47"/>
  <c r="H235" i="47"/>
  <c r="I235" i="47"/>
  <c r="H227" i="47"/>
  <c r="I227" i="47"/>
  <c r="H219" i="47"/>
  <c r="I219" i="47"/>
  <c r="H211" i="47"/>
  <c r="I211" i="47"/>
  <c r="H203" i="47"/>
  <c r="I203" i="47"/>
  <c r="H195" i="47"/>
  <c r="I195" i="47"/>
  <c r="H187" i="47"/>
  <c r="I187" i="47"/>
  <c r="H179" i="47"/>
  <c r="I179" i="47"/>
  <c r="H171" i="47"/>
  <c r="I171" i="47"/>
  <c r="H163" i="47"/>
  <c r="I163" i="47"/>
  <c r="H155" i="47"/>
  <c r="I155" i="47"/>
  <c r="H147" i="47"/>
  <c r="I147" i="47"/>
  <c r="H139" i="47"/>
  <c r="I139" i="47"/>
  <c r="H131" i="47"/>
  <c r="I131" i="47"/>
  <c r="H123" i="47"/>
  <c r="I123" i="47"/>
  <c r="H115" i="47"/>
  <c r="I115" i="47"/>
  <c r="H107" i="47"/>
  <c r="I107" i="47"/>
  <c r="H99" i="47"/>
  <c r="I99" i="47"/>
  <c r="H91" i="47"/>
  <c r="I91" i="47"/>
  <c r="H83" i="47"/>
  <c r="I83" i="47"/>
  <c r="H75" i="47"/>
  <c r="I75" i="47"/>
  <c r="H67" i="47"/>
  <c r="I67" i="47"/>
  <c r="H59" i="47"/>
  <c r="I59" i="47"/>
  <c r="H51" i="47"/>
  <c r="I51" i="47"/>
  <c r="H43" i="47"/>
  <c r="I43" i="47"/>
  <c r="H35" i="47"/>
  <c r="I35" i="47"/>
  <c r="H27" i="47"/>
  <c r="I27" i="47"/>
  <c r="H19" i="47"/>
  <c r="I19" i="47"/>
  <c r="H11" i="47"/>
  <c r="I11" i="47"/>
  <c r="C580" i="49"/>
  <c r="I579" i="47"/>
  <c r="C572" i="49"/>
  <c r="I571" i="47"/>
  <c r="I563" i="47"/>
  <c r="C540" i="49"/>
  <c r="I539" i="47"/>
  <c r="C475" i="49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G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H625" i="47"/>
  <c r="E578" i="49"/>
  <c r="H577" i="47"/>
  <c r="E570" i="49"/>
  <c r="H569" i="47"/>
  <c r="F562" i="49"/>
  <c r="H561" i="47"/>
  <c r="F522" i="49"/>
  <c r="H521" i="47"/>
  <c r="H505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H686" i="47"/>
  <c r="H566" i="47"/>
  <c r="F535" i="49"/>
  <c r="H534" i="47"/>
  <c r="F526" i="47"/>
  <c r="H526" i="47"/>
  <c r="F462" i="47"/>
  <c r="H462" i="47"/>
  <c r="E455" i="49"/>
  <c r="H454" i="47"/>
  <c r="H717" i="47"/>
  <c r="H597" i="47"/>
  <c r="H413" i="47"/>
  <c r="H444" i="47"/>
  <c r="E580" i="49"/>
  <c r="H579" i="47"/>
  <c r="E572" i="49"/>
  <c r="H571" i="47"/>
  <c r="F540" i="49"/>
  <c r="H539" i="47"/>
  <c r="E505" i="49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8" i="47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F719" i="47"/>
  <c r="E720" i="49"/>
  <c r="F720" i="49"/>
  <c r="E719" i="49"/>
  <c r="F719" i="49"/>
  <c r="F718" i="47"/>
  <c r="F717" i="47"/>
  <c r="F718" i="49"/>
  <c r="E718" i="49"/>
  <c r="E717" i="49"/>
  <c r="G716" i="47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7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7" i="47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7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6" i="47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F469" i="47"/>
  <c r="E470" i="49"/>
  <c r="F462" i="49"/>
  <c r="F461" i="47"/>
  <c r="E454" i="49"/>
  <c r="F454" i="49"/>
  <c r="F453" i="47"/>
  <c r="E446" i="49"/>
  <c r="F446" i="49"/>
  <c r="F445" i="47"/>
  <c r="E438" i="49"/>
  <c r="F438" i="49"/>
  <c r="F437" i="47"/>
  <c r="E430" i="49"/>
  <c r="F430" i="49"/>
  <c r="E422" i="49"/>
  <c r="F422" i="49"/>
  <c r="F413" i="47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8" i="47"/>
  <c r="F469" i="49"/>
  <c r="F461" i="49"/>
  <c r="F460" i="47"/>
  <c r="E461" i="49"/>
  <c r="F453" i="49"/>
  <c r="F452" i="47"/>
  <c r="E453" i="49"/>
  <c r="E445" i="49"/>
  <c r="F445" i="49"/>
  <c r="F444" i="47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7" i="47"/>
  <c r="F468" i="49"/>
  <c r="E460" i="49"/>
  <c r="F459" i="47"/>
  <c r="F460" i="49"/>
  <c r="E452" i="49"/>
  <c r="F451" i="47"/>
  <c r="F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F466" i="47"/>
  <c r="E459" i="49"/>
  <c r="F459" i="49"/>
  <c r="F458" i="47"/>
  <c r="E451" i="49"/>
  <c r="F451" i="49"/>
  <c r="F450" i="47"/>
  <c r="E443" i="49"/>
  <c r="F443" i="49"/>
  <c r="F442" i="47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F465" i="47"/>
  <c r="F457" i="47"/>
  <c r="E458" i="49"/>
  <c r="F458" i="49"/>
  <c r="F449" i="47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504" i="47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F464" i="47"/>
  <c r="E457" i="49"/>
  <c r="F457" i="49"/>
  <c r="F456" i="47"/>
  <c r="E449" i="49"/>
  <c r="F449" i="49"/>
  <c r="F448" i="47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F535" i="47"/>
  <c r="E536" i="49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F463" i="47"/>
  <c r="E456" i="49"/>
  <c r="F456" i="49"/>
  <c r="F455" i="47"/>
  <c r="E448" i="49"/>
  <c r="F448" i="49"/>
  <c r="F447" i="47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F474" i="47"/>
  <c r="E591" i="49"/>
  <c r="F591" i="49"/>
  <c r="F590" i="47"/>
  <c r="E583" i="49"/>
  <c r="F583" i="49"/>
  <c r="F582" i="47"/>
  <c r="E575" i="49"/>
  <c r="F575" i="49"/>
  <c r="F574" i="47"/>
  <c r="E567" i="49"/>
  <c r="F566" i="47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70" i="47"/>
  <c r="F463" i="49"/>
  <c r="E463" i="49"/>
  <c r="F454" i="47"/>
  <c r="F447" i="49"/>
  <c r="E447" i="49"/>
  <c r="F446" i="47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G624" i="47" l="1"/>
  <c r="I625" i="49" s="1"/>
  <c r="G563" i="47"/>
  <c r="G502" i="47"/>
  <c r="I503" i="49" s="1"/>
  <c r="G412" i="47"/>
  <c r="I413" i="49" s="1"/>
  <c r="G505" i="47"/>
  <c r="I506" i="49" s="1"/>
  <c r="G533" i="47"/>
  <c r="I534" i="49" s="1"/>
  <c r="G564" i="47"/>
  <c r="I565" i="49" s="1"/>
  <c r="G717" i="47"/>
  <c r="I718" i="49" s="1"/>
  <c r="G625" i="47"/>
  <c r="I626" i="49" s="1"/>
  <c r="G686" i="47"/>
  <c r="I687" i="49" s="1"/>
  <c r="G474" i="47"/>
  <c r="I475" i="49" s="1"/>
  <c r="G413" i="47"/>
  <c r="I414" i="49" s="1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G747" i="47"/>
  <c r="I748" i="49" s="1"/>
  <c r="F748" i="49"/>
  <c r="I686" i="49"/>
  <c r="E579" i="47"/>
  <c r="G580" i="49" s="1"/>
  <c r="F580" i="49"/>
  <c r="E466" i="47"/>
  <c r="G467" i="49" s="1"/>
  <c r="E467" i="49"/>
  <c r="G443" i="47"/>
  <c r="I444" i="49" s="1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I564" i="49"/>
  <c r="E506" i="47"/>
  <c r="G507" i="49" s="1"/>
  <c r="F507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G655" i="47"/>
  <c r="I656" i="49" s="1"/>
  <c r="F656" i="49"/>
  <c r="E530" i="47"/>
  <c r="G531" i="49" s="1"/>
  <c r="F531" i="49"/>
  <c r="E488" i="47"/>
  <c r="G489" i="49" s="1"/>
  <c r="F489" i="49"/>
  <c r="G594" i="47"/>
  <c r="I595" i="49" s="1"/>
  <c r="F595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I505" i="49"/>
  <c r="E736" i="47"/>
  <c r="G737" i="49" s="1"/>
  <c r="E762" i="47"/>
  <c r="G763" i="49" s="1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F63" i="60" l="1"/>
  <c r="F428" i="60"/>
  <c r="H754" i="60" l="1"/>
  <c r="G754" i="60"/>
  <c r="G746" i="60"/>
  <c r="G752" i="60"/>
  <c r="H752" i="60"/>
  <c r="G751" i="60"/>
  <c r="H751" i="60"/>
  <c r="G753" i="60"/>
  <c r="H753" i="60"/>
  <c r="G760" i="60"/>
  <c r="H760" i="60"/>
  <c r="H758" i="60"/>
  <c r="G758" i="60"/>
  <c r="H750" i="60"/>
  <c r="G750" i="60"/>
  <c r="G761" i="60"/>
  <c r="H761" i="60"/>
  <c r="G757" i="60"/>
  <c r="H757" i="60"/>
  <c r="G759" i="60"/>
  <c r="H759" i="60"/>
  <c r="G749" i="60"/>
  <c r="H749" i="60"/>
  <c r="G756" i="60"/>
  <c r="H756" i="60"/>
  <c r="G748" i="60"/>
  <c r="H748" i="60"/>
  <c r="H755" i="60"/>
  <c r="G755" i="60"/>
  <c r="G747" i="60"/>
  <c r="H747" i="60"/>
  <c r="G470" i="60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E757" i="60"/>
  <c r="E755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G290" i="60"/>
  <c r="H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G137" i="60"/>
  <c r="H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E756" i="60"/>
  <c r="E754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E752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E750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H501" i="60"/>
  <c r="G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22" i="60"/>
  <c r="E608" i="60"/>
  <c r="G593" i="60"/>
  <c r="E434" i="60"/>
  <c r="H138" i="60"/>
  <c r="E554" i="60"/>
  <c r="A14" i="60"/>
  <c r="E746" i="60" l="1"/>
  <c r="H746" i="60"/>
  <c r="E394" i="60"/>
  <c r="E346" i="60"/>
  <c r="E362" i="60"/>
  <c r="E378" i="60"/>
  <c r="E410" i="60"/>
  <c r="E530" i="60"/>
  <c r="E426" i="60"/>
  <c r="E733" i="60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A605" i="59"/>
  <c r="A535" i="59"/>
  <c r="A536" i="59"/>
  <c r="A534" i="59"/>
  <c r="A398" i="59"/>
  <c r="A399" i="59" s="1"/>
  <c r="A4" i="59"/>
  <c r="A5" i="59" s="1"/>
  <c r="A3" i="59"/>
  <c r="F7" i="62"/>
  <c r="G4" i="59" l="1"/>
  <c r="H4" i="59"/>
  <c r="G3" i="59"/>
  <c r="H3" i="59"/>
  <c r="G389" i="59"/>
  <c r="H389" i="59"/>
  <c r="G388" i="59"/>
  <c r="H388" i="59"/>
  <c r="G387" i="59"/>
  <c r="H387" i="59"/>
  <c r="G386" i="59"/>
  <c r="H386" i="59"/>
  <c r="G385" i="59"/>
  <c r="H385" i="59"/>
  <c r="G384" i="59"/>
  <c r="H384" i="59"/>
  <c r="G383" i="59"/>
  <c r="H383" i="59"/>
  <c r="G382" i="59"/>
  <c r="H382" i="59"/>
  <c r="G534" i="59"/>
  <c r="H534" i="59"/>
  <c r="G398" i="59"/>
  <c r="H398" i="59"/>
  <c r="H397" i="59"/>
  <c r="G397" i="59"/>
  <c r="G396" i="59"/>
  <c r="H396" i="59"/>
  <c r="G395" i="59"/>
  <c r="H395" i="59"/>
  <c r="G394" i="59"/>
  <c r="H394" i="59"/>
  <c r="G393" i="59"/>
  <c r="H393" i="59"/>
  <c r="G392" i="59"/>
  <c r="H392" i="59"/>
  <c r="G391" i="59"/>
  <c r="H391" i="59"/>
  <c r="G390" i="59"/>
  <c r="H390" i="59"/>
  <c r="G536" i="59"/>
  <c r="H536" i="59"/>
  <c r="G535" i="59"/>
  <c r="H535" i="59"/>
  <c r="G605" i="59"/>
  <c r="H605" i="59"/>
  <c r="G604" i="59"/>
  <c r="H604" i="59"/>
  <c r="G678" i="59"/>
  <c r="H678" i="59"/>
  <c r="A93" i="60"/>
  <c r="E389" i="59"/>
  <c r="E393" i="59"/>
  <c r="E397" i="59"/>
  <c r="A680" i="59"/>
  <c r="A606" i="59"/>
  <c r="A537" i="59"/>
  <c r="A400" i="59"/>
  <c r="E396" i="59"/>
  <c r="E534" i="59"/>
  <c r="E390" i="59"/>
  <c r="E385" i="59"/>
  <c r="E382" i="59"/>
  <c r="E386" i="59"/>
  <c r="A6" i="59"/>
  <c r="G157" i="48"/>
  <c r="G158" i="48"/>
  <c r="G159" i="48"/>
  <c r="G160" i="48"/>
  <c r="G162" i="48"/>
  <c r="G163" i="48"/>
  <c r="G164" i="48"/>
  <c r="G165" i="48"/>
  <c r="G167" i="48"/>
  <c r="G168" i="48"/>
  <c r="G169" i="48"/>
  <c r="G170" i="48"/>
  <c r="G171" i="48"/>
  <c r="G172" i="48"/>
  <c r="G173" i="48"/>
  <c r="G174" i="48"/>
  <c r="G176" i="48"/>
  <c r="G177" i="48"/>
  <c r="G178" i="48"/>
  <c r="G179" i="48"/>
  <c r="G180" i="48"/>
  <c r="G181" i="48"/>
  <c r="G182" i="48"/>
  <c r="G183" i="48"/>
  <c r="G185" i="48"/>
  <c r="G156" i="48"/>
  <c r="F157" i="48"/>
  <c r="F158" i="48"/>
  <c r="F159" i="48"/>
  <c r="F160" i="48"/>
  <c r="F161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56" i="48"/>
  <c r="G161" i="48"/>
  <c r="F162" i="48"/>
  <c r="G166" i="48"/>
  <c r="G175" i="48"/>
  <c r="G184" i="48"/>
  <c r="G186" i="48"/>
  <c r="H2" i="60"/>
  <c r="E678" i="59" l="1"/>
  <c r="E398" i="59"/>
  <c r="E388" i="59"/>
  <c r="E535" i="59"/>
  <c r="G5" i="59"/>
  <c r="H5" i="59"/>
  <c r="G399" i="59"/>
  <c r="H399" i="59"/>
  <c r="G679" i="59"/>
  <c r="H679" i="59"/>
  <c r="E394" i="59"/>
  <c r="E395" i="59"/>
  <c r="E392" i="59"/>
  <c r="E383" i="59"/>
  <c r="A94" i="60"/>
  <c r="E387" i="59"/>
  <c r="E391" i="59"/>
  <c r="E604" i="59"/>
  <c r="E384" i="59"/>
  <c r="E536" i="59"/>
  <c r="E605" i="59"/>
  <c r="A681" i="59"/>
  <c r="A607" i="59"/>
  <c r="A538" i="59"/>
  <c r="A401" i="59"/>
  <c r="A7" i="59"/>
  <c r="F189" i="48"/>
  <c r="G189" i="48" s="1"/>
  <c r="F2" i="60"/>
  <c r="G6" i="59" l="1"/>
  <c r="H6" i="59"/>
  <c r="G400" i="59"/>
  <c r="H400" i="59"/>
  <c r="G537" i="59"/>
  <c r="H537" i="59"/>
  <c r="G606" i="59"/>
  <c r="H606" i="59"/>
  <c r="G680" i="59"/>
  <c r="H680" i="59"/>
  <c r="E2" i="60"/>
  <c r="A95" i="60"/>
  <c r="E679" i="59"/>
  <c r="A682" i="59"/>
  <c r="A608" i="59"/>
  <c r="A539" i="59"/>
  <c r="E399" i="59"/>
  <c r="A402" i="59"/>
  <c r="A8" i="59"/>
  <c r="G7" i="59" l="1"/>
  <c r="H7" i="59"/>
  <c r="H401" i="59"/>
  <c r="G401" i="59"/>
  <c r="G538" i="59"/>
  <c r="H538" i="59"/>
  <c r="G607" i="59"/>
  <c r="H607" i="59"/>
  <c r="H681" i="59"/>
  <c r="G681" i="59"/>
  <c r="A96" i="60"/>
  <c r="E400" i="59"/>
  <c r="E680" i="59"/>
  <c r="A683" i="59"/>
  <c r="E606" i="59"/>
  <c r="A609" i="59"/>
  <c r="E537" i="59"/>
  <c r="A540" i="59"/>
  <c r="A403" i="59"/>
  <c r="A9" i="59"/>
  <c r="G8" i="59" l="1"/>
  <c r="H8" i="59"/>
  <c r="G402" i="59"/>
  <c r="H402" i="59"/>
  <c r="G539" i="59"/>
  <c r="H539" i="59"/>
  <c r="G608" i="59"/>
  <c r="H608" i="59"/>
  <c r="G682" i="59"/>
  <c r="H682" i="59"/>
  <c r="A97" i="60"/>
  <c r="E401" i="59"/>
  <c r="E681" i="59"/>
  <c r="E607" i="59"/>
  <c r="A684" i="59"/>
  <c r="A610" i="59"/>
  <c r="A541" i="59"/>
  <c r="E538" i="59"/>
  <c r="A404" i="59"/>
  <c r="A10" i="59"/>
  <c r="G9" i="59" l="1"/>
  <c r="H9" i="59"/>
  <c r="G403" i="59"/>
  <c r="H403" i="59"/>
  <c r="G540" i="59"/>
  <c r="H540" i="59"/>
  <c r="G609" i="59"/>
  <c r="H609" i="59"/>
  <c r="G683" i="59"/>
  <c r="H683" i="59"/>
  <c r="A98" i="60"/>
  <c r="E402" i="59"/>
  <c r="E539" i="59"/>
  <c r="E682" i="59"/>
  <c r="A685" i="59"/>
  <c r="E608" i="59"/>
  <c r="A611" i="59"/>
  <c r="A542" i="59"/>
  <c r="A405" i="59"/>
  <c r="A11" i="59"/>
  <c r="H70" i="43"/>
  <c r="G10" i="59" l="1"/>
  <c r="H10" i="59"/>
  <c r="G404" i="59"/>
  <c r="H404" i="59"/>
  <c r="H541" i="59"/>
  <c r="G541" i="59"/>
  <c r="G610" i="59"/>
  <c r="H610" i="59"/>
  <c r="G684" i="59"/>
  <c r="H684" i="59"/>
  <c r="A99" i="60"/>
  <c r="E403" i="59"/>
  <c r="E540" i="59"/>
  <c r="E609" i="59"/>
  <c r="E683" i="59"/>
  <c r="A686" i="59"/>
  <c r="A612" i="59"/>
  <c r="A543" i="59"/>
  <c r="A406" i="59"/>
  <c r="A12" i="59"/>
  <c r="G11" i="59" l="1"/>
  <c r="H11" i="59"/>
  <c r="G405" i="59"/>
  <c r="H405" i="59"/>
  <c r="G542" i="59"/>
  <c r="H542" i="59"/>
  <c r="G611" i="59"/>
  <c r="H611" i="59"/>
  <c r="G685" i="59"/>
  <c r="A100" i="60"/>
  <c r="E404" i="59"/>
  <c r="E541" i="59"/>
  <c r="E610" i="59"/>
  <c r="E684" i="59"/>
  <c r="H685" i="59"/>
  <c r="A687" i="59"/>
  <c r="A613" i="59"/>
  <c r="A544" i="59"/>
  <c r="A407" i="59"/>
  <c r="A13" i="59"/>
  <c r="E397" i="49"/>
  <c r="E398" i="49"/>
  <c r="F399" i="49"/>
  <c r="G12" i="59" l="1"/>
  <c r="H12" i="59"/>
  <c r="G406" i="59"/>
  <c r="H406" i="59"/>
  <c r="G543" i="59"/>
  <c r="H543" i="59"/>
  <c r="G612" i="59"/>
  <c r="H612" i="59"/>
  <c r="G686" i="59"/>
  <c r="H686" i="59"/>
  <c r="A101" i="60"/>
  <c r="E405" i="59"/>
  <c r="E611" i="59"/>
  <c r="E542" i="59"/>
  <c r="E685" i="59"/>
  <c r="A688" i="59"/>
  <c r="A614" i="59"/>
  <c r="A545" i="59"/>
  <c r="A408" i="59"/>
  <c r="A14" i="59"/>
  <c r="C398" i="49"/>
  <c r="C397" i="49"/>
  <c r="E399" i="49"/>
  <c r="G13" i="59" l="1"/>
  <c r="H13" i="59"/>
  <c r="G407" i="59"/>
  <c r="H407" i="59"/>
  <c r="G544" i="59"/>
  <c r="H544" i="59"/>
  <c r="H613" i="59"/>
  <c r="G613" i="59"/>
  <c r="G687" i="59"/>
  <c r="H687" i="59"/>
  <c r="A102" i="60"/>
  <c r="E406" i="59"/>
  <c r="E686" i="59"/>
  <c r="A689" i="59"/>
  <c r="E612" i="59"/>
  <c r="A615" i="59"/>
  <c r="E543" i="59"/>
  <c r="A546" i="59"/>
  <c r="A409" i="59"/>
  <c r="A15" i="59"/>
  <c r="E398" i="47"/>
  <c r="G399" i="49" s="1"/>
  <c r="E397" i="47"/>
  <c r="G398" i="49" s="1"/>
  <c r="F398" i="49"/>
  <c r="E396" i="47"/>
  <c r="G397" i="49" s="1"/>
  <c r="F397" i="49"/>
  <c r="G14" i="59" l="1"/>
  <c r="H14" i="59"/>
  <c r="G408" i="59"/>
  <c r="H408" i="59"/>
  <c r="G545" i="59"/>
  <c r="H545" i="59"/>
  <c r="G614" i="59"/>
  <c r="H614" i="59"/>
  <c r="G688" i="59"/>
  <c r="H688" i="59"/>
  <c r="A103" i="60"/>
  <c r="E687" i="59"/>
  <c r="A690" i="59"/>
  <c r="E613" i="59"/>
  <c r="A616" i="59"/>
  <c r="A547" i="59"/>
  <c r="E544" i="59"/>
  <c r="E407" i="59"/>
  <c r="A410" i="59"/>
  <c r="A16" i="59"/>
  <c r="G15" i="59" l="1"/>
  <c r="H15" i="59"/>
  <c r="H409" i="59"/>
  <c r="G409" i="59"/>
  <c r="G546" i="59"/>
  <c r="H546" i="59"/>
  <c r="G615" i="59"/>
  <c r="H615" i="59"/>
  <c r="H689" i="59"/>
  <c r="G689" i="59"/>
  <c r="A104" i="60"/>
  <c r="E408" i="59"/>
  <c r="A691" i="59"/>
  <c r="E688" i="59"/>
  <c r="E614" i="59"/>
  <c r="A617" i="59"/>
  <c r="E545" i="59"/>
  <c r="A548" i="59"/>
  <c r="A411" i="59"/>
  <c r="A17" i="59"/>
  <c r="G16" i="59" l="1"/>
  <c r="G410" i="59"/>
  <c r="H410" i="59"/>
  <c r="G547" i="59"/>
  <c r="H547" i="59"/>
  <c r="G616" i="59"/>
  <c r="H616" i="59"/>
  <c r="G690" i="59"/>
  <c r="H690" i="59"/>
  <c r="A105" i="60"/>
  <c r="E546" i="59"/>
  <c r="E689" i="59"/>
  <c r="E615" i="59"/>
  <c r="A692" i="59"/>
  <c r="A618" i="59"/>
  <c r="A549" i="59"/>
  <c r="E409" i="59"/>
  <c r="A412" i="59"/>
  <c r="A18" i="59"/>
  <c r="G17" i="59" l="1"/>
  <c r="H17" i="59"/>
  <c r="G411" i="59"/>
  <c r="G548" i="59"/>
  <c r="H548" i="59"/>
  <c r="G617" i="59"/>
  <c r="H617" i="59"/>
  <c r="G691" i="59"/>
  <c r="H691" i="59"/>
  <c r="A106" i="60"/>
  <c r="E410" i="59"/>
  <c r="E690" i="59"/>
  <c r="E547" i="59"/>
  <c r="A693" i="59"/>
  <c r="E616" i="59"/>
  <c r="A619" i="59"/>
  <c r="A550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8" i="59" l="1"/>
  <c r="H18" i="59"/>
  <c r="G412" i="59"/>
  <c r="H412" i="59"/>
  <c r="G549" i="59"/>
  <c r="H549" i="59"/>
  <c r="G618" i="59"/>
  <c r="H618" i="59"/>
  <c r="G692" i="59"/>
  <c r="H692" i="59"/>
  <c r="E691" i="59"/>
  <c r="A107" i="60"/>
  <c r="E548" i="59"/>
  <c r="E617" i="59"/>
  <c r="A694" i="59"/>
  <c r="A620" i="59"/>
  <c r="A551" i="59"/>
  <c r="E411" i="59"/>
  <c r="A414" i="59"/>
  <c r="A20" i="59"/>
  <c r="Q262" i="44"/>
  <c r="G19" i="59" l="1"/>
  <c r="H19" i="59"/>
  <c r="G413" i="59"/>
  <c r="H413" i="59"/>
  <c r="G550" i="59"/>
  <c r="H550" i="59"/>
  <c r="G619" i="59"/>
  <c r="H619" i="59"/>
  <c r="G693" i="59"/>
  <c r="H693" i="59"/>
  <c r="A108" i="60"/>
  <c r="E412" i="59"/>
  <c r="E692" i="59"/>
  <c r="A695" i="59"/>
  <c r="E618" i="59"/>
  <c r="A621" i="59"/>
  <c r="E549" i="59"/>
  <c r="A552" i="59"/>
  <c r="A415" i="59"/>
  <c r="A21" i="59"/>
  <c r="G20" i="59" l="1"/>
  <c r="H20" i="59"/>
  <c r="G414" i="59"/>
  <c r="H414" i="59"/>
  <c r="G551" i="59"/>
  <c r="H551" i="59"/>
  <c r="G620" i="59"/>
  <c r="H620" i="59"/>
  <c r="G694" i="59"/>
  <c r="H694" i="59"/>
  <c r="A109" i="60"/>
  <c r="E413" i="59"/>
  <c r="E693" i="59"/>
  <c r="E619" i="59"/>
  <c r="A696" i="59"/>
  <c r="A622" i="59"/>
  <c r="A553" i="59"/>
  <c r="E550" i="59"/>
  <c r="A416" i="59"/>
  <c r="A22" i="59"/>
  <c r="F398" i="47"/>
  <c r="G21" i="59" l="1"/>
  <c r="H21" i="59"/>
  <c r="G415" i="59"/>
  <c r="H415" i="59"/>
  <c r="G552" i="59"/>
  <c r="H552" i="59"/>
  <c r="H621" i="59"/>
  <c r="G621" i="59"/>
  <c r="G695" i="59"/>
  <c r="H695" i="59"/>
  <c r="A110" i="60"/>
  <c r="E551" i="59"/>
  <c r="E414" i="59"/>
  <c r="E694" i="59"/>
  <c r="E620" i="59"/>
  <c r="A697" i="59"/>
  <c r="A623" i="59"/>
  <c r="A554" i="59"/>
  <c r="A417" i="59"/>
  <c r="A23" i="59"/>
  <c r="E186" i="48"/>
  <c r="D186" i="48"/>
  <c r="G22" i="59" l="1"/>
  <c r="H22" i="59"/>
  <c r="G416" i="59"/>
  <c r="H416" i="59"/>
  <c r="G553" i="59"/>
  <c r="H553" i="59"/>
  <c r="G622" i="59"/>
  <c r="H622" i="59"/>
  <c r="G696" i="59"/>
  <c r="H696" i="59"/>
  <c r="A111" i="60"/>
  <c r="E552" i="59"/>
  <c r="E415" i="59"/>
  <c r="E695" i="59"/>
  <c r="A698" i="59"/>
  <c r="E621" i="59"/>
  <c r="A624" i="59"/>
  <c r="A555" i="59"/>
  <c r="A418" i="59"/>
  <c r="A24" i="59"/>
  <c r="G12" i="6"/>
  <c r="G23" i="59" l="1"/>
  <c r="H23" i="59"/>
  <c r="H417" i="59"/>
  <c r="G417" i="59"/>
  <c r="G554" i="59"/>
  <c r="H554" i="59"/>
  <c r="G623" i="59"/>
  <c r="G697" i="59"/>
  <c r="H697" i="59"/>
  <c r="A112" i="60"/>
  <c r="E416" i="59"/>
  <c r="E553" i="59"/>
  <c r="A699" i="59"/>
  <c r="E696" i="59"/>
  <c r="H623" i="59"/>
  <c r="A625" i="59"/>
  <c r="E622" i="59"/>
  <c r="A556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G24" i="59" l="1"/>
  <c r="H24" i="59"/>
  <c r="G418" i="59"/>
  <c r="H418" i="59"/>
  <c r="G555" i="59"/>
  <c r="H555" i="59"/>
  <c r="G624" i="59"/>
  <c r="H624" i="59"/>
  <c r="G698" i="59"/>
  <c r="H698" i="59"/>
  <c r="A113" i="60"/>
  <c r="E417" i="59"/>
  <c r="E697" i="59"/>
  <c r="A700" i="59"/>
  <c r="A626" i="59"/>
  <c r="E623" i="59"/>
  <c r="A557" i="59"/>
  <c r="E554" i="59"/>
  <c r="A420" i="59"/>
  <c r="A26" i="59"/>
  <c r="H211" i="44"/>
  <c r="G211" i="44"/>
  <c r="G25" i="59" l="1"/>
  <c r="H25" i="59"/>
  <c r="G419" i="59"/>
  <c r="H419" i="59"/>
  <c r="G556" i="59"/>
  <c r="H556" i="59"/>
  <c r="G625" i="59"/>
  <c r="H625" i="59"/>
  <c r="G699" i="59"/>
  <c r="H699" i="59"/>
  <c r="A114" i="60"/>
  <c r="E555" i="59"/>
  <c r="E418" i="59"/>
  <c r="E624" i="59"/>
  <c r="A701" i="59"/>
  <c r="E698" i="59"/>
  <c r="A627" i="59"/>
  <c r="A558" i="59"/>
  <c r="A421" i="59"/>
  <c r="A27" i="59"/>
  <c r="G26" i="59" l="1"/>
  <c r="H26" i="59"/>
  <c r="G420" i="59"/>
  <c r="H420" i="59"/>
  <c r="G557" i="59"/>
  <c r="H557" i="59"/>
  <c r="G626" i="59"/>
  <c r="H626" i="59"/>
  <c r="G700" i="59"/>
  <c r="H700" i="59"/>
  <c r="A115" i="60"/>
  <c r="E419" i="59"/>
  <c r="E625" i="59"/>
  <c r="E699" i="59"/>
  <c r="A702" i="59"/>
  <c r="A628" i="59"/>
  <c r="A559" i="59"/>
  <c r="E556" i="59"/>
  <c r="A422" i="59"/>
  <c r="A28" i="59"/>
  <c r="I76" i="43"/>
  <c r="G27" i="59" l="1"/>
  <c r="H27" i="59"/>
  <c r="G421" i="59"/>
  <c r="H421" i="59"/>
  <c r="G558" i="59"/>
  <c r="H558" i="59"/>
  <c r="G627" i="59"/>
  <c r="H627" i="59"/>
  <c r="G701" i="59"/>
  <c r="H701" i="59"/>
  <c r="A116" i="60"/>
  <c r="E626" i="59"/>
  <c r="E700" i="59"/>
  <c r="A703" i="59"/>
  <c r="A629" i="59"/>
  <c r="E557" i="59"/>
  <c r="A560" i="59"/>
  <c r="A423" i="59"/>
  <c r="E420" i="59"/>
  <c r="A29" i="59"/>
  <c r="G28" i="59" l="1"/>
  <c r="H28" i="59"/>
  <c r="G422" i="59"/>
  <c r="H422" i="59"/>
  <c r="G559" i="59"/>
  <c r="H559" i="59"/>
  <c r="G628" i="59"/>
  <c r="H628" i="59"/>
  <c r="G702" i="59"/>
  <c r="H702" i="59"/>
  <c r="A117" i="60"/>
  <c r="E627" i="59"/>
  <c r="E421" i="59"/>
  <c r="E701" i="59"/>
  <c r="A704" i="59"/>
  <c r="A630" i="59"/>
  <c r="E558" i="59"/>
  <c r="A561" i="59"/>
  <c r="A424" i="59"/>
  <c r="A30" i="59"/>
  <c r="G25" i="6"/>
  <c r="I25" i="6"/>
  <c r="K25" i="6"/>
  <c r="G29" i="59" l="1"/>
  <c r="H29" i="59"/>
  <c r="G423" i="59"/>
  <c r="H423" i="59"/>
  <c r="G560" i="59"/>
  <c r="H560" i="59"/>
  <c r="G629" i="59"/>
  <c r="H629" i="59"/>
  <c r="G703" i="59"/>
  <c r="H703" i="59"/>
  <c r="A118" i="60"/>
  <c r="E702" i="59"/>
  <c r="A705" i="59"/>
  <c r="E628" i="59"/>
  <c r="A631" i="59"/>
  <c r="E559" i="59"/>
  <c r="A562" i="59"/>
  <c r="E422" i="59"/>
  <c r="A425" i="59"/>
  <c r="A31" i="59"/>
  <c r="G76" i="43"/>
  <c r="G30" i="59" l="1"/>
  <c r="H30" i="59"/>
  <c r="G424" i="59"/>
  <c r="H424" i="59"/>
  <c r="H561" i="59"/>
  <c r="G561" i="59"/>
  <c r="G630" i="59"/>
  <c r="H630" i="59"/>
  <c r="G704" i="59"/>
  <c r="H704" i="59"/>
  <c r="A119" i="60"/>
  <c r="E703" i="59"/>
  <c r="E423" i="59"/>
  <c r="A706" i="59"/>
  <c r="E629" i="59"/>
  <c r="A632" i="59"/>
  <c r="E560" i="59"/>
  <c r="A563" i="59"/>
  <c r="A426" i="59"/>
  <c r="A32" i="59"/>
  <c r="I53" i="43"/>
  <c r="G31" i="59" l="1"/>
  <c r="H31" i="59"/>
  <c r="G425" i="59"/>
  <c r="H425" i="59"/>
  <c r="G562" i="59"/>
  <c r="G631" i="59"/>
  <c r="H631" i="59"/>
  <c r="H705" i="59"/>
  <c r="G705" i="59"/>
  <c r="A120" i="60"/>
  <c r="E424" i="59"/>
  <c r="E704" i="59"/>
  <c r="A707" i="59"/>
  <c r="E630" i="59"/>
  <c r="A633" i="59"/>
  <c r="E561" i="59"/>
  <c r="H562" i="59"/>
  <c r="A564" i="59"/>
  <c r="A427" i="59"/>
  <c r="A33" i="59"/>
  <c r="G32" i="59" l="1"/>
  <c r="H32" i="59"/>
  <c r="G426" i="59"/>
  <c r="H426" i="59"/>
  <c r="G563" i="59"/>
  <c r="H563" i="59"/>
  <c r="G632" i="59"/>
  <c r="H632" i="59"/>
  <c r="G706" i="59"/>
  <c r="H706" i="59"/>
  <c r="A121" i="60"/>
  <c r="E425" i="59"/>
  <c r="E631" i="59"/>
  <c r="E562" i="59"/>
  <c r="E705" i="59"/>
  <c r="A708" i="59"/>
  <c r="A634" i="59"/>
  <c r="A565" i="59"/>
  <c r="A428" i="59"/>
  <c r="A34" i="59"/>
  <c r="G33" i="59" l="1"/>
  <c r="H33" i="59"/>
  <c r="G427" i="59"/>
  <c r="H427" i="59"/>
  <c r="G564" i="59"/>
  <c r="H564" i="59"/>
  <c r="H633" i="59"/>
  <c r="G633" i="59"/>
  <c r="G707" i="59"/>
  <c r="H707" i="59"/>
  <c r="A122" i="60"/>
  <c r="E563" i="59"/>
  <c r="E706" i="59"/>
  <c r="A709" i="59"/>
  <c r="E632" i="59"/>
  <c r="A635" i="59"/>
  <c r="A566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G34" i="59" l="1"/>
  <c r="H34" i="59"/>
  <c r="F428" i="59"/>
  <c r="G428" i="59"/>
  <c r="H428" i="59"/>
  <c r="H565" i="59"/>
  <c r="G565" i="59"/>
  <c r="G634" i="59"/>
  <c r="H634" i="59"/>
  <c r="G708" i="59"/>
  <c r="H708" i="59"/>
  <c r="A123" i="60"/>
  <c r="E633" i="59"/>
  <c r="E707" i="59"/>
  <c r="E427" i="59"/>
  <c r="A710" i="59"/>
  <c r="A636" i="59"/>
  <c r="E564" i="59"/>
  <c r="A567" i="59"/>
  <c r="A430" i="59"/>
  <c r="A36" i="59"/>
  <c r="B46" i="44"/>
  <c r="C33" i="44" s="1"/>
  <c r="G35" i="59" l="1"/>
  <c r="H35" i="59"/>
  <c r="H429" i="59"/>
  <c r="G429" i="59"/>
  <c r="G566" i="59"/>
  <c r="H566" i="59"/>
  <c r="G635" i="59"/>
  <c r="H635" i="59"/>
  <c r="G709" i="59"/>
  <c r="H709" i="59"/>
  <c r="A124" i="60"/>
  <c r="E428" i="59"/>
  <c r="E708" i="59"/>
  <c r="A711" i="59"/>
  <c r="E634" i="59"/>
  <c r="A637" i="59"/>
  <c r="A568" i="59"/>
  <c r="E565" i="59"/>
  <c r="A431" i="59"/>
  <c r="A37" i="59"/>
  <c r="C18" i="48"/>
  <c r="G36" i="59" l="1"/>
  <c r="H36" i="59"/>
  <c r="G430" i="59"/>
  <c r="H430" i="59"/>
  <c r="G567" i="59"/>
  <c r="H567" i="59"/>
  <c r="G636" i="59"/>
  <c r="H636" i="59"/>
  <c r="G710" i="59"/>
  <c r="H710" i="59"/>
  <c r="A125" i="60"/>
  <c r="E709" i="59"/>
  <c r="E429" i="59"/>
  <c r="A712" i="59"/>
  <c r="E635" i="59"/>
  <c r="A638" i="59"/>
  <c r="E566" i="59"/>
  <c r="A569" i="59"/>
  <c r="A432" i="59"/>
  <c r="A38" i="59"/>
  <c r="F72" i="43"/>
  <c r="G37" i="59" l="1"/>
  <c r="H37" i="59"/>
  <c r="G431" i="59"/>
  <c r="H431" i="59"/>
  <c r="G568" i="59"/>
  <c r="H568" i="59"/>
  <c r="G637" i="59"/>
  <c r="H637" i="59"/>
  <c r="G711" i="59"/>
  <c r="H711" i="59"/>
  <c r="A126" i="60"/>
  <c r="E710" i="59"/>
  <c r="E430" i="59"/>
  <c r="A713" i="59"/>
  <c r="E636" i="59"/>
  <c r="A639" i="59"/>
  <c r="E567" i="59"/>
  <c r="A570" i="59"/>
  <c r="A433" i="59"/>
  <c r="A39" i="59"/>
  <c r="H96" i="44"/>
  <c r="B96" i="44"/>
  <c r="G38" i="59" l="1"/>
  <c r="H38" i="59"/>
  <c r="G432" i="59"/>
  <c r="H432" i="59"/>
  <c r="H569" i="59"/>
  <c r="G569" i="59"/>
  <c r="G638" i="59"/>
  <c r="H638" i="59"/>
  <c r="G712" i="59"/>
  <c r="H712" i="59"/>
  <c r="A127" i="60"/>
  <c r="E568" i="59"/>
  <c r="E711" i="59"/>
  <c r="A714" i="59"/>
  <c r="E637" i="59"/>
  <c r="A640" i="59"/>
  <c r="A571" i="59"/>
  <c r="E431" i="59"/>
  <c r="A434" i="59"/>
  <c r="A40" i="59"/>
  <c r="K70" i="43"/>
  <c r="J70" i="43" s="1"/>
  <c r="K71" i="43"/>
  <c r="K72" i="43"/>
  <c r="K73" i="43"/>
  <c r="K74" i="43"/>
  <c r="K75" i="43"/>
  <c r="G39" i="59" l="1"/>
  <c r="H39" i="59"/>
  <c r="H433" i="59"/>
  <c r="G433" i="59"/>
  <c r="G570" i="59"/>
  <c r="H570" i="59"/>
  <c r="G639" i="59"/>
  <c r="H639" i="59"/>
  <c r="H713" i="59"/>
  <c r="G713" i="59"/>
  <c r="A128" i="60"/>
  <c r="E569" i="59"/>
  <c r="E432" i="59"/>
  <c r="A715" i="59"/>
  <c r="E712" i="59"/>
  <c r="A641" i="59"/>
  <c r="E638" i="59"/>
  <c r="A572" i="59"/>
  <c r="A435" i="59"/>
  <c r="A41" i="59"/>
  <c r="B67" i="43"/>
  <c r="B80" i="43"/>
  <c r="B79" i="43"/>
  <c r="G40" i="59" l="1"/>
  <c r="H40" i="59"/>
  <c r="G434" i="59"/>
  <c r="H434" i="59"/>
  <c r="G571" i="59"/>
  <c r="H571" i="59"/>
  <c r="G640" i="59"/>
  <c r="H640" i="59"/>
  <c r="G714" i="59"/>
  <c r="H714" i="59"/>
  <c r="A129" i="60"/>
  <c r="E433" i="59"/>
  <c r="E639" i="59"/>
  <c r="A716" i="59"/>
  <c r="E713" i="59"/>
  <c r="A642" i="59"/>
  <c r="A573" i="59"/>
  <c r="E570" i="59"/>
  <c r="A436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G41" i="59" l="1"/>
  <c r="H41" i="59"/>
  <c r="G435" i="59"/>
  <c r="H435" i="59"/>
  <c r="G572" i="59"/>
  <c r="H572" i="59"/>
  <c r="H641" i="59"/>
  <c r="G641" i="59"/>
  <c r="G715" i="59"/>
  <c r="A130" i="60"/>
  <c r="E571" i="59"/>
  <c r="E714" i="59"/>
  <c r="E640" i="59"/>
  <c r="E434" i="59"/>
  <c r="A717" i="59"/>
  <c r="H715" i="59"/>
  <c r="A643" i="59"/>
  <c r="A574" i="59"/>
  <c r="A437" i="59"/>
  <c r="A43" i="59"/>
  <c r="B106" i="44"/>
  <c r="G42" i="59" l="1"/>
  <c r="H42" i="59"/>
  <c r="G436" i="59"/>
  <c r="H436" i="59"/>
  <c r="G573" i="59"/>
  <c r="H573" i="59"/>
  <c r="G642" i="59"/>
  <c r="H642" i="59"/>
  <c r="G716" i="59"/>
  <c r="H716" i="59"/>
  <c r="A131" i="60"/>
  <c r="E641" i="59"/>
  <c r="E715" i="59"/>
  <c r="A718" i="59"/>
  <c r="A644" i="59"/>
  <c r="E572" i="59"/>
  <c r="A575" i="59"/>
  <c r="A438" i="59"/>
  <c r="E435" i="59"/>
  <c r="A44" i="59"/>
  <c r="G43" i="59" l="1"/>
  <c r="H43" i="59"/>
  <c r="G437" i="59"/>
  <c r="H437" i="59"/>
  <c r="G574" i="59"/>
  <c r="H574" i="59"/>
  <c r="G643" i="59"/>
  <c r="H643" i="59"/>
  <c r="G717" i="59"/>
  <c r="H717" i="59"/>
  <c r="A132" i="60"/>
  <c r="E573" i="59"/>
  <c r="E716" i="59"/>
  <c r="A719" i="59"/>
  <c r="A645" i="59"/>
  <c r="E642" i="59"/>
  <c r="A576" i="59"/>
  <c r="A439" i="59"/>
  <c r="E436" i="59"/>
  <c r="A45" i="59"/>
  <c r="G44" i="59" l="1"/>
  <c r="H44" i="59"/>
  <c r="G438" i="59"/>
  <c r="H438" i="59"/>
  <c r="G575" i="59"/>
  <c r="H575" i="59"/>
  <c r="G644" i="59"/>
  <c r="H644" i="59"/>
  <c r="G718" i="59"/>
  <c r="H718" i="59"/>
  <c r="A133" i="60"/>
  <c r="E437" i="59"/>
  <c r="E643" i="59"/>
  <c r="E717" i="59"/>
  <c r="A720" i="59"/>
  <c r="A646" i="59"/>
  <c r="E574" i="59"/>
  <c r="A577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G45" i="59" l="1"/>
  <c r="H45" i="59"/>
  <c r="G439" i="59"/>
  <c r="H439" i="59"/>
  <c r="G576" i="59"/>
  <c r="H576" i="59"/>
  <c r="H645" i="59"/>
  <c r="G645" i="59"/>
  <c r="G719" i="59"/>
  <c r="H719" i="59"/>
  <c r="A134" i="60"/>
  <c r="E438" i="59"/>
  <c r="E644" i="59"/>
  <c r="E575" i="59"/>
  <c r="E718" i="59"/>
  <c r="A721" i="59"/>
  <c r="A647" i="59"/>
  <c r="A578" i="59"/>
  <c r="A441" i="59"/>
  <c r="A47" i="59"/>
  <c r="E18" i="40"/>
  <c r="G46" i="59" l="1"/>
  <c r="G440" i="59"/>
  <c r="H440" i="59"/>
  <c r="G577" i="59"/>
  <c r="H577" i="59"/>
  <c r="G646" i="59"/>
  <c r="H646" i="59"/>
  <c r="G720" i="59"/>
  <c r="H720" i="59"/>
  <c r="A135" i="60"/>
  <c r="E439" i="59"/>
  <c r="E645" i="59"/>
  <c r="E576" i="59"/>
  <c r="A722" i="59"/>
  <c r="E719" i="59"/>
  <c r="A648" i="59"/>
  <c r="A579" i="59"/>
  <c r="A442" i="59"/>
  <c r="A48" i="59"/>
  <c r="I54" i="43"/>
  <c r="I55" i="43"/>
  <c r="I56" i="43"/>
  <c r="I57" i="43"/>
  <c r="I58" i="43"/>
  <c r="I59" i="43"/>
  <c r="G47" i="59" l="1"/>
  <c r="H47" i="59"/>
  <c r="H441" i="59"/>
  <c r="G441" i="59"/>
  <c r="G578" i="59"/>
  <c r="H578" i="59"/>
  <c r="G647" i="59"/>
  <c r="H647" i="59"/>
  <c r="G721" i="59"/>
  <c r="H721" i="59"/>
  <c r="A136" i="60"/>
  <c r="E720" i="59"/>
  <c r="E646" i="59"/>
  <c r="E577" i="59"/>
  <c r="E440" i="59"/>
  <c r="A723" i="59"/>
  <c r="A649" i="59"/>
  <c r="A580" i="59"/>
  <c r="A443" i="59"/>
  <c r="A49" i="59"/>
  <c r="B50" i="44"/>
  <c r="G48" i="59" l="1"/>
  <c r="H48" i="59"/>
  <c r="G442" i="59"/>
  <c r="G579" i="59"/>
  <c r="H579" i="59"/>
  <c r="G648" i="59"/>
  <c r="H648" i="59"/>
  <c r="G722" i="59"/>
  <c r="H722" i="59"/>
  <c r="A137" i="60"/>
  <c r="E441" i="59"/>
  <c r="E647" i="59"/>
  <c r="E578" i="59"/>
  <c r="E721" i="59"/>
  <c r="A724" i="59"/>
  <c r="A650" i="59"/>
  <c r="A581" i="59"/>
  <c r="A444" i="59"/>
  <c r="H442" i="59"/>
  <c r="A50" i="59"/>
  <c r="G49" i="59" l="1"/>
  <c r="H49" i="59"/>
  <c r="G443" i="59"/>
  <c r="H443" i="59"/>
  <c r="G580" i="59"/>
  <c r="H580" i="59"/>
  <c r="G649" i="59"/>
  <c r="H649" i="59"/>
  <c r="G723" i="59"/>
  <c r="H723" i="59"/>
  <c r="A138" i="60"/>
  <c r="E648" i="59"/>
  <c r="E442" i="59"/>
  <c r="E722" i="59"/>
  <c r="E579" i="59"/>
  <c r="A725" i="59"/>
  <c r="A651" i="59"/>
  <c r="A582" i="59"/>
  <c r="A445" i="59"/>
  <c r="A51" i="59"/>
  <c r="F2" i="59"/>
  <c r="C4" i="49"/>
  <c r="G50" i="59" l="1"/>
  <c r="H50" i="59"/>
  <c r="G444" i="59"/>
  <c r="H444" i="59"/>
  <c r="G581" i="59"/>
  <c r="H581" i="59"/>
  <c r="G650" i="59"/>
  <c r="H650" i="59"/>
  <c r="G724" i="59"/>
  <c r="H724" i="59"/>
  <c r="A139" i="60"/>
  <c r="E649" i="59"/>
  <c r="A726" i="59"/>
  <c r="E723" i="59"/>
  <c r="A652" i="59"/>
  <c r="A583" i="59"/>
  <c r="E580" i="59"/>
  <c r="E443" i="59"/>
  <c r="A446" i="59"/>
  <c r="A52" i="59"/>
  <c r="H46" i="59"/>
  <c r="H2" i="59"/>
  <c r="H16" i="59"/>
  <c r="G2" i="59"/>
  <c r="G51" i="59" l="1"/>
  <c r="H51" i="59"/>
  <c r="G445" i="59"/>
  <c r="H445" i="59"/>
  <c r="G582" i="59"/>
  <c r="H582" i="59"/>
  <c r="G651" i="59"/>
  <c r="H651" i="59"/>
  <c r="G725" i="59"/>
  <c r="H725" i="59"/>
  <c r="A140" i="60"/>
  <c r="A727" i="59"/>
  <c r="E724" i="59"/>
  <c r="E650" i="59"/>
  <c r="A653" i="59"/>
  <c r="A584" i="59"/>
  <c r="E581" i="59"/>
  <c r="E444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G52" i="59" l="1"/>
  <c r="H52" i="59"/>
  <c r="G446" i="59"/>
  <c r="H446" i="59"/>
  <c r="G583" i="59"/>
  <c r="H583" i="59"/>
  <c r="G652" i="59"/>
  <c r="H652" i="59"/>
  <c r="G726" i="59"/>
  <c r="H726" i="59"/>
  <c r="E51" i="59"/>
  <c r="A141" i="60"/>
  <c r="E582" i="59"/>
  <c r="E725" i="59"/>
  <c r="A728" i="59"/>
  <c r="A654" i="59"/>
  <c r="E651" i="59"/>
  <c r="A585" i="59"/>
  <c r="E445" i="59"/>
  <c r="A448" i="59"/>
  <c r="A54" i="59"/>
  <c r="N141" i="44"/>
  <c r="G53" i="59" l="1"/>
  <c r="H53" i="59"/>
  <c r="G447" i="59"/>
  <c r="H447" i="59"/>
  <c r="G584" i="59"/>
  <c r="H584" i="59"/>
  <c r="G653" i="59"/>
  <c r="H653" i="59"/>
  <c r="G727" i="59"/>
  <c r="H727" i="59"/>
  <c r="E52" i="59"/>
  <c r="A142" i="60"/>
  <c r="E583" i="59"/>
  <c r="E726" i="59"/>
  <c r="A729" i="59"/>
  <c r="A655" i="59"/>
  <c r="E652" i="59"/>
  <c r="A586" i="59"/>
  <c r="A449" i="59"/>
  <c r="E446" i="59"/>
  <c r="A55" i="59"/>
  <c r="E76" i="43"/>
  <c r="G54" i="59" l="1"/>
  <c r="H54" i="59"/>
  <c r="G448" i="59"/>
  <c r="H448" i="59"/>
  <c r="H585" i="59"/>
  <c r="G585" i="59"/>
  <c r="G654" i="59"/>
  <c r="G728" i="59"/>
  <c r="H728" i="59"/>
  <c r="A143" i="60"/>
  <c r="E53" i="59"/>
  <c r="E727" i="59"/>
  <c r="E447" i="59"/>
  <c r="E584" i="59"/>
  <c r="A730" i="59"/>
  <c r="E653" i="59"/>
  <c r="H654" i="59"/>
  <c r="A656" i="59"/>
  <c r="A587" i="59"/>
  <c r="A450" i="59"/>
  <c r="A56" i="59"/>
  <c r="G55" i="59" l="1"/>
  <c r="H55" i="59"/>
  <c r="H449" i="59"/>
  <c r="G449" i="59"/>
  <c r="G586" i="59"/>
  <c r="H586" i="59"/>
  <c r="G655" i="59"/>
  <c r="H655" i="59"/>
  <c r="G729" i="59"/>
  <c r="H729" i="59"/>
  <c r="A144" i="60"/>
  <c r="E54" i="59"/>
  <c r="E448" i="59"/>
  <c r="E728" i="59"/>
  <c r="A731" i="59"/>
  <c r="E654" i="59"/>
  <c r="A657" i="59"/>
  <c r="E585" i="59"/>
  <c r="A588" i="59"/>
  <c r="A451" i="59"/>
  <c r="A57" i="59"/>
  <c r="G56" i="59" l="1"/>
  <c r="H56" i="59"/>
  <c r="G450" i="59"/>
  <c r="H450" i="59"/>
  <c r="G587" i="59"/>
  <c r="H587" i="59"/>
  <c r="G656" i="59"/>
  <c r="H656" i="59"/>
  <c r="G730" i="59"/>
  <c r="H730" i="59"/>
  <c r="E586" i="59"/>
  <c r="A145" i="60"/>
  <c r="E655" i="59"/>
  <c r="A732" i="59"/>
  <c r="E729" i="59"/>
  <c r="A658" i="59"/>
  <c r="A589" i="59"/>
  <c r="E449" i="59"/>
  <c r="A452" i="59"/>
  <c r="A58" i="59"/>
  <c r="E55" i="59"/>
  <c r="G57" i="59" l="1"/>
  <c r="H57" i="59"/>
  <c r="G451" i="59"/>
  <c r="H451" i="59"/>
  <c r="G588" i="59"/>
  <c r="H588" i="59"/>
  <c r="H657" i="59"/>
  <c r="G657" i="59"/>
  <c r="G731" i="59"/>
  <c r="H731" i="59"/>
  <c r="A146" i="60"/>
  <c r="E656" i="59"/>
  <c r="E730" i="59"/>
  <c r="A733" i="59"/>
  <c r="A659" i="59"/>
  <c r="A590" i="59"/>
  <c r="E587" i="59"/>
  <c r="E450" i="59"/>
  <c r="A453" i="59"/>
  <c r="A59" i="59"/>
  <c r="E56" i="59"/>
  <c r="G58" i="59" l="1"/>
  <c r="H58" i="59"/>
  <c r="G452" i="59"/>
  <c r="H452" i="59"/>
  <c r="H589" i="59"/>
  <c r="G589" i="59"/>
  <c r="G658" i="59"/>
  <c r="H658" i="59"/>
  <c r="G732" i="59"/>
  <c r="H732" i="59"/>
  <c r="E657" i="59"/>
  <c r="A147" i="60"/>
  <c r="E731" i="59"/>
  <c r="E451" i="59"/>
  <c r="A734" i="59"/>
  <c r="A660" i="59"/>
  <c r="E588" i="59"/>
  <c r="A591" i="59"/>
  <c r="A454" i="59"/>
  <c r="E57" i="59"/>
  <c r="A60" i="59"/>
  <c r="B91" i="44"/>
  <c r="G59" i="59" l="1"/>
  <c r="H59" i="59"/>
  <c r="G453" i="59"/>
  <c r="H453" i="59"/>
  <c r="G590" i="59"/>
  <c r="H590" i="59"/>
  <c r="G659" i="59"/>
  <c r="H659" i="59"/>
  <c r="H733" i="59"/>
  <c r="G733" i="59"/>
  <c r="A148" i="60"/>
  <c r="E452" i="59"/>
  <c r="E58" i="59"/>
  <c r="A735" i="59"/>
  <c r="E732" i="59"/>
  <c r="E658" i="59"/>
  <c r="A661" i="59"/>
  <c r="E589" i="59"/>
  <c r="A592" i="59"/>
  <c r="A455" i="59"/>
  <c r="A61" i="59"/>
  <c r="G15" i="6"/>
  <c r="G60" i="59" l="1"/>
  <c r="H60" i="59"/>
  <c r="G454" i="59"/>
  <c r="H454" i="59"/>
  <c r="G591" i="59"/>
  <c r="H591" i="59"/>
  <c r="G660" i="59"/>
  <c r="H660" i="59"/>
  <c r="G734" i="59"/>
  <c r="H734" i="59"/>
  <c r="A149" i="60"/>
  <c r="E733" i="59"/>
  <c r="E590" i="59"/>
  <c r="E59" i="59"/>
  <c r="A736" i="59"/>
  <c r="E659" i="59"/>
  <c r="A662" i="59"/>
  <c r="A593" i="59"/>
  <c r="E453" i="59"/>
  <c r="A456" i="59"/>
  <c r="A62" i="59"/>
  <c r="G61" i="59" l="1"/>
  <c r="H61" i="59"/>
  <c r="G455" i="59"/>
  <c r="H455" i="59"/>
  <c r="G592" i="59"/>
  <c r="H592" i="59"/>
  <c r="H661" i="59"/>
  <c r="G661" i="59"/>
  <c r="G735" i="59"/>
  <c r="H735" i="59"/>
  <c r="E60" i="59"/>
  <c r="A150" i="60"/>
  <c r="E591" i="59"/>
  <c r="E734" i="59"/>
  <c r="E454" i="59"/>
  <c r="A737" i="59"/>
  <c r="E660" i="59"/>
  <c r="A663" i="59"/>
  <c r="A594" i="59"/>
  <c r="A457" i="59"/>
  <c r="A63" i="59"/>
  <c r="E3" i="47"/>
  <c r="G62" i="59" l="1"/>
  <c r="H62" i="59"/>
  <c r="G456" i="59"/>
  <c r="H456" i="59"/>
  <c r="G593" i="59"/>
  <c r="G662" i="59"/>
  <c r="H662" i="59"/>
  <c r="G736" i="59"/>
  <c r="H736" i="59"/>
  <c r="A151" i="60"/>
  <c r="E661" i="59"/>
  <c r="E735" i="59"/>
  <c r="A738" i="59"/>
  <c r="A664" i="59"/>
  <c r="H593" i="59"/>
  <c r="E592" i="59"/>
  <c r="A595" i="59"/>
  <c r="A458" i="59"/>
  <c r="E455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63" i="59" l="1"/>
  <c r="H63" i="59"/>
  <c r="F63" i="59"/>
  <c r="H457" i="59"/>
  <c r="G457" i="59"/>
  <c r="G594" i="59"/>
  <c r="H594" i="59"/>
  <c r="G663" i="59"/>
  <c r="H663" i="59"/>
  <c r="H737" i="59"/>
  <c r="G737" i="59"/>
  <c r="A152" i="60"/>
  <c r="E62" i="59"/>
  <c r="E662" i="59"/>
  <c r="A739" i="59"/>
  <c r="E736" i="59"/>
  <c r="A665" i="59"/>
  <c r="E593" i="59"/>
  <c r="A596" i="59"/>
  <c r="E456" i="59"/>
  <c r="A459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G109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352" i="47"/>
  <c r="G260" i="47"/>
  <c r="G198" i="47"/>
  <c r="I171" i="49"/>
  <c r="I107" i="49"/>
  <c r="G78" i="47"/>
  <c r="G351" i="47"/>
  <c r="G229" i="47"/>
  <c r="G290" i="47"/>
  <c r="G137" i="47"/>
  <c r="G321" i="47"/>
  <c r="I294" i="49"/>
  <c r="I262" i="49"/>
  <c r="G140" i="47"/>
  <c r="I77" i="49"/>
  <c r="I233" i="49"/>
  <c r="G48" i="47"/>
  <c r="G17" i="47"/>
  <c r="I18" i="49" s="1"/>
  <c r="I232" i="49"/>
  <c r="I168" i="49"/>
  <c r="I108" i="49"/>
  <c r="I80" i="49"/>
  <c r="I324" i="49"/>
  <c r="I292" i="49"/>
  <c r="G259" i="47"/>
  <c r="G382" i="47"/>
  <c r="I383" i="49" s="1"/>
  <c r="G64" i="59" l="1"/>
  <c r="H64" i="59"/>
  <c r="G458" i="59"/>
  <c r="H458" i="59"/>
  <c r="G595" i="59"/>
  <c r="H595" i="59"/>
  <c r="G664" i="59"/>
  <c r="H664" i="59"/>
  <c r="G738" i="59"/>
  <c r="H738" i="59"/>
  <c r="G47" i="47"/>
  <c r="I48" i="49" s="1"/>
  <c r="G199" i="47"/>
  <c r="I200" i="49" s="1"/>
  <c r="G168" i="47"/>
  <c r="I169" i="49" s="1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A740" i="59"/>
  <c r="A666" i="59"/>
  <c r="A597" i="59"/>
  <c r="A460" i="59"/>
  <c r="A66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G65" i="59" l="1"/>
  <c r="H65" i="59"/>
  <c r="G459" i="59"/>
  <c r="H459" i="59"/>
  <c r="G596" i="59"/>
  <c r="H596" i="59"/>
  <c r="H665" i="59"/>
  <c r="G665" i="59"/>
  <c r="G739" i="59"/>
  <c r="H739" i="59"/>
  <c r="A154" i="60"/>
  <c r="E458" i="59"/>
  <c r="E738" i="59"/>
  <c r="A741" i="59"/>
  <c r="A667" i="59"/>
  <c r="E664" i="59"/>
  <c r="E595" i="59"/>
  <c r="A598" i="59"/>
  <c r="A461" i="59"/>
  <c r="E64" i="59"/>
  <c r="A67" i="59"/>
  <c r="K22" i="6"/>
  <c r="I22" i="6"/>
  <c r="G22" i="6"/>
  <c r="K15" i="6"/>
  <c r="I15" i="6"/>
  <c r="G66" i="59" l="1"/>
  <c r="H66" i="59"/>
  <c r="G460" i="59"/>
  <c r="H460" i="59"/>
  <c r="G597" i="59"/>
  <c r="H597" i="59"/>
  <c r="G666" i="59"/>
  <c r="H666" i="59"/>
  <c r="G740" i="59"/>
  <c r="H740" i="59"/>
  <c r="A155" i="60"/>
  <c r="E65" i="59"/>
  <c r="E596" i="59"/>
  <c r="E739" i="59"/>
  <c r="E665" i="59"/>
  <c r="A742" i="59"/>
  <c r="A668" i="59"/>
  <c r="A599" i="59"/>
  <c r="E459" i="59"/>
  <c r="A462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G67" i="59" l="1"/>
  <c r="H67" i="59"/>
  <c r="H461" i="59"/>
  <c r="G461" i="59"/>
  <c r="G598" i="59"/>
  <c r="H598" i="59"/>
  <c r="G667" i="59"/>
  <c r="H667" i="59"/>
  <c r="G741" i="59"/>
  <c r="H741" i="59"/>
  <c r="A156" i="60"/>
  <c r="E740" i="59"/>
  <c r="E460" i="59"/>
  <c r="E66" i="59"/>
  <c r="E666" i="59"/>
  <c r="A743" i="59"/>
  <c r="A669" i="59"/>
  <c r="E597" i="59"/>
  <c r="A600" i="59"/>
  <c r="A463" i="59"/>
  <c r="A69" i="59"/>
  <c r="C42" i="44"/>
  <c r="G68" i="59" l="1"/>
  <c r="H68" i="59"/>
  <c r="G462" i="59"/>
  <c r="H462" i="59"/>
  <c r="G599" i="59"/>
  <c r="H599" i="59"/>
  <c r="G668" i="59"/>
  <c r="H668" i="59"/>
  <c r="G742" i="59"/>
  <c r="H742" i="59"/>
  <c r="A157" i="60"/>
  <c r="E667" i="59"/>
  <c r="E598" i="59"/>
  <c r="E741" i="59"/>
  <c r="A744" i="59"/>
  <c r="A670" i="59"/>
  <c r="A601" i="59"/>
  <c r="E461" i="59"/>
  <c r="A464" i="59"/>
  <c r="E67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G69" i="59" l="1"/>
  <c r="H69" i="59"/>
  <c r="G463" i="59"/>
  <c r="H463" i="59"/>
  <c r="G600" i="59"/>
  <c r="H600" i="59"/>
  <c r="G669" i="59"/>
  <c r="H669" i="59"/>
  <c r="G743" i="59"/>
  <c r="H743" i="59"/>
  <c r="A158" i="60"/>
  <c r="E599" i="59"/>
  <c r="E668" i="59"/>
  <c r="E462" i="59"/>
  <c r="E68" i="59"/>
  <c r="E742" i="59"/>
  <c r="A745" i="59"/>
  <c r="A671" i="59"/>
  <c r="A602" i="59"/>
  <c r="A465" i="59"/>
  <c r="A71" i="59"/>
  <c r="F34" i="44"/>
  <c r="F33" i="44"/>
  <c r="G70" i="59" l="1"/>
  <c r="H70" i="59"/>
  <c r="G464" i="59"/>
  <c r="H464" i="59"/>
  <c r="G601" i="59"/>
  <c r="H601" i="59"/>
  <c r="G670" i="59"/>
  <c r="H670" i="59"/>
  <c r="G744" i="59"/>
  <c r="H744" i="59"/>
  <c r="E463" i="59"/>
  <c r="E69" i="59"/>
  <c r="A159" i="60"/>
  <c r="E743" i="59"/>
  <c r="E669" i="59"/>
  <c r="A746" i="59"/>
  <c r="A672" i="59"/>
  <c r="E600" i="59"/>
  <c r="A603" i="59"/>
  <c r="A466" i="59"/>
  <c r="A72" i="59"/>
  <c r="G71" i="59" l="1"/>
  <c r="H71" i="59"/>
  <c r="H465" i="59"/>
  <c r="G465" i="59"/>
  <c r="G602" i="59"/>
  <c r="H602" i="59"/>
  <c r="G603" i="59"/>
  <c r="H603" i="59"/>
  <c r="G671" i="59"/>
  <c r="H671" i="59"/>
  <c r="G745" i="59"/>
  <c r="H745" i="59"/>
  <c r="E70" i="59"/>
  <c r="A160" i="60"/>
  <c r="E744" i="59"/>
  <c r="E601" i="59"/>
  <c r="E670" i="59"/>
  <c r="A747" i="59"/>
  <c r="A673" i="59"/>
  <c r="A467" i="59"/>
  <c r="E464" i="59"/>
  <c r="A73" i="59"/>
  <c r="G72" i="59" l="1"/>
  <c r="H72" i="59"/>
  <c r="G466" i="59"/>
  <c r="H466" i="59"/>
  <c r="G672" i="59"/>
  <c r="H672" i="59"/>
  <c r="G746" i="59"/>
  <c r="A161" i="60"/>
  <c r="E745" i="59"/>
  <c r="E602" i="59"/>
  <c r="E465" i="59"/>
  <c r="E71" i="59"/>
  <c r="H746" i="59"/>
  <c r="A748" i="59"/>
  <c r="G747" i="59"/>
  <c r="A674" i="59"/>
  <c r="E671" i="59"/>
  <c r="E603" i="59"/>
  <c r="A468" i="59"/>
  <c r="A74" i="59"/>
  <c r="F7" i="15"/>
  <c r="G73" i="59" l="1"/>
  <c r="H73" i="59"/>
  <c r="G467" i="59"/>
  <c r="H467" i="59"/>
  <c r="G673" i="59"/>
  <c r="H673" i="59"/>
  <c r="H747" i="59"/>
  <c r="A162" i="60"/>
  <c r="E672" i="59"/>
  <c r="E746" i="59"/>
  <c r="G748" i="59"/>
  <c r="A749" i="59"/>
  <c r="A675" i="59"/>
  <c r="E466" i="59"/>
  <c r="A469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G74" i="59" l="1"/>
  <c r="H74" i="59"/>
  <c r="G468" i="59"/>
  <c r="H468" i="59"/>
  <c r="G674" i="59"/>
  <c r="H674" i="59"/>
  <c r="H748" i="59"/>
  <c r="A163" i="60"/>
  <c r="E467" i="59"/>
  <c r="E747" i="59"/>
  <c r="A750" i="59"/>
  <c r="G749" i="59"/>
  <c r="A676" i="59"/>
  <c r="E673" i="59"/>
  <c r="A470" i="59"/>
  <c r="A76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G75" i="59" l="1"/>
  <c r="H75" i="59"/>
  <c r="G469" i="59"/>
  <c r="H469" i="59"/>
  <c r="G675" i="59"/>
  <c r="H675" i="59"/>
  <c r="H749" i="59"/>
  <c r="A164" i="60"/>
  <c r="E674" i="59"/>
  <c r="E74" i="59"/>
  <c r="E468" i="59"/>
  <c r="E748" i="59"/>
  <c r="A751" i="59"/>
  <c r="G750" i="59"/>
  <c r="A677" i="59"/>
  <c r="A471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G76" i="59" l="1"/>
  <c r="H76" i="59"/>
  <c r="G470" i="59"/>
  <c r="H470" i="59"/>
  <c r="G677" i="59"/>
  <c r="H677" i="59"/>
  <c r="G676" i="59"/>
  <c r="H676" i="59"/>
  <c r="H750" i="59"/>
  <c r="A165" i="60"/>
  <c r="E749" i="59"/>
  <c r="E675" i="59"/>
  <c r="G751" i="59"/>
  <c r="A752" i="59"/>
  <c r="E469" i="59"/>
  <c r="A472" i="59"/>
  <c r="E75" i="59"/>
  <c r="A78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G77" i="59" l="1"/>
  <c r="G471" i="59"/>
  <c r="H471" i="59"/>
  <c r="H751" i="59"/>
  <c r="A166" i="60"/>
  <c r="E750" i="59"/>
  <c r="A753" i="59"/>
  <c r="G752" i="59"/>
  <c r="E676" i="59"/>
  <c r="E677" i="59"/>
  <c r="A473" i="59"/>
  <c r="E470" i="59"/>
  <c r="E76" i="59"/>
  <c r="H77" i="59"/>
  <c r="A79" i="59"/>
  <c r="F54" i="48"/>
  <c r="F38" i="48"/>
  <c r="C41" i="48"/>
  <c r="F37" i="48" s="1"/>
  <c r="C57" i="48"/>
  <c r="C65" i="48" s="1"/>
  <c r="G78" i="59" l="1"/>
  <c r="H78" i="59"/>
  <c r="G472" i="59"/>
  <c r="H472" i="59"/>
  <c r="H752" i="59"/>
  <c r="A167" i="60"/>
  <c r="E751" i="59"/>
  <c r="A754" i="59"/>
  <c r="G753" i="59"/>
  <c r="A474" i="59"/>
  <c r="E471" i="59"/>
  <c r="A80" i="59"/>
  <c r="E77" i="59"/>
  <c r="C49" i="48"/>
  <c r="F53" i="48"/>
  <c r="C5" i="48"/>
  <c r="G79" i="59" l="1"/>
  <c r="H79" i="59"/>
  <c r="G473" i="59"/>
  <c r="H753" i="59"/>
  <c r="A168" i="60"/>
  <c r="E752" i="59"/>
  <c r="A755" i="59"/>
  <c r="G754" i="59"/>
  <c r="H473" i="59"/>
  <c r="A475" i="59"/>
  <c r="E472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G80" i="59" l="1"/>
  <c r="H80" i="59"/>
  <c r="G474" i="59"/>
  <c r="H474" i="59"/>
  <c r="H754" i="59"/>
  <c r="A169" i="60"/>
  <c r="E753" i="59"/>
  <c r="E473" i="59"/>
  <c r="E79" i="59"/>
  <c r="A756" i="59"/>
  <c r="G755" i="59"/>
  <c r="A476" i="59"/>
  <c r="A82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G81" i="59" l="1"/>
  <c r="H81" i="59"/>
  <c r="G475" i="59"/>
  <c r="H475" i="59"/>
  <c r="H755" i="59"/>
  <c r="A170" i="60"/>
  <c r="E754" i="59"/>
  <c r="E474" i="59"/>
  <c r="G756" i="59"/>
  <c r="A757" i="59"/>
  <c r="A477" i="59"/>
  <c r="E80" i="59"/>
  <c r="A83" i="59"/>
  <c r="D156" i="48"/>
  <c r="E156" i="48"/>
  <c r="G82" i="59" l="1"/>
  <c r="H82" i="59"/>
  <c r="G476" i="59"/>
  <c r="H476" i="59"/>
  <c r="H756" i="59"/>
  <c r="A171" i="60"/>
  <c r="E81" i="59"/>
  <c r="E755" i="59"/>
  <c r="E475" i="59"/>
  <c r="A758" i="59"/>
  <c r="G757" i="59"/>
  <c r="A478" i="59"/>
  <c r="A84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G83" i="59" l="1"/>
  <c r="H83" i="59"/>
  <c r="H477" i="59"/>
  <c r="G477" i="59"/>
  <c r="H757" i="59"/>
  <c r="D189" i="48"/>
  <c r="E189" i="48" s="1"/>
  <c r="A172" i="60"/>
  <c r="E756" i="59"/>
  <c r="E82" i="59"/>
  <c r="G758" i="59"/>
  <c r="A759" i="59"/>
  <c r="A479" i="59"/>
  <c r="E476" i="59"/>
  <c r="A85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G84" i="59" l="1"/>
  <c r="H84" i="59"/>
  <c r="G478" i="59"/>
  <c r="H478" i="59"/>
  <c r="H758" i="59"/>
  <c r="A173" i="60"/>
  <c r="E83" i="59"/>
  <c r="E757" i="59"/>
  <c r="G759" i="59"/>
  <c r="A760" i="59"/>
  <c r="A480" i="59"/>
  <c r="E477" i="59"/>
  <c r="A86" i="59"/>
  <c r="K76" i="43"/>
  <c r="J76" i="43" s="1"/>
  <c r="G85" i="59" l="1"/>
  <c r="H85" i="59"/>
  <c r="G479" i="59"/>
  <c r="H479" i="59"/>
  <c r="H759" i="59"/>
  <c r="A174" i="60"/>
  <c r="E84" i="59"/>
  <c r="E758" i="59"/>
  <c r="A761" i="59"/>
  <c r="G760" i="59"/>
  <c r="A481" i="59"/>
  <c r="E478" i="59"/>
  <c r="A87" i="59"/>
  <c r="I4" i="49"/>
  <c r="G86" i="59" l="1"/>
  <c r="H86" i="59"/>
  <c r="G480" i="59"/>
  <c r="H480" i="59"/>
  <c r="H760" i="59"/>
  <c r="A175" i="60"/>
  <c r="E759" i="59"/>
  <c r="E479" i="59"/>
  <c r="G761" i="59"/>
  <c r="A482" i="59"/>
  <c r="E85" i="59"/>
  <c r="A88" i="59"/>
  <c r="G87" i="59" l="1"/>
  <c r="H87" i="59"/>
  <c r="H481" i="59"/>
  <c r="G481" i="59"/>
  <c r="H761" i="59"/>
  <c r="A176" i="60"/>
  <c r="E760" i="59"/>
  <c r="A483" i="59"/>
  <c r="E480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G88" i="59" l="1"/>
  <c r="H88" i="59"/>
  <c r="G482" i="59"/>
  <c r="H482" i="59"/>
  <c r="A177" i="60"/>
  <c r="E761" i="59"/>
  <c r="E481" i="59"/>
  <c r="A484" i="59"/>
  <c r="E87" i="59"/>
  <c r="A90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G89" i="59" l="1"/>
  <c r="H89" i="59"/>
  <c r="G483" i="59"/>
  <c r="H483" i="59"/>
  <c r="A178" i="60"/>
  <c r="E88" i="59"/>
  <c r="E482" i="59"/>
  <c r="A485" i="59"/>
  <c r="A91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G90" i="59" l="1"/>
  <c r="H90" i="59"/>
  <c r="G484" i="59"/>
  <c r="H484" i="59"/>
  <c r="A179" i="60"/>
  <c r="E483" i="59"/>
  <c r="A486" i="59"/>
  <c r="E89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G91" i="59" l="1"/>
  <c r="H91" i="59"/>
  <c r="G485" i="59"/>
  <c r="H485" i="59"/>
  <c r="O148" i="48"/>
  <c r="O149" i="48" s="1"/>
  <c r="A180" i="60"/>
  <c r="E484" i="59"/>
  <c r="A487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G92" i="59" l="1"/>
  <c r="H92" i="59"/>
  <c r="G486" i="59"/>
  <c r="H486" i="59"/>
  <c r="M146" i="48"/>
  <c r="A181" i="60"/>
  <c r="E485" i="59"/>
  <c r="A488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G93" i="59" l="1"/>
  <c r="H93" i="59"/>
  <c r="G487" i="59"/>
  <c r="H487" i="59"/>
  <c r="A182" i="60"/>
  <c r="E92" i="59"/>
  <c r="E486" i="59"/>
  <c r="A489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G94" i="59" l="1"/>
  <c r="H94" i="59"/>
  <c r="G488" i="59"/>
  <c r="H488" i="59"/>
  <c r="A183" i="60"/>
  <c r="E487" i="59"/>
  <c r="A490" i="59"/>
  <c r="E93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G95" i="59" l="1"/>
  <c r="H95" i="59"/>
  <c r="H489" i="59"/>
  <c r="G489" i="59"/>
  <c r="A184" i="60"/>
  <c r="E94" i="59"/>
  <c r="E488" i="59"/>
  <c r="A491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96" i="59" l="1"/>
  <c r="H96" i="59"/>
  <c r="G490" i="59"/>
  <c r="H490" i="59"/>
  <c r="A185" i="60"/>
  <c r="E489" i="59"/>
  <c r="A492" i="59"/>
  <c r="E95" i="59"/>
  <c r="A98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G97" i="59" l="1"/>
  <c r="H97" i="59"/>
  <c r="G491" i="59"/>
  <c r="H491" i="59"/>
  <c r="A186" i="60"/>
  <c r="E96" i="59"/>
  <c r="E490" i="59"/>
  <c r="A493" i="59"/>
  <c r="A99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G98" i="59" l="1"/>
  <c r="H98" i="59"/>
  <c r="G492" i="59"/>
  <c r="H492" i="59"/>
  <c r="A187" i="60"/>
  <c r="E491" i="59"/>
  <c r="A494" i="59"/>
  <c r="E97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G99" i="59" l="1"/>
  <c r="H99" i="59"/>
  <c r="G493" i="59"/>
  <c r="H493" i="59"/>
  <c r="A188" i="60"/>
  <c r="E98" i="59"/>
  <c r="E492" i="59"/>
  <c r="A495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G100" i="59" l="1"/>
  <c r="H100" i="59"/>
  <c r="G494" i="59"/>
  <c r="H494" i="59"/>
  <c r="A189" i="60"/>
  <c r="E493" i="59"/>
  <c r="A496" i="59"/>
  <c r="E99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G101" i="59" l="1"/>
  <c r="H101" i="59"/>
  <c r="G495" i="59"/>
  <c r="H495" i="59"/>
  <c r="A190" i="60"/>
  <c r="E494" i="59"/>
  <c r="A497" i="59"/>
  <c r="E100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G102" i="59" l="1"/>
  <c r="H102" i="59"/>
  <c r="G496" i="59"/>
  <c r="H496" i="59"/>
  <c r="D3" i="64"/>
  <c r="D3" i="65"/>
  <c r="I3" i="62"/>
  <c r="E3" i="63"/>
  <c r="E3" i="61"/>
  <c r="A191" i="60"/>
  <c r="E101" i="59"/>
  <c r="E495" i="59"/>
  <c r="A498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G103" i="59" l="1"/>
  <c r="H103" i="59"/>
  <c r="G497" i="59"/>
  <c r="H497" i="59"/>
  <c r="A192" i="60"/>
  <c r="E496" i="59"/>
  <c r="A499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G104" i="59" l="1"/>
  <c r="H104" i="59"/>
  <c r="G498" i="59"/>
  <c r="H498" i="59"/>
  <c r="A193" i="60"/>
  <c r="E103" i="59"/>
  <c r="E497" i="59"/>
  <c r="A500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105" i="59" l="1"/>
  <c r="H105" i="59"/>
  <c r="G499" i="59"/>
  <c r="H499" i="59"/>
  <c r="A194" i="60"/>
  <c r="E498" i="59"/>
  <c r="A501" i="59"/>
  <c r="E104" i="59"/>
  <c r="A107" i="59"/>
  <c r="D17" i="48"/>
  <c r="G6" i="48"/>
  <c r="G22" i="48"/>
  <c r="G21" i="48"/>
  <c r="C46" i="44"/>
  <c r="C62" i="44"/>
  <c r="G106" i="59" l="1"/>
  <c r="H106" i="59"/>
  <c r="G500" i="59"/>
  <c r="H500" i="59"/>
  <c r="A195" i="60"/>
  <c r="A502" i="59"/>
  <c r="E499" i="59"/>
  <c r="E105" i="59"/>
  <c r="A108" i="59"/>
  <c r="G5" i="48"/>
  <c r="D33" i="48"/>
  <c r="C20" i="6"/>
  <c r="G107" i="59" l="1"/>
  <c r="H107" i="59"/>
  <c r="G501" i="59"/>
  <c r="A196" i="60"/>
  <c r="E106" i="59"/>
  <c r="A503" i="59"/>
  <c r="H501" i="59"/>
  <c r="E500" i="59"/>
  <c r="A109" i="59"/>
  <c r="K8" i="6"/>
  <c r="I8" i="6"/>
  <c r="G108" i="59" l="1"/>
  <c r="G502" i="59"/>
  <c r="H502" i="59"/>
  <c r="A197" i="60"/>
  <c r="A504" i="59"/>
  <c r="E501" i="59"/>
  <c r="E107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G109" i="59" l="1"/>
  <c r="H109" i="59"/>
  <c r="G503" i="59"/>
  <c r="H503" i="59"/>
  <c r="A198" i="60"/>
  <c r="E108" i="59"/>
  <c r="E502" i="59"/>
  <c r="A505" i="59"/>
  <c r="A111" i="59"/>
  <c r="N64" i="21"/>
  <c r="O64" i="21"/>
  <c r="G110" i="59" l="1"/>
  <c r="H110" i="59"/>
  <c r="G504" i="59"/>
  <c r="H504" i="59"/>
  <c r="A199" i="60"/>
  <c r="E503" i="59"/>
  <c r="A506" i="59"/>
  <c r="A112" i="59"/>
  <c r="E109" i="59"/>
  <c r="G111" i="59" l="1"/>
  <c r="H111" i="59"/>
  <c r="H505" i="59"/>
  <c r="G505" i="59"/>
  <c r="A200" i="60"/>
  <c r="E504" i="59"/>
  <c r="E110" i="59"/>
  <c r="A507" i="59"/>
  <c r="A113" i="59"/>
  <c r="G112" i="59" l="1"/>
  <c r="H112" i="59"/>
  <c r="G506" i="59"/>
  <c r="H506" i="59"/>
  <c r="A201" i="60"/>
  <c r="E111" i="59"/>
  <c r="E505" i="59"/>
  <c r="A508" i="59"/>
  <c r="A114" i="59"/>
  <c r="G113" i="59" l="1"/>
  <c r="H113" i="59"/>
  <c r="G507" i="59"/>
  <c r="H507" i="59"/>
  <c r="A202" i="60"/>
  <c r="E112" i="59"/>
  <c r="A509" i="59"/>
  <c r="E506" i="59"/>
  <c r="A115" i="59"/>
  <c r="G114" i="59" l="1"/>
  <c r="H114" i="59"/>
  <c r="G508" i="59"/>
  <c r="H508" i="59"/>
  <c r="A203" i="60"/>
  <c r="E113" i="59"/>
  <c r="E507" i="59"/>
  <c r="A510" i="59"/>
  <c r="A116" i="59"/>
  <c r="G115" i="59" l="1"/>
  <c r="H115" i="59"/>
  <c r="G509" i="59"/>
  <c r="H509" i="59"/>
  <c r="A204" i="60"/>
  <c r="E114" i="59"/>
  <c r="E508" i="59"/>
  <c r="A511" i="59"/>
  <c r="A117" i="59"/>
  <c r="G116" i="59" l="1"/>
  <c r="H116" i="59"/>
  <c r="G510" i="59"/>
  <c r="H510" i="59"/>
  <c r="A205" i="60"/>
  <c r="A512" i="59"/>
  <c r="E509" i="59"/>
  <c r="A118" i="59"/>
  <c r="E115" i="59"/>
  <c r="G117" i="59" l="1"/>
  <c r="H117" i="59"/>
  <c r="G511" i="59"/>
  <c r="H511" i="59"/>
  <c r="A206" i="60"/>
  <c r="A513" i="59"/>
  <c r="E510" i="59"/>
  <c r="A119" i="59"/>
  <c r="E116" i="59"/>
  <c r="G118" i="59" l="1"/>
  <c r="H118" i="59"/>
  <c r="G512" i="59"/>
  <c r="H512" i="59"/>
  <c r="A207" i="60"/>
  <c r="A514" i="59"/>
  <c r="E511" i="59"/>
  <c r="A120" i="59"/>
  <c r="E117" i="59"/>
  <c r="G119" i="59" l="1"/>
  <c r="H119" i="59"/>
  <c r="H513" i="59"/>
  <c r="G513" i="59"/>
  <c r="A208" i="60"/>
  <c r="E512" i="59"/>
  <c r="A515" i="59"/>
  <c r="A121" i="59"/>
  <c r="E118" i="59"/>
  <c r="G120" i="59" l="1"/>
  <c r="H120" i="59"/>
  <c r="G514" i="59"/>
  <c r="H514" i="59"/>
  <c r="A209" i="60"/>
  <c r="E513" i="59"/>
  <c r="A516" i="59"/>
  <c r="A122" i="59"/>
  <c r="E119" i="59"/>
  <c r="G121" i="59" l="1"/>
  <c r="H121" i="59"/>
  <c r="G515" i="59"/>
  <c r="H515" i="59"/>
  <c r="A210" i="60"/>
  <c r="E514" i="59"/>
  <c r="A517" i="59"/>
  <c r="E120" i="59"/>
  <c r="A123" i="59"/>
  <c r="G122" i="59" l="1"/>
  <c r="H122" i="59"/>
  <c r="G516" i="59"/>
  <c r="H516" i="59"/>
  <c r="A211" i="60"/>
  <c r="E515" i="59"/>
  <c r="A518" i="59"/>
  <c r="A124" i="59"/>
  <c r="E121" i="59"/>
  <c r="G123" i="59" l="1"/>
  <c r="H123" i="59"/>
  <c r="G517" i="59"/>
  <c r="H517" i="59"/>
  <c r="A212" i="60"/>
  <c r="E516" i="59"/>
  <c r="E122" i="59"/>
  <c r="A519" i="59"/>
  <c r="A125" i="59"/>
  <c r="G124" i="59" l="1"/>
  <c r="H124" i="59"/>
  <c r="G518" i="59"/>
  <c r="H518" i="59"/>
  <c r="A213" i="60"/>
  <c r="E517" i="59"/>
  <c r="A520" i="59"/>
  <c r="E123" i="59"/>
  <c r="A126" i="59"/>
  <c r="G125" i="59" l="1"/>
  <c r="H125" i="59"/>
  <c r="G519" i="59"/>
  <c r="H519" i="59"/>
  <c r="A214" i="60"/>
  <c r="E518" i="59"/>
  <c r="A521" i="59"/>
  <c r="E124" i="59"/>
  <c r="A127" i="59"/>
  <c r="G126" i="59" l="1"/>
  <c r="H126" i="59"/>
  <c r="G520" i="59"/>
  <c r="H520" i="59"/>
  <c r="A215" i="60"/>
  <c r="E519" i="59"/>
  <c r="A522" i="59"/>
  <c r="A128" i="59"/>
  <c r="E125" i="59"/>
  <c r="G127" i="59" l="1"/>
  <c r="H127" i="59"/>
  <c r="H521" i="59"/>
  <c r="G521" i="59"/>
  <c r="A216" i="60"/>
  <c r="E520" i="59"/>
  <c r="A523" i="59"/>
  <c r="E126" i="59"/>
  <c r="A129" i="59"/>
  <c r="G128" i="59" l="1"/>
  <c r="H128" i="59"/>
  <c r="G522" i="59"/>
  <c r="H522" i="59"/>
  <c r="A217" i="60"/>
  <c r="E127" i="59"/>
  <c r="E521" i="59"/>
  <c r="A524" i="59"/>
  <c r="A130" i="59"/>
  <c r="G129" i="59" l="1"/>
  <c r="H129" i="59"/>
  <c r="G523" i="59"/>
  <c r="H523" i="59"/>
  <c r="A218" i="60"/>
  <c r="E522" i="59"/>
  <c r="A525" i="59"/>
  <c r="E128" i="59"/>
  <c r="A131" i="59"/>
  <c r="G130" i="59" l="1"/>
  <c r="H130" i="59"/>
  <c r="G524" i="59"/>
  <c r="H524" i="59"/>
  <c r="A219" i="60"/>
  <c r="E129" i="59"/>
  <c r="A526" i="59"/>
  <c r="E523" i="59"/>
  <c r="A132" i="59"/>
  <c r="G131" i="59" l="1"/>
  <c r="H131" i="59"/>
  <c r="G525" i="59"/>
  <c r="H525" i="59"/>
  <c r="A220" i="60"/>
  <c r="E524" i="59"/>
  <c r="A527" i="59"/>
  <c r="E130" i="59"/>
  <c r="A133" i="59"/>
  <c r="G132" i="59" l="1"/>
  <c r="H132" i="59"/>
  <c r="G526" i="59"/>
  <c r="H526" i="59"/>
  <c r="A221" i="60"/>
  <c r="E525" i="59"/>
  <c r="E131" i="59"/>
  <c r="A528" i="59"/>
  <c r="A134" i="59"/>
  <c r="G133" i="59" l="1"/>
  <c r="H133" i="59"/>
  <c r="G527" i="59"/>
  <c r="H527" i="59"/>
  <c r="A222" i="60"/>
  <c r="E526" i="59"/>
  <c r="A529" i="59"/>
  <c r="E132" i="59"/>
  <c r="A135" i="59"/>
  <c r="G134" i="59" l="1"/>
  <c r="H134" i="59"/>
  <c r="G528" i="59"/>
  <c r="H528" i="59"/>
  <c r="A223" i="60"/>
  <c r="E527" i="59"/>
  <c r="A530" i="59"/>
  <c r="E133" i="59"/>
  <c r="A136" i="59"/>
  <c r="G135" i="59" l="1"/>
  <c r="H135" i="59"/>
  <c r="G529" i="59"/>
  <c r="H529" i="59"/>
  <c r="A224" i="60"/>
  <c r="E528" i="59"/>
  <c r="A531" i="59"/>
  <c r="E134" i="59"/>
  <c r="A137" i="59"/>
  <c r="G136" i="59" l="1"/>
  <c r="G530" i="59"/>
  <c r="H530" i="59"/>
  <c r="A225" i="60"/>
  <c r="E529" i="59"/>
  <c r="E135" i="59"/>
  <c r="A532" i="59"/>
  <c r="A138" i="59"/>
  <c r="H136" i="59"/>
  <c r="G137" i="59" l="1"/>
  <c r="H137" i="59"/>
  <c r="G531" i="59"/>
  <c r="H531" i="59"/>
  <c r="A226" i="60"/>
  <c r="E136" i="59"/>
  <c r="A533" i="59"/>
  <c r="E530" i="59"/>
  <c r="A139" i="59"/>
  <c r="G138" i="59" l="1"/>
  <c r="H138" i="59"/>
  <c r="G532" i="59"/>
  <c r="H533" i="59"/>
  <c r="G533" i="59"/>
  <c r="A227" i="60"/>
  <c r="E531" i="59"/>
  <c r="E137" i="59"/>
  <c r="H532" i="59"/>
  <c r="A140" i="59"/>
  <c r="G139" i="59" l="1"/>
  <c r="H139" i="59"/>
  <c r="A228" i="60"/>
  <c r="E532" i="59"/>
  <c r="E533" i="59"/>
  <c r="A141" i="59"/>
  <c r="E138" i="59"/>
  <c r="G140" i="59" l="1"/>
  <c r="H140" i="59"/>
  <c r="A229" i="60"/>
  <c r="A142" i="59"/>
  <c r="E139" i="59"/>
  <c r="G141" i="59" l="1"/>
  <c r="H141" i="59"/>
  <c r="A230" i="60"/>
  <c r="E140" i="59"/>
  <c r="A143" i="59"/>
  <c r="G142" i="59" l="1"/>
  <c r="H142" i="59"/>
  <c r="A231" i="60"/>
  <c r="A144" i="59"/>
  <c r="E141" i="59"/>
  <c r="G143" i="59" l="1"/>
  <c r="H143" i="59"/>
  <c r="A232" i="60"/>
  <c r="E142" i="59"/>
  <c r="A145" i="59"/>
  <c r="G144" i="59" l="1"/>
  <c r="H144" i="59"/>
  <c r="A233" i="60"/>
  <c r="E143" i="59"/>
  <c r="A146" i="59"/>
  <c r="G145" i="59" l="1"/>
  <c r="H145" i="59"/>
  <c r="A234" i="60"/>
  <c r="E144" i="59"/>
  <c r="A147" i="59"/>
  <c r="G146" i="59" l="1"/>
  <c r="H146" i="59"/>
  <c r="A235" i="60"/>
  <c r="E145" i="59"/>
  <c r="A148" i="59"/>
  <c r="G147" i="59" l="1"/>
  <c r="H147" i="59"/>
  <c r="A236" i="60"/>
  <c r="E146" i="59"/>
  <c r="A149" i="59"/>
  <c r="G148" i="59" l="1"/>
  <c r="H148" i="59"/>
  <c r="A237" i="60"/>
  <c r="A150" i="59"/>
  <c r="E147" i="59"/>
  <c r="G149" i="59" l="1"/>
  <c r="H149" i="59"/>
  <c r="A238" i="60"/>
  <c r="E148" i="59"/>
  <c r="A151" i="59"/>
  <c r="G150" i="59" l="1"/>
  <c r="H150" i="59"/>
  <c r="A239" i="60"/>
  <c r="E149" i="59"/>
  <c r="A152" i="59"/>
  <c r="G151" i="59" l="1"/>
  <c r="H151" i="59"/>
  <c r="A240" i="60"/>
  <c r="E150" i="59"/>
  <c r="A153" i="59"/>
  <c r="G152" i="59" l="1"/>
  <c r="H152" i="59"/>
  <c r="A241" i="60"/>
  <c r="E151" i="59"/>
  <c r="A154" i="59"/>
  <c r="G153" i="59" l="1"/>
  <c r="H153" i="59"/>
  <c r="A242" i="60"/>
  <c r="E152" i="59"/>
  <c r="A155" i="59"/>
  <c r="G154" i="59" l="1"/>
  <c r="H154" i="59"/>
  <c r="A243" i="60"/>
  <c r="E153" i="59"/>
  <c r="A156" i="59"/>
  <c r="G155" i="59" l="1"/>
  <c r="H155" i="59"/>
  <c r="A244" i="60"/>
  <c r="E154" i="59"/>
  <c r="A157" i="59"/>
  <c r="G156" i="59" l="1"/>
  <c r="H156" i="59"/>
  <c r="A245" i="60"/>
  <c r="E155" i="59"/>
  <c r="A158" i="59"/>
  <c r="G157" i="59" l="1"/>
  <c r="H157" i="59"/>
  <c r="A246" i="60"/>
  <c r="E156" i="59"/>
  <c r="A159" i="59"/>
  <c r="G158" i="59" l="1"/>
  <c r="H158" i="59"/>
  <c r="A247" i="60"/>
  <c r="E157" i="59"/>
  <c r="A160" i="59"/>
  <c r="G159" i="59" l="1"/>
  <c r="H159" i="59"/>
  <c r="A248" i="60"/>
  <c r="E158" i="59"/>
  <c r="A161" i="59"/>
  <c r="G160" i="59" l="1"/>
  <c r="H160" i="59"/>
  <c r="A249" i="60"/>
  <c r="E159" i="59"/>
  <c r="A162" i="59"/>
  <c r="G161" i="59" l="1"/>
  <c r="H161" i="59"/>
  <c r="A250" i="60"/>
  <c r="E160" i="59"/>
  <c r="A163" i="59"/>
  <c r="G162" i="59" l="1"/>
  <c r="H162" i="59"/>
  <c r="A251" i="60"/>
  <c r="E161" i="59"/>
  <c r="A164" i="59"/>
  <c r="G163" i="59" l="1"/>
  <c r="H163" i="59"/>
  <c r="A252" i="60"/>
  <c r="A165" i="59"/>
  <c r="E162" i="59"/>
  <c r="G164" i="59" l="1"/>
  <c r="H164" i="59"/>
  <c r="A253" i="60"/>
  <c r="E163" i="59"/>
  <c r="A166" i="59"/>
  <c r="G165" i="59" l="1"/>
  <c r="H165" i="59"/>
  <c r="A254" i="60"/>
  <c r="E164" i="59"/>
  <c r="A167" i="59"/>
  <c r="G166" i="59" l="1"/>
  <c r="H166" i="59"/>
  <c r="A255" i="60"/>
  <c r="E165" i="59"/>
  <c r="A168" i="59"/>
  <c r="G167" i="59" l="1"/>
  <c r="A256" i="60"/>
  <c r="E166" i="59"/>
  <c r="H167" i="59"/>
  <c r="A169" i="59"/>
  <c r="G168" i="59" l="1"/>
  <c r="H168" i="59"/>
  <c r="A257" i="60"/>
  <c r="E167" i="59"/>
  <c r="A170" i="59"/>
  <c r="G169" i="59" l="1"/>
  <c r="H169" i="59"/>
  <c r="A258" i="60"/>
  <c r="E168" i="59"/>
  <c r="A171" i="59"/>
  <c r="G170" i="59" l="1"/>
  <c r="H170" i="59"/>
  <c r="A259" i="60"/>
  <c r="E169" i="59"/>
  <c r="A172" i="59"/>
  <c r="G171" i="59" l="1"/>
  <c r="H171" i="59"/>
  <c r="A260" i="60"/>
  <c r="E170" i="59"/>
  <c r="A173" i="59"/>
  <c r="G172" i="59" l="1"/>
  <c r="H172" i="59"/>
  <c r="A261" i="60"/>
  <c r="E171" i="59"/>
  <c r="A174" i="59"/>
  <c r="G173" i="59" l="1"/>
  <c r="H173" i="59"/>
  <c r="A262" i="60"/>
  <c r="A175" i="59"/>
  <c r="E172" i="59"/>
  <c r="G174" i="59" l="1"/>
  <c r="H174" i="59"/>
  <c r="A263" i="60"/>
  <c r="E173" i="59"/>
  <c r="A176" i="59"/>
  <c r="G175" i="59" l="1"/>
  <c r="H175" i="59"/>
  <c r="A264" i="60"/>
  <c r="E174" i="59"/>
  <c r="A177" i="59"/>
  <c r="G176" i="59" l="1"/>
  <c r="H176" i="59"/>
  <c r="A265" i="60"/>
  <c r="E175" i="59"/>
  <c r="A178" i="59"/>
  <c r="G177" i="59" l="1"/>
  <c r="H177" i="59"/>
  <c r="A266" i="60"/>
  <c r="E176" i="59"/>
  <c r="A179" i="59"/>
  <c r="G178" i="59" l="1"/>
  <c r="H178" i="59"/>
  <c r="A267" i="60"/>
  <c r="E177" i="59"/>
  <c r="A180" i="59"/>
  <c r="G179" i="59" l="1"/>
  <c r="H179" i="59"/>
  <c r="A268" i="60"/>
  <c r="E178" i="59"/>
  <c r="A181" i="59"/>
  <c r="G180" i="59" l="1"/>
  <c r="H180" i="59"/>
  <c r="A269" i="60"/>
  <c r="E179" i="59"/>
  <c r="A182" i="59"/>
  <c r="G181" i="59" l="1"/>
  <c r="H181" i="59"/>
  <c r="A270" i="60"/>
  <c r="A183" i="59"/>
  <c r="E180" i="59"/>
  <c r="G182" i="59" l="1"/>
  <c r="H182" i="59"/>
  <c r="A271" i="60"/>
  <c r="E181" i="59"/>
  <c r="A184" i="59"/>
  <c r="G183" i="59" l="1"/>
  <c r="H183" i="59"/>
  <c r="A272" i="60"/>
  <c r="E182" i="59"/>
  <c r="A185" i="59"/>
  <c r="G184" i="59" l="1"/>
  <c r="H184" i="59"/>
  <c r="A273" i="60"/>
  <c r="E183" i="59"/>
  <c r="A186" i="59"/>
  <c r="G185" i="59" l="1"/>
  <c r="H185" i="59"/>
  <c r="A274" i="60"/>
  <c r="E184" i="59"/>
  <c r="A187" i="59"/>
  <c r="G186" i="59" l="1"/>
  <c r="H186" i="59"/>
  <c r="A275" i="60"/>
  <c r="E185" i="59"/>
  <c r="A188" i="59"/>
  <c r="G187" i="59" l="1"/>
  <c r="H187" i="59"/>
  <c r="A276" i="60"/>
  <c r="E186" i="59"/>
  <c r="A189" i="59"/>
  <c r="G188" i="59" l="1"/>
  <c r="H188" i="59"/>
  <c r="A277" i="60"/>
  <c r="A190" i="59"/>
  <c r="E187" i="59"/>
  <c r="G189" i="59" l="1"/>
  <c r="H189" i="59"/>
  <c r="A278" i="60"/>
  <c r="E188" i="59"/>
  <c r="A191" i="59"/>
  <c r="G190" i="59" l="1"/>
  <c r="H190" i="59"/>
  <c r="A279" i="60"/>
  <c r="E189" i="59"/>
  <c r="A192" i="59"/>
  <c r="G191" i="59" l="1"/>
  <c r="H191" i="59"/>
  <c r="A280" i="60"/>
  <c r="A193" i="59"/>
  <c r="E190" i="59"/>
  <c r="G192" i="59" l="1"/>
  <c r="H192" i="59"/>
  <c r="A281" i="60"/>
  <c r="E191" i="59"/>
  <c r="A194" i="59"/>
  <c r="G193" i="59" l="1"/>
  <c r="H193" i="59"/>
  <c r="A282" i="60"/>
  <c r="E192" i="59"/>
  <c r="A195" i="59"/>
  <c r="G194" i="59" l="1"/>
  <c r="H194" i="59"/>
  <c r="A283" i="60"/>
  <c r="E193" i="59"/>
  <c r="A196" i="59"/>
  <c r="G195" i="59" l="1"/>
  <c r="H195" i="59"/>
  <c r="A284" i="60"/>
  <c r="E194" i="59"/>
  <c r="A197" i="59"/>
  <c r="G196" i="59" l="1"/>
  <c r="H196" i="59"/>
  <c r="A285" i="60"/>
  <c r="E195" i="59"/>
  <c r="A198" i="59"/>
  <c r="G197" i="59" l="1"/>
  <c r="A286" i="60"/>
  <c r="E196" i="59"/>
  <c r="H197" i="59"/>
  <c r="A199" i="59"/>
  <c r="G198" i="59" l="1"/>
  <c r="H198" i="59"/>
  <c r="A287" i="60"/>
  <c r="A200" i="59"/>
  <c r="E197" i="59"/>
  <c r="G199" i="59" l="1"/>
  <c r="H199" i="59"/>
  <c r="A288" i="60"/>
  <c r="E198" i="59"/>
  <c r="A201" i="59"/>
  <c r="G200" i="59" l="1"/>
  <c r="H200" i="59"/>
  <c r="A289" i="60"/>
  <c r="E199" i="59"/>
  <c r="A202" i="59"/>
  <c r="G201" i="59" l="1"/>
  <c r="H201" i="59"/>
  <c r="A290" i="60"/>
  <c r="E200" i="59"/>
  <c r="A203" i="59"/>
  <c r="G202" i="59" l="1"/>
  <c r="H202" i="59"/>
  <c r="A291" i="60"/>
  <c r="E201" i="59"/>
  <c r="A204" i="59"/>
  <c r="G203" i="59" l="1"/>
  <c r="H203" i="59"/>
  <c r="A292" i="60"/>
  <c r="E202" i="59"/>
  <c r="A205" i="59"/>
  <c r="G204" i="59" l="1"/>
  <c r="H204" i="59"/>
  <c r="A293" i="60"/>
  <c r="E203" i="59"/>
  <c r="A206" i="59"/>
  <c r="G205" i="59" l="1"/>
  <c r="H205" i="59"/>
  <c r="A294" i="60"/>
  <c r="A207" i="59"/>
  <c r="E204" i="59"/>
  <c r="G206" i="59" l="1"/>
  <c r="H206" i="59"/>
  <c r="A295" i="60"/>
  <c r="E205" i="59"/>
  <c r="A208" i="59"/>
  <c r="G207" i="59" l="1"/>
  <c r="H207" i="59"/>
  <c r="A296" i="60"/>
  <c r="E206" i="59"/>
  <c r="A209" i="59"/>
  <c r="G208" i="59" l="1"/>
  <c r="H208" i="59"/>
  <c r="A297" i="60"/>
  <c r="E207" i="59"/>
  <c r="A210" i="59"/>
  <c r="G209" i="59" l="1"/>
  <c r="H209" i="59"/>
  <c r="A298" i="60"/>
  <c r="E208" i="59"/>
  <c r="A211" i="59"/>
  <c r="G210" i="59" l="1"/>
  <c r="H210" i="59"/>
  <c r="A299" i="60"/>
  <c r="E209" i="59"/>
  <c r="A212" i="59"/>
  <c r="G211" i="59" l="1"/>
  <c r="H211" i="59"/>
  <c r="A300" i="60"/>
  <c r="E210" i="59"/>
  <c r="A213" i="59"/>
  <c r="G212" i="59" l="1"/>
  <c r="H212" i="59"/>
  <c r="A301" i="60"/>
  <c r="A214" i="59"/>
  <c r="E211" i="59"/>
  <c r="G213" i="59" l="1"/>
  <c r="H213" i="59"/>
  <c r="A302" i="60"/>
  <c r="A215" i="59"/>
  <c r="E212" i="59"/>
  <c r="G214" i="59" l="1"/>
  <c r="H214" i="59"/>
  <c r="A303" i="60"/>
  <c r="E213" i="59"/>
  <c r="A216" i="59"/>
  <c r="G215" i="59" l="1"/>
  <c r="H215" i="59"/>
  <c r="A304" i="60"/>
  <c r="A217" i="59"/>
  <c r="E214" i="59"/>
  <c r="G216" i="59" l="1"/>
  <c r="H216" i="59"/>
  <c r="A305" i="60"/>
  <c r="E215" i="59"/>
  <c r="A218" i="59"/>
  <c r="G217" i="59" l="1"/>
  <c r="H217" i="59"/>
  <c r="A306" i="60"/>
  <c r="E216" i="59"/>
  <c r="A219" i="59"/>
  <c r="G218" i="59" l="1"/>
  <c r="H218" i="59"/>
  <c r="A307" i="60"/>
  <c r="E217" i="59"/>
  <c r="A220" i="59"/>
  <c r="G219" i="59" l="1"/>
  <c r="H219" i="59"/>
  <c r="A308" i="60"/>
  <c r="E218" i="59"/>
  <c r="A221" i="59"/>
  <c r="G220" i="59" l="1"/>
  <c r="H220" i="59"/>
  <c r="A309" i="60"/>
  <c r="E219" i="59"/>
  <c r="A222" i="59"/>
  <c r="G221" i="59" l="1"/>
  <c r="H221" i="59"/>
  <c r="A310" i="60"/>
  <c r="E220" i="59"/>
  <c r="A223" i="59"/>
  <c r="G222" i="59" l="1"/>
  <c r="H222" i="59"/>
  <c r="A311" i="60"/>
  <c r="E221" i="59"/>
  <c r="A224" i="59"/>
  <c r="G223" i="59" l="1"/>
  <c r="H223" i="59"/>
  <c r="A312" i="60"/>
  <c r="A225" i="59"/>
  <c r="E222" i="59"/>
  <c r="G224" i="59" l="1"/>
  <c r="H224" i="59"/>
  <c r="A313" i="60"/>
  <c r="A226" i="59"/>
  <c r="E223" i="59"/>
  <c r="G225" i="59" l="1"/>
  <c r="H225" i="59"/>
  <c r="A314" i="60"/>
  <c r="E224" i="59"/>
  <c r="A227" i="59"/>
  <c r="G226" i="59" l="1"/>
  <c r="H226" i="59"/>
  <c r="A315" i="60"/>
  <c r="E225" i="59"/>
  <c r="A228" i="59"/>
  <c r="G227" i="59" l="1"/>
  <c r="H227" i="59"/>
  <c r="A316" i="60"/>
  <c r="E226" i="59"/>
  <c r="A229" i="59"/>
  <c r="G228" i="59" l="1"/>
  <c r="A317" i="60"/>
  <c r="E227" i="59"/>
  <c r="H228" i="59"/>
  <c r="A230" i="59"/>
  <c r="G229" i="59" l="1"/>
  <c r="H229" i="59"/>
  <c r="A318" i="60"/>
  <c r="A231" i="59"/>
  <c r="E228" i="59"/>
  <c r="G230" i="59" l="1"/>
  <c r="H230" i="59"/>
  <c r="A319" i="60"/>
  <c r="E229" i="59"/>
  <c r="A232" i="59"/>
  <c r="G231" i="59" l="1"/>
  <c r="H231" i="59"/>
  <c r="A320" i="60"/>
  <c r="A233" i="59"/>
  <c r="E230" i="59"/>
  <c r="G232" i="59" l="1"/>
  <c r="H232" i="59"/>
  <c r="A321" i="60"/>
  <c r="A234" i="59"/>
  <c r="E231" i="59"/>
  <c r="G233" i="59" l="1"/>
  <c r="H233" i="59"/>
  <c r="A322" i="60"/>
  <c r="E232" i="59"/>
  <c r="A235" i="59"/>
  <c r="G234" i="59" l="1"/>
  <c r="H234" i="59"/>
  <c r="A323" i="60"/>
  <c r="E233" i="59"/>
  <c r="A236" i="59"/>
  <c r="G235" i="59" l="1"/>
  <c r="H235" i="59"/>
  <c r="A324" i="60"/>
  <c r="E234" i="59"/>
  <c r="A237" i="59"/>
  <c r="G236" i="59" l="1"/>
  <c r="H236" i="59"/>
  <c r="A325" i="60"/>
  <c r="E235" i="59"/>
  <c r="A238" i="59"/>
  <c r="G237" i="59" l="1"/>
  <c r="H237" i="59"/>
  <c r="A326" i="60"/>
  <c r="E236" i="59"/>
  <c r="A239" i="59"/>
  <c r="G238" i="59" l="1"/>
  <c r="H238" i="59"/>
  <c r="A327" i="60"/>
  <c r="E237" i="59"/>
  <c r="A240" i="59"/>
  <c r="G239" i="59" l="1"/>
  <c r="H239" i="59"/>
  <c r="A328" i="60"/>
  <c r="A241" i="59"/>
  <c r="E238" i="59"/>
  <c r="G240" i="59" l="1"/>
  <c r="H240" i="59"/>
  <c r="A329" i="60"/>
  <c r="E239" i="59"/>
  <c r="A242" i="59"/>
  <c r="G241" i="59" l="1"/>
  <c r="H241" i="59"/>
  <c r="A330" i="60"/>
  <c r="E240" i="59"/>
  <c r="A243" i="59"/>
  <c r="G242" i="59" l="1"/>
  <c r="H242" i="59"/>
  <c r="A331" i="60"/>
  <c r="A244" i="59"/>
  <c r="E241" i="59"/>
  <c r="G243" i="59" l="1"/>
  <c r="H243" i="59"/>
  <c r="A332" i="60"/>
  <c r="E242" i="59"/>
  <c r="A245" i="59"/>
  <c r="G244" i="59" l="1"/>
  <c r="H244" i="59"/>
  <c r="A333" i="60"/>
  <c r="E243" i="59"/>
  <c r="A246" i="59"/>
  <c r="G245" i="59" l="1"/>
  <c r="H245" i="59"/>
  <c r="A334" i="60"/>
  <c r="A247" i="59"/>
  <c r="E244" i="59"/>
  <c r="G246" i="59" l="1"/>
  <c r="H246" i="59"/>
  <c r="A335" i="60"/>
  <c r="E245" i="59"/>
  <c r="A248" i="59"/>
  <c r="G247" i="59" l="1"/>
  <c r="H247" i="59"/>
  <c r="A336" i="60"/>
  <c r="E246" i="59"/>
  <c r="A249" i="59"/>
  <c r="G248" i="59" l="1"/>
  <c r="H248" i="59"/>
  <c r="A337" i="60"/>
  <c r="A250" i="59"/>
  <c r="E247" i="59"/>
  <c r="G249" i="59" l="1"/>
  <c r="H249" i="59"/>
  <c r="A338" i="60"/>
  <c r="E248" i="59"/>
  <c r="A251" i="59"/>
  <c r="G250" i="59" l="1"/>
  <c r="H250" i="59"/>
  <c r="A339" i="60"/>
  <c r="E249" i="59"/>
  <c r="A252" i="59"/>
  <c r="G251" i="59" l="1"/>
  <c r="H251" i="59"/>
  <c r="A340" i="60"/>
  <c r="E250" i="59"/>
  <c r="A253" i="59"/>
  <c r="G252" i="59" l="1"/>
  <c r="H252" i="59"/>
  <c r="A341" i="60"/>
  <c r="E251" i="59"/>
  <c r="A254" i="59"/>
  <c r="G253" i="59" l="1"/>
  <c r="H253" i="59"/>
  <c r="A342" i="60"/>
  <c r="A255" i="59"/>
  <c r="E252" i="59"/>
  <c r="G254" i="59" l="1"/>
  <c r="H254" i="59"/>
  <c r="A343" i="60"/>
  <c r="E253" i="59"/>
  <c r="A256" i="59"/>
  <c r="G255" i="59" l="1"/>
  <c r="H255" i="59"/>
  <c r="A344" i="60"/>
  <c r="A257" i="59"/>
  <c r="E254" i="59"/>
  <c r="G256" i="59" l="1"/>
  <c r="H256" i="59"/>
  <c r="A345" i="60"/>
  <c r="E255" i="59"/>
  <c r="A258" i="59"/>
  <c r="G257" i="59" l="1"/>
  <c r="H257" i="59"/>
  <c r="A346" i="60"/>
  <c r="E256" i="59"/>
  <c r="A259" i="59"/>
  <c r="G258" i="59" l="1"/>
  <c r="A347" i="60"/>
  <c r="E257" i="59"/>
  <c r="H258" i="59"/>
  <c r="A260" i="59"/>
  <c r="G259" i="59" l="1"/>
  <c r="H259" i="59"/>
  <c r="A348" i="60"/>
  <c r="E258" i="59"/>
  <c r="A261" i="59"/>
  <c r="G260" i="59" l="1"/>
  <c r="H260" i="59"/>
  <c r="A349" i="60"/>
  <c r="E259" i="59"/>
  <c r="A262" i="59"/>
  <c r="G261" i="59" l="1"/>
  <c r="H261" i="59"/>
  <c r="A350" i="60"/>
  <c r="E260" i="59"/>
  <c r="A263" i="59"/>
  <c r="G262" i="59" l="1"/>
  <c r="H262" i="59"/>
  <c r="A351" i="60"/>
  <c r="E261" i="59"/>
  <c r="A264" i="59"/>
  <c r="G263" i="59" l="1"/>
  <c r="H263" i="59"/>
  <c r="A352" i="60"/>
  <c r="E262" i="59"/>
  <c r="A265" i="59"/>
  <c r="G264" i="59" l="1"/>
  <c r="H264" i="59"/>
  <c r="A353" i="60"/>
  <c r="E263" i="59"/>
  <c r="A266" i="59"/>
  <c r="G265" i="59" l="1"/>
  <c r="H265" i="59"/>
  <c r="A354" i="60"/>
  <c r="E264" i="59"/>
  <c r="A267" i="59"/>
  <c r="G266" i="59" l="1"/>
  <c r="H266" i="59"/>
  <c r="A355" i="60"/>
  <c r="E265" i="59"/>
  <c r="A268" i="59"/>
  <c r="G267" i="59" l="1"/>
  <c r="H267" i="59"/>
  <c r="A356" i="60"/>
  <c r="E266" i="59"/>
  <c r="A269" i="59"/>
  <c r="G268" i="59" l="1"/>
  <c r="H268" i="59"/>
  <c r="A357" i="60"/>
  <c r="E267" i="59"/>
  <c r="A270" i="59"/>
  <c r="G269" i="59" l="1"/>
  <c r="H269" i="59"/>
  <c r="A358" i="60"/>
  <c r="E268" i="59"/>
  <c r="A271" i="59"/>
  <c r="G270" i="59" l="1"/>
  <c r="H270" i="59"/>
  <c r="A359" i="60"/>
  <c r="E269" i="59"/>
  <c r="A272" i="59"/>
  <c r="G271" i="59" l="1"/>
  <c r="H271" i="59"/>
  <c r="A360" i="60"/>
  <c r="E270" i="59"/>
  <c r="A273" i="59"/>
  <c r="G272" i="59" l="1"/>
  <c r="H272" i="59"/>
  <c r="A361" i="60"/>
  <c r="E271" i="59"/>
  <c r="A274" i="59"/>
  <c r="G273" i="59" l="1"/>
  <c r="H273" i="59"/>
  <c r="A362" i="60"/>
  <c r="E272" i="59"/>
  <c r="A275" i="59"/>
  <c r="G274" i="59" l="1"/>
  <c r="H274" i="59"/>
  <c r="A363" i="60"/>
  <c r="E273" i="59"/>
  <c r="A276" i="59"/>
  <c r="G275" i="59" l="1"/>
  <c r="H275" i="59"/>
  <c r="A364" i="60"/>
  <c r="E274" i="59"/>
  <c r="A277" i="59"/>
  <c r="G276" i="59" l="1"/>
  <c r="H276" i="59"/>
  <c r="A365" i="60"/>
  <c r="E275" i="59"/>
  <c r="A278" i="59"/>
  <c r="G277" i="59" l="1"/>
  <c r="H277" i="59"/>
  <c r="A366" i="60"/>
  <c r="E276" i="59"/>
  <c r="A279" i="59"/>
  <c r="G278" i="59" l="1"/>
  <c r="H278" i="59"/>
  <c r="A367" i="60"/>
  <c r="E277" i="59"/>
  <c r="A280" i="59"/>
  <c r="G279" i="59" l="1"/>
  <c r="H279" i="59"/>
  <c r="A368" i="60"/>
  <c r="E278" i="59"/>
  <c r="A281" i="59"/>
  <c r="G280" i="59" l="1"/>
  <c r="H280" i="59"/>
  <c r="A369" i="60"/>
  <c r="E279" i="59"/>
  <c r="A282" i="59"/>
  <c r="G281" i="59" l="1"/>
  <c r="H281" i="59"/>
  <c r="A370" i="60"/>
  <c r="E280" i="59"/>
  <c r="A283" i="59"/>
  <c r="G282" i="59" l="1"/>
  <c r="H282" i="59"/>
  <c r="A371" i="60"/>
  <c r="E281" i="59"/>
  <c r="A284" i="59"/>
  <c r="G283" i="59" l="1"/>
  <c r="H283" i="59"/>
  <c r="A372" i="60"/>
  <c r="A285" i="59"/>
  <c r="E282" i="59"/>
  <c r="G284" i="59" l="1"/>
  <c r="H284" i="59"/>
  <c r="A373" i="60"/>
  <c r="E283" i="59"/>
  <c r="A286" i="59"/>
  <c r="G285" i="59" l="1"/>
  <c r="H285" i="59"/>
  <c r="A374" i="60"/>
  <c r="E284" i="59"/>
  <c r="A287" i="59"/>
  <c r="G286" i="59" l="1"/>
  <c r="H286" i="59"/>
  <c r="A375" i="60"/>
  <c r="E285" i="59"/>
  <c r="A288" i="59"/>
  <c r="G287" i="59" l="1"/>
  <c r="H287" i="59"/>
  <c r="A376" i="60"/>
  <c r="E286" i="59"/>
  <c r="A289" i="59"/>
  <c r="G288" i="59" l="1"/>
  <c r="H288" i="59"/>
  <c r="A377" i="60"/>
  <c r="E287" i="59"/>
  <c r="A290" i="59"/>
  <c r="G289" i="59" l="1"/>
  <c r="A378" i="60"/>
  <c r="E288" i="59"/>
  <c r="A291" i="59"/>
  <c r="H289" i="59"/>
  <c r="G290" i="59" l="1"/>
  <c r="H290" i="59"/>
  <c r="A379" i="60"/>
  <c r="E289" i="59"/>
  <c r="A292" i="59"/>
  <c r="G291" i="59" l="1"/>
  <c r="H291" i="59"/>
  <c r="A380" i="60"/>
  <c r="E290" i="59"/>
  <c r="A293" i="59"/>
  <c r="G292" i="59" l="1"/>
  <c r="H292" i="59"/>
  <c r="A381" i="60"/>
  <c r="A294" i="59"/>
  <c r="E291" i="59"/>
  <c r="G293" i="59" l="1"/>
  <c r="H293" i="59"/>
  <c r="A382" i="60"/>
  <c r="E292" i="59"/>
  <c r="A295" i="59"/>
  <c r="G294" i="59" l="1"/>
  <c r="H294" i="59"/>
  <c r="A383" i="60"/>
  <c r="E293" i="59"/>
  <c r="A296" i="59"/>
  <c r="G295" i="59" l="1"/>
  <c r="H295" i="59"/>
  <c r="A384" i="60"/>
  <c r="E294" i="59"/>
  <c r="A297" i="59"/>
  <c r="G296" i="59" l="1"/>
  <c r="H296" i="59"/>
  <c r="A385" i="60"/>
  <c r="E295" i="59"/>
  <c r="A298" i="59"/>
  <c r="G297" i="59" l="1"/>
  <c r="H297" i="59"/>
  <c r="A386" i="60"/>
  <c r="E296" i="59"/>
  <c r="A299" i="59"/>
  <c r="G298" i="59" l="1"/>
  <c r="H298" i="59"/>
  <c r="A387" i="60"/>
  <c r="E297" i="59"/>
  <c r="A300" i="59"/>
  <c r="G299" i="59" l="1"/>
  <c r="H299" i="59"/>
  <c r="A388" i="60"/>
  <c r="E298" i="59"/>
  <c r="A301" i="59"/>
  <c r="G300" i="59" l="1"/>
  <c r="H300" i="59"/>
  <c r="A389" i="60"/>
  <c r="E299" i="59"/>
  <c r="A302" i="59"/>
  <c r="G301" i="59" l="1"/>
  <c r="H301" i="59"/>
  <c r="A390" i="60"/>
  <c r="E300" i="59"/>
  <c r="A303" i="59"/>
  <c r="G302" i="59" l="1"/>
  <c r="H302" i="59"/>
  <c r="A391" i="60"/>
  <c r="E301" i="59"/>
  <c r="A304" i="59"/>
  <c r="G303" i="59" l="1"/>
  <c r="H303" i="59"/>
  <c r="A392" i="60"/>
  <c r="E302" i="59"/>
  <c r="A305" i="59"/>
  <c r="G304" i="59" l="1"/>
  <c r="H304" i="59"/>
  <c r="A393" i="60"/>
  <c r="E303" i="59"/>
  <c r="A306" i="59"/>
  <c r="G305" i="59" l="1"/>
  <c r="H305" i="59"/>
  <c r="A394" i="60"/>
  <c r="E304" i="59"/>
  <c r="A307" i="59"/>
  <c r="G306" i="59" l="1"/>
  <c r="H306" i="59"/>
  <c r="A395" i="60"/>
  <c r="E305" i="59"/>
  <c r="A308" i="59"/>
  <c r="G307" i="59" l="1"/>
  <c r="H307" i="59"/>
  <c r="A396" i="60"/>
  <c r="E306" i="59"/>
  <c r="A309" i="59"/>
  <c r="G308" i="59" l="1"/>
  <c r="H308" i="59"/>
  <c r="A397" i="60"/>
  <c r="E307" i="59"/>
  <c r="A310" i="59"/>
  <c r="G309" i="59" l="1"/>
  <c r="H309" i="59"/>
  <c r="A398" i="60"/>
  <c r="E308" i="59"/>
  <c r="A311" i="59"/>
  <c r="G310" i="59" l="1"/>
  <c r="H310" i="59"/>
  <c r="A399" i="60"/>
  <c r="E309" i="59"/>
  <c r="A312" i="59"/>
  <c r="G311" i="59" l="1"/>
  <c r="H311" i="59"/>
  <c r="A400" i="60"/>
  <c r="E310" i="59"/>
  <c r="A313" i="59"/>
  <c r="G312" i="59" l="1"/>
  <c r="H312" i="59"/>
  <c r="A401" i="60"/>
  <c r="E311" i="59"/>
  <c r="A314" i="59"/>
  <c r="G313" i="59" l="1"/>
  <c r="H313" i="59"/>
  <c r="A402" i="60"/>
  <c r="E312" i="59"/>
  <c r="A315" i="59"/>
  <c r="G314" i="59" l="1"/>
  <c r="H314" i="59"/>
  <c r="A403" i="60"/>
  <c r="E313" i="59"/>
  <c r="A316" i="59"/>
  <c r="G315" i="59" l="1"/>
  <c r="H315" i="59"/>
  <c r="A404" i="60"/>
  <c r="A317" i="59"/>
  <c r="E314" i="59"/>
  <c r="G316" i="59" l="1"/>
  <c r="H316" i="59"/>
  <c r="A405" i="60"/>
  <c r="E315" i="59"/>
  <c r="A318" i="59"/>
  <c r="G317" i="59" l="1"/>
  <c r="H317" i="59"/>
  <c r="A406" i="60"/>
  <c r="E316" i="59"/>
  <c r="A319" i="59"/>
  <c r="G318" i="59" l="1"/>
  <c r="H318" i="59"/>
  <c r="A407" i="60"/>
  <c r="E317" i="59"/>
  <c r="A320" i="59"/>
  <c r="G319" i="59" l="1"/>
  <c r="H319" i="59"/>
  <c r="A408" i="60"/>
  <c r="E318" i="59"/>
  <c r="A321" i="59"/>
  <c r="G320" i="59" l="1"/>
  <c r="A409" i="60"/>
  <c r="E319" i="59"/>
  <c r="H320" i="59"/>
  <c r="A322" i="59"/>
  <c r="G321" i="59" l="1"/>
  <c r="H321" i="59"/>
  <c r="A410" i="60"/>
  <c r="E320" i="59"/>
  <c r="A323" i="59"/>
  <c r="G322" i="59" l="1"/>
  <c r="H322" i="59"/>
  <c r="A411" i="60"/>
  <c r="E321" i="59"/>
  <c r="A324" i="59"/>
  <c r="G323" i="59" l="1"/>
  <c r="H323" i="59"/>
  <c r="A412" i="60"/>
  <c r="E322" i="59"/>
  <c r="A325" i="59"/>
  <c r="G324" i="59" l="1"/>
  <c r="H324" i="59"/>
  <c r="A413" i="60"/>
  <c r="E323" i="59"/>
  <c r="A326" i="59"/>
  <c r="G325" i="59" l="1"/>
  <c r="H325" i="59"/>
  <c r="A414" i="60"/>
  <c r="E324" i="59"/>
  <c r="A327" i="59"/>
  <c r="G326" i="59" l="1"/>
  <c r="H326" i="59"/>
  <c r="A415" i="60"/>
  <c r="E325" i="59"/>
  <c r="A328" i="59"/>
  <c r="G327" i="59" l="1"/>
  <c r="H327" i="59"/>
  <c r="A416" i="60"/>
  <c r="E326" i="59"/>
  <c r="A329" i="59"/>
  <c r="G328" i="59" l="1"/>
  <c r="H328" i="59"/>
  <c r="A417" i="60"/>
  <c r="E327" i="59"/>
  <c r="A330" i="59"/>
  <c r="G329" i="59" l="1"/>
  <c r="H329" i="59"/>
  <c r="A418" i="60"/>
  <c r="E328" i="59"/>
  <c r="A331" i="59"/>
  <c r="G330" i="59" l="1"/>
  <c r="H330" i="59"/>
  <c r="A419" i="60"/>
  <c r="E329" i="59"/>
  <c r="A332" i="59"/>
  <c r="G331" i="59" l="1"/>
  <c r="H331" i="59"/>
  <c r="A420" i="60"/>
  <c r="E330" i="59"/>
  <c r="A333" i="59"/>
  <c r="G332" i="59" l="1"/>
  <c r="H332" i="59"/>
  <c r="A421" i="60"/>
  <c r="E331" i="59"/>
  <c r="A334" i="59"/>
  <c r="G333" i="59" l="1"/>
  <c r="H333" i="59"/>
  <c r="A422" i="60"/>
  <c r="E332" i="59"/>
  <c r="A335" i="59"/>
  <c r="G334" i="59" l="1"/>
  <c r="H334" i="59"/>
  <c r="A423" i="60"/>
  <c r="E333" i="59"/>
  <c r="A336" i="59"/>
  <c r="G335" i="59" l="1"/>
  <c r="H335" i="59"/>
  <c r="A424" i="60"/>
  <c r="E334" i="59"/>
  <c r="A337" i="59"/>
  <c r="G336" i="59" l="1"/>
  <c r="H336" i="59"/>
  <c r="A425" i="60"/>
  <c r="E335" i="59"/>
  <c r="A338" i="59"/>
  <c r="G337" i="59" l="1"/>
  <c r="H337" i="59"/>
  <c r="A426" i="60"/>
  <c r="E336" i="59"/>
  <c r="A339" i="59"/>
  <c r="G338" i="59" l="1"/>
  <c r="H338" i="59"/>
  <c r="A427" i="60"/>
  <c r="E337" i="59"/>
  <c r="A340" i="59"/>
  <c r="G339" i="59" l="1"/>
  <c r="H339" i="59"/>
  <c r="A428" i="60"/>
  <c r="E338" i="59"/>
  <c r="A341" i="59"/>
  <c r="G340" i="59" l="1"/>
  <c r="H340" i="59"/>
  <c r="A429" i="60"/>
  <c r="E339" i="59"/>
  <c r="A342" i="59"/>
  <c r="G341" i="59" l="1"/>
  <c r="H341" i="59"/>
  <c r="A430" i="60"/>
  <c r="E340" i="59"/>
  <c r="A343" i="59"/>
  <c r="G342" i="59" l="1"/>
  <c r="H342" i="59"/>
  <c r="A431" i="60"/>
  <c r="E341" i="59"/>
  <c r="A344" i="59"/>
  <c r="H343" i="59" l="1"/>
  <c r="G343" i="59"/>
  <c r="A432" i="60"/>
  <c r="E342" i="59"/>
  <c r="A345" i="59"/>
  <c r="H344" i="59" l="1"/>
  <c r="G344" i="59"/>
  <c r="A433" i="60"/>
  <c r="E343" i="59"/>
  <c r="A346" i="59"/>
  <c r="G345" i="59" l="1"/>
  <c r="H345" i="59"/>
  <c r="A434" i="60"/>
  <c r="E344" i="59"/>
  <c r="A347" i="59"/>
  <c r="G346" i="59" l="1"/>
  <c r="H346" i="59"/>
  <c r="A435" i="60"/>
  <c r="E345" i="59"/>
  <c r="A348" i="59"/>
  <c r="G347" i="59" l="1"/>
  <c r="H347" i="59"/>
  <c r="A436" i="60"/>
  <c r="E346" i="59"/>
  <c r="A349" i="59"/>
  <c r="G348" i="59" l="1"/>
  <c r="H348" i="59"/>
  <c r="A437" i="60"/>
  <c r="E347" i="59"/>
  <c r="A350" i="59"/>
  <c r="G349" i="59" l="1"/>
  <c r="H349" i="59"/>
  <c r="A438" i="60"/>
  <c r="E348" i="59"/>
  <c r="A351" i="59"/>
  <c r="G350" i="59" l="1"/>
  <c r="A439" i="60"/>
  <c r="E349" i="59"/>
  <c r="H350" i="59"/>
  <c r="A352" i="59"/>
  <c r="H351" i="59" l="1"/>
  <c r="G351" i="59"/>
  <c r="A440" i="60"/>
  <c r="E350" i="59"/>
  <c r="A353" i="59"/>
  <c r="G352" i="59" l="1"/>
  <c r="H352" i="59"/>
  <c r="A441" i="60"/>
  <c r="E351" i="59"/>
  <c r="A354" i="59"/>
  <c r="G353" i="59" l="1"/>
  <c r="H353" i="59"/>
  <c r="A442" i="60"/>
  <c r="E352" i="59"/>
  <c r="A355" i="59"/>
  <c r="G354" i="59" l="1"/>
  <c r="H354" i="59"/>
  <c r="A443" i="60"/>
  <c r="E353" i="59"/>
  <c r="A356" i="59"/>
  <c r="H355" i="59" l="1"/>
  <c r="G355" i="59"/>
  <c r="A444" i="60"/>
  <c r="E354" i="59"/>
  <c r="A357" i="59"/>
  <c r="G356" i="59" l="1"/>
  <c r="H356" i="59"/>
  <c r="A445" i="60"/>
  <c r="E355" i="59"/>
  <c r="A358" i="59"/>
  <c r="G357" i="59" l="1"/>
  <c r="H357" i="59"/>
  <c r="A446" i="60"/>
  <c r="E356" i="59"/>
  <c r="A359" i="59"/>
  <c r="G358" i="59" l="1"/>
  <c r="H358" i="59"/>
  <c r="A447" i="60"/>
  <c r="E357" i="59"/>
  <c r="A360" i="59"/>
  <c r="H359" i="59" l="1"/>
  <c r="G359" i="59"/>
  <c r="A448" i="60"/>
  <c r="E358" i="59"/>
  <c r="A361" i="59"/>
  <c r="H360" i="59" l="1"/>
  <c r="G360" i="59"/>
  <c r="A449" i="60"/>
  <c r="E359" i="59"/>
  <c r="A362" i="59"/>
  <c r="G361" i="59" l="1"/>
  <c r="H361" i="59"/>
  <c r="A450" i="60"/>
  <c r="E360" i="59"/>
  <c r="A363" i="59"/>
  <c r="G362" i="59" l="1"/>
  <c r="H362" i="59"/>
  <c r="A451" i="60"/>
  <c r="E361" i="59"/>
  <c r="A364" i="59"/>
  <c r="G363" i="59" l="1"/>
  <c r="H363" i="59"/>
  <c r="A452" i="60"/>
  <c r="E362" i="59"/>
  <c r="A365" i="59"/>
  <c r="G364" i="59" l="1"/>
  <c r="H364" i="59"/>
  <c r="A453" i="60"/>
  <c r="E363" i="59"/>
  <c r="A366" i="59"/>
  <c r="G365" i="59" l="1"/>
  <c r="H365" i="59"/>
  <c r="A454" i="60"/>
  <c r="E364" i="59"/>
  <c r="A367" i="59"/>
  <c r="G366" i="59" l="1"/>
  <c r="H366" i="59"/>
  <c r="A455" i="60"/>
  <c r="E365" i="59"/>
  <c r="A368" i="59"/>
  <c r="G367" i="59" l="1"/>
  <c r="H367" i="59"/>
  <c r="A456" i="60"/>
  <c r="E366" i="59"/>
  <c r="A369" i="59"/>
  <c r="H368" i="59" l="1"/>
  <c r="G368" i="59"/>
  <c r="A457" i="60"/>
  <c r="E367" i="59"/>
  <c r="A370" i="59"/>
  <c r="G369" i="59" l="1"/>
  <c r="H369" i="59"/>
  <c r="A458" i="60"/>
  <c r="E368" i="59"/>
  <c r="A371" i="59"/>
  <c r="G370" i="59" l="1"/>
  <c r="H370" i="59"/>
  <c r="A459" i="60"/>
  <c r="E369" i="59"/>
  <c r="A372" i="59"/>
  <c r="G371" i="59" l="1"/>
  <c r="H371" i="59"/>
  <c r="A460" i="60"/>
  <c r="E370" i="59"/>
  <c r="A373" i="59"/>
  <c r="G372" i="59" l="1"/>
  <c r="H372" i="59"/>
  <c r="A461" i="60"/>
  <c r="E371" i="59"/>
  <c r="A374" i="59"/>
  <c r="G373" i="59" l="1"/>
  <c r="H373" i="59"/>
  <c r="A462" i="60"/>
  <c r="E372" i="59"/>
  <c r="A375" i="59"/>
  <c r="G374" i="59" l="1"/>
  <c r="H374" i="59"/>
  <c r="A463" i="60"/>
  <c r="E373" i="59"/>
  <c r="A376" i="59"/>
  <c r="G375" i="59" l="1"/>
  <c r="H375" i="59"/>
  <c r="A464" i="60"/>
  <c r="E374" i="59"/>
  <c r="A377" i="59"/>
  <c r="G376" i="59" l="1"/>
  <c r="H376" i="59"/>
  <c r="A465" i="60"/>
  <c r="E375" i="59"/>
  <c r="A378" i="59"/>
  <c r="H377" i="59" l="1"/>
  <c r="G377" i="59"/>
  <c r="A466" i="60"/>
  <c r="E376" i="59"/>
  <c r="A379" i="59"/>
  <c r="G378" i="59" l="1"/>
  <c r="H378" i="59"/>
  <c r="A467" i="60"/>
  <c r="E377" i="59"/>
  <c r="A380" i="59"/>
  <c r="G379" i="59" l="1"/>
  <c r="H379" i="59"/>
  <c r="A468" i="60"/>
  <c r="E378" i="59"/>
  <c r="A381" i="59"/>
  <c r="G380" i="59" l="1"/>
  <c r="H380" i="59"/>
  <c r="A469" i="60"/>
  <c r="E379" i="59"/>
  <c r="A382" i="59"/>
  <c r="G381" i="59" l="1"/>
  <c r="A470" i="60"/>
  <c r="E380" i="59"/>
  <c r="H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<sst xmlns="http://schemas.openxmlformats.org/spreadsheetml/2006/main" count="745" uniqueCount="255">
  <si>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</si>
  <si>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</si>
  <si>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</si>
  <si>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</si>
  <si>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</si>
  <si>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</si>
  <si>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</si>
  <si>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</si>
  <si>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</si>
  <si>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</si>
  <si>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</si>
  <si>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</si>
  <si>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</si>
  <si>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</si>
  <si>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</si>
  <si>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</si>
  <si>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</si>
  <si>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</si>
  <si>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</si>
  <si>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</si>
  <si>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</si>
  <si>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</si>
  <si>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</si>
  <si>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</si>
  <si>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</si>
  <si>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</si>
  <si>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</si>
  <si>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</si>
  <si>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</si>
  <si>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</si>
  <si>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</si>
  <si>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</si>
  <si>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</si>
  <si>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</si>
  <si>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</si>
  <si>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</si>
  <si>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</si>
  <si>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</si>
  <si>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</si>
  <si>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</si>
  <si>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</si>
  <si>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</si>
  <si>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</si>
  <si>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</si>
  <si>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</si>
  <si>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</si>
  <si>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</si>
  <si>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</si>
  <si>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</si>
  <si>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</si>
  <si>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</si>
  <si>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</si>
  <si>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</si>
  <si>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</si>
  <si>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</si>
  <si>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</si>
  <si>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</si>
  <si>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</si>
  <si>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</si>
  <si>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</si>
  <si>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</si>
  <si>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</si>
  <si>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</si>
  <si>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</si>
  <si>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</si>
  <si>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</si>
  <si>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</si>
  <si>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</si>
  <si>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</si>
  <si>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</si>
  <si>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</si>
  <si>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</si>
  <si>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</si>
  <si>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</si>
  <si>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</si>
  <si>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</si>
  <si>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</si>
  <si>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</si>
  <si>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</si>
  <si>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</si>
  <si>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</si>
  <si>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</si>
  <si>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</si>
  <si>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</si>
  <si>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</si>
  <si>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</si>
  <si>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</si>
  <si>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</si>
  <si>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</si>
  <si>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</si>
  <si>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</si>
  <si>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</si>
  <si>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</si>
  <si>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</si>
  <si>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</si>
  <si>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</si>
  <si>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</si>
  <si>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</si>
  <si>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</si>
  <si>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</si>
  <si>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</si>
  <si>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</si>
  <si>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</si>
  <si>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</si>
  <si>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</si>
  <si>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</si>
  <si>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</si>
  <si>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</si>
  <si>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</si>
  <si>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</si>
  <si>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</si>
  <si>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</si>
  <si>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</si>
  <si>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</si>
  <si>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</si>
  <si>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</si>
  <si>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</si>
  <si>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</si>
  <si>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</si>
  <si>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</si>
  <si>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</si>
  <si>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</si>
  <si>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</si>
  <si>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</si>
  <si>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</si>
  <si>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</si>
  <si>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</si>
  <si>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</si>
  <si>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</si>
  <si>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</si>
  <si>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</si>
  <si>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</si>
  <si>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</si>
  <si>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</si>
  <si>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</si>
  <si>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</si>
  <si>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</si>
  <si>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</si>
  <si>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</si>
  <si>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</si>
  <si>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</si>
  <si>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</si>
  <si>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</si>
  <si>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</si>
  <si>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</si>
  <si>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</si>
  <si>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</si>
  <si>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</si>
  <si>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</si>
  <si>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</si>
  <si>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</si>
  <si>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</si>
  <si>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</si>
  <si>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</si>
  <si>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</si>
  <si>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</si>
  <si>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</si>
  <si>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</si>
  <si>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</si>
  <si>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</si>
  <si>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</si>
  <si>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</si>
  <si>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</si>
  <si>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</si>
  <si>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</si>
  <si>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</si>
  <si>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</si>
  <si>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</si>
  <si>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</si>
  <si>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</si>
  <si>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</si>
  <si>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</si>
  <si>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</si>
  <si>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</si>
  <si>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</si>
  <si>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</si>
  <si>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</si>
  <si>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</si>
  <si>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</si>
  <si>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2021 Mayo</t>
  </si>
  <si>
    <t>Residuos no Renovables</t>
  </si>
  <si>
    <t>Potencia instalada CIL</t>
  </si>
  <si>
    <t>Combustible</t>
  </si>
  <si>
    <t>Fuel+gas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</si>
  <si>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</si>
  <si>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</si>
  <si>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</si>
  <si>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</si>
  <si>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</si>
  <si>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</si>
  <si>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</si>
  <si>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</si>
  <si>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</si>
  <si>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</si>
  <si>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</si>
  <si>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</si>
  <si>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</si>
  <si>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</si>
  <si>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</si>
  <si>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</si>
  <si>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</si>
  <si>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</si>
  <si>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</si>
  <si>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</si>
  <si>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</si>
  <si>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</si>
  <si>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</si>
  <si>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</si>
  <si>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</si>
  <si>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</si>
  <si>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</si>
  <si>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</si>
  <si>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</si>
  <si>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</si>
  <si>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</si>
  <si>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</si>
  <si>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</si>
  <si>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</si>
  <si>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</si>
  <si>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</si>
  <si>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</si>
  <si>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</si>
  <si>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</si>
  <si>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</si>
  <si>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</si>
  <si>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</si>
  <si>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</si>
  <si>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</si>
  <si>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</si>
  <si>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</si>
  <si>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</si>
  <si>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</si>
  <si>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</si>
  <si>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Octubre 2023</t>
  </si>
  <si>
    <t>Noviembre 2023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</si>
  <si>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14:39:27"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msgID="D8806A3411EE92B2CD8C0080EFF5E6A7"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nrr="735" nrc="788"&gt;&lt;pg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</si>
  <si>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30/11/2023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</si>
  <si>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14:39:56"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msgID="F5CD039A11EE92B2CD8C0080EFF5E7A9"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</si>
  <si>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ut="12/04/2023 15:03:32"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msgID="7EE5EC8C11EE92B3CD8C0080EFC586A7"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nrr="1551" nrc="85"&gt;&lt;pg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</si>
  <si>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ut="12/04/2023 15:15:33"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msgID="6BB499BD11EE92B6CD8C0080EF8507AA"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nrr="1557" nrc="2125"&gt;&lt;pg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</si>
  <si>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22/11/2023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</si>
  <si>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17:39:05"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msgID="00ED17F711EE92CCCD8C0080EF2547A9"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rows="20" cols="2" /&gt;&lt;esdo ews="" ece="" ptn="" /&gt;&lt;/excel&gt;&lt;pgs&gt;&lt;pg rows="17" cols="1" nrr="1514" nrc="84"&gt;&lt;pg /&gt;&lt;bls&gt;&lt;bl sr="1" sc="1" rfetch="17" cfetch="1" posid="1" darows="0" dacols="1"&gt;&lt;excel&gt;&lt;epo ews="Dat_01" ece="A66" enr="MSTR.Balance._Día_máx_generación_renovable._Mes" ptn="" qtn="" rows="20" cols="2" /&gt;&lt;esdo ews="" ece="" ptn="" /&gt;&lt;/excel&gt;&lt;gridRng&gt;&lt;sect id="TITLE_AREA" rngprop="1:1:3:1" /&gt;&lt;sect id="ROWHEADERS_AREA" rngprop="4:1:17:1" /&gt;&lt;sect id="COLUMNHEADERS_AREA" rngprop="1:2:3:1" /&gt;&lt;sect id="DATA_AREA" rngprop="4:2:17:1"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</si>
  <si>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ut="12/04/2023 17:40:52"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msgID="2D473FA211EE92CC62F40080EF6530E9"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nrr="618" nrc="678"&gt;&lt;pg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</si>
  <si>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2023 Noviembre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</si>
  <si>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li="FUEPERRO" am="s" /&gt;&lt;lu ut="12/04/2023 17:41:38" si="2.00000001bfd6b596c5176260e327a32ce2c5f7d2719b683e5bb58028d39d6496b71e34542adc0a5e4ae8800ccf8c0edbbb54dcb1ef981c18d0484da855326aaacb2fdfcd1167493c4900f5397f0ef6928f5148ceb93fa64eeacdb3c54533e011cf8d7ace6f2ef7aed46bd00829cdd1f06f2d8ac65aee71cab1af9da48e0f3e451c19cded369be00782a153cd89265c6f6b1e2e4969a885ca5400a864d56fb0f8bf02.p.3082.0.1.Europe/Madrid.upriv*_1*_pidn2*_9*_session*-lat*_1.000000016b6a96d120fca0ced9e0e5543fbb4fc0b5ee3e72389af816a41b424a79ff58d8612d5672a89c6c43e4e863edd08a33e46538862b.0000000154ac62346a69baccfd61e915437efdf5b5ee3e720a3d41889f65a3e6b19a323578335a9dd429cf5402b8bb9fdbae9f65b43e0321.0.1.1.SIOSbi.A04572404A6ABF2446090B938515E87E.0-3082.1.1_-0.1.0_-3082.1.1_5.5.0.*0.00000001dddb404c340338c5d57ef58db92b4e55c911585a9bd1df6df52bb7729f5effe9a7f8f181.0.23.11*.2*.0400*.31152J.e.00000001c2a3d15329fe308fb4203849975005d8c911585aa33970f28fd74c55fdcbfb21125b0238.0.10*.131*.122*.122.0.0" msgID="5C371B8511EE92CCCD8C0080EF75E7AA"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nrr="518" nrc="61"&gt;&lt;pg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</si>
  <si>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02/11/2023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</si>
  <si>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17:45:25"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msgID="DFC555BA11EE92CCCD8C0080EFB567AA"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cols="18" /&gt;&lt;esdo ews="" ece="" ptn="" /&gt;&lt;/excel&gt;&lt;pgs&gt;&lt;pg rows="24" cols="17" nrr="2146" nrc="1639"&gt;&lt;pg /&gt;&lt;bls&gt;&lt;bl sr="1" sc="1" rfetch="24" cfetch="17" posid="1" darows="0" dacols="1"&gt;&lt;excel&gt;&lt;epo ews="Dat_01" ece="A215" enr="MSTR.Balance_B.C._Horario_Eólico" ptn="" qtn="" rows="29" cols="18" /&gt;&lt;esdo ews="" ece="" ptn="" /&gt;&lt;/excel&gt;&lt;gridRng&gt;&lt;sect id="TITLE_AREA" rngprop="1:1:5:1" /&gt;&lt;sect id="ROWHEADERS_AREA" rngprop="6:1:24:1" /&gt;&lt;sect id="COLUMNHEADERS_AREA" rngprop="1:2:5:17" /&gt;&lt;sect id="DATA_AREA" rngprop="6:2:24:17"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</si>
  <si>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17:45:32"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msgID="DFBD0DED11EE92CCCD8C0080EF75E7AA"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cols="18" /&gt;&lt;esdo ews="" ece="" ptn="" /&gt;&lt;/excel&gt;&lt;pgs&gt;&lt;pg rows="30" cols="17" nrr="2691" nrc="2709"&gt;&lt;pg /&gt;&lt;bls&gt;&lt;bl sr="1" sc="1" rfetch="30" cfetch="17" posid="1" darows="0" dacols="1"&gt;&lt;excel&gt;&lt;epo ews="Dat_01" ece="A175" enr="MSTR.Balance_B.C._Diario_Peninsular" ptn="" qtn="" rows="35" cols="18" /&gt;&lt;esdo ews="" ece="" ptn="" /&gt;&lt;/excel&gt;&lt;gridRng&gt;&lt;sect id="TITLE_AREA" rngprop="1:1:5:1" /&gt;&lt;sect id="ROWHEADERS_AREA" rngprop="6:1:30:1" /&gt;&lt;sect id="COLUMNHEADERS_AREA" rngprop="1:2:5:17" /&gt;&lt;sect id="DATA_AREA" rngprop="6:2:30:17"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</si>
  <si>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18:08:18" si="2.000000012d63da3306a280338f502324f3875dd48f0fbdeb82107ca029b89d2fc90368ccf1f3d83f62209a10ec870f16b6d40f60efb6ffea87b9952d3e7871f03cf8ab4097143ac9ea3416bd61a742e348a23740b6b73e8a4f2e21ccd4894f964e03367f4ef0b5c5b1ad3af6f7f1a3ae5fbbc9a1a8006b9594553cb8b7bba3b42629ef9883d8d1ef18f2dfe8a6396da189429203c22b603a2ea0e4bbafd00858f072.p.3082.0.1.Europe/Madrid.upriv*_1*_pidn2*_8*_session*-lat*_1.000000012d907b2b93e9f76748a264a2deace6edb5ee3e72867ee320cf26d2bb486256a76381da755f2c19291b1631c04249631f1bc58c9f.000000015bb75163a3b910db356f506ade2d35b8b5ee3e721e2190bdd2ade8c6cc2a9f341baadc6763393bbde5afb331ea5d6a20a987b069.0.1.1.BDEbi.D066E1C611E6257C10D00080EF253B44.0-3082.1.1_-0.1.0_-3082.1.1_5.5.0.*0.000000013694fc8fee55890ccd075d5d1b1fe550c911585ac596260666599c4ca11faa266210dde7.0.23.11*.2*.0400*.31152J.e.000000018d5cadab47a184e876a923a8b1387119c911585a10ecb2582b7b938f8f7a2c7a124b5cf7.0.10*.131*.122*.122.0.0" msgID="DF9E314C11EE92CCCD8C0080EF65C6A8"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nrr="1615" nrc="1032"&gt;&lt;pg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</si>
  <si>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9e7a2ba006cf4dad922d35910f1df8da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</si>
  <si>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ut="12/04/2023 18:08:50"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msgID="DFB0663C11EE92CC62F40080EF5510E9"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nrr="575" nrc="9225"&gt;&lt;pg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</si>
  <si>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Jueves 2/11/2023 (2:09 h)</t>
  </si>
  <si>
    <t>Domingo 5/11/2023 (04:29 h)</t>
  </si>
  <si>
    <t>Viernes 24/11/2023 (11:22 h)</t>
  </si>
  <si>
    <t>Domingo 19/11/2023 (12:08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</si>
</sst>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  <numFmt numFmtId="182" formatCode="0.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31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" fontId="18" fillId="0" borderId="0" xfId="3" applyNumberFormat="1" applyFont="1"/>
    <xf numFmtId="165" fontId="48" fillId="6" borderId="13" xfId="53" quotePrefix="1" applyAlignment="1">
      <alignment horizontal="center"/>
    </xf>
    <xf numFmtId="165" fontId="0" fillId="0" borderId="0" xfId="0" applyFill="1"/>
    <xf numFmtId="165" fontId="65" fillId="0" borderId="0" xfId="0" applyFont="1" applyFill="1"/>
    <xf numFmtId="182" fontId="65" fillId="0" borderId="0" xfId="0" applyNumberFormat="1" applyFont="1" applyFill="1"/>
    <xf numFmtId="165" fontId="65" fillId="8" borderId="0" xfId="0" applyNumberFormat="1" applyFont="1" applyFill="1"/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6FB114"/>
      <color rgb="FFED7D31"/>
      <color rgb="FF44B114"/>
      <color rgb="FF385723"/>
      <color rgb="FFCCCCFF"/>
      <color rgb="FFF5F5F5"/>
      <color rgb="FF92D050"/>
      <color rgb="FFE9DBE9"/>
      <color rgb="FFC6A1C7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2.8208895035838735</c:v>
                </c:pt>
                <c:pt idx="1">
                  <c:v>6.0266220372703563</c:v>
                </c:pt>
                <c:pt idx="2">
                  <c:v>2.7292406546253574</c:v>
                </c:pt>
                <c:pt idx="3">
                  <c:v>20.797938028802918</c:v>
                </c:pt>
                <c:pt idx="4">
                  <c:v>4.7263714041321823</c:v>
                </c:pt>
                <c:pt idx="5">
                  <c:v>6.7317258670504263E-3</c:v>
                </c:pt>
                <c:pt idx="6">
                  <c:v>0.32784648095796021</c:v>
                </c:pt>
                <c:pt idx="7">
                  <c:v>0.11145663478807297</c:v>
                </c:pt>
                <c:pt idx="8">
                  <c:v>25.322719222577078</c:v>
                </c:pt>
                <c:pt idx="9">
                  <c:v>14.47591857155145</c:v>
                </c:pt>
                <c:pt idx="10">
                  <c:v>19.782602084062852</c:v>
                </c:pt>
                <c:pt idx="11">
                  <c:v>1.9509413723421958</c:v>
                </c:pt>
                <c:pt idx="12">
                  <c:v>0.92072227943865181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361.663865692</c:v>
                </c:pt>
                <c:pt idx="1">
                  <c:v>485.35906038799999</c:v>
                </c:pt>
                <c:pt idx="2">
                  <c:v>542.79743612200002</c:v>
                </c:pt>
                <c:pt idx="3">
                  <c:v>260.87120307999999</c:v>
                </c:pt>
                <c:pt idx="4">
                  <c:v>540.07979424799998</c:v>
                </c:pt>
                <c:pt idx="5">
                  <c:v>611.59025412400001</c:v>
                </c:pt>
                <c:pt idx="6">
                  <c:v>482.56337790999999</c:v>
                </c:pt>
                <c:pt idx="7">
                  <c:v>288.68313398599997</c:v>
                </c:pt>
                <c:pt idx="8">
                  <c:v>317.62358116000001</c:v>
                </c:pt>
                <c:pt idx="9">
                  <c:v>417.21605209199998</c:v>
                </c:pt>
                <c:pt idx="10">
                  <c:v>351.92025856800001</c:v>
                </c:pt>
                <c:pt idx="11">
                  <c:v>486.13972009100002</c:v>
                </c:pt>
                <c:pt idx="12">
                  <c:v>349.0437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4182.0928880000001</c:v>
                </c:pt>
                <c:pt idx="1">
                  <c:v>5161.1899439999997</c:v>
                </c:pt>
                <c:pt idx="2">
                  <c:v>5086.7635890000001</c:v>
                </c:pt>
                <c:pt idx="3">
                  <c:v>4597.9597160000003</c:v>
                </c:pt>
                <c:pt idx="4">
                  <c:v>5102.2896650000002</c:v>
                </c:pt>
                <c:pt idx="5">
                  <c:v>4567.2530120000001</c:v>
                </c:pt>
                <c:pt idx="6">
                  <c:v>3741.7683910000001</c:v>
                </c:pt>
                <c:pt idx="7">
                  <c:v>4008.7212100000002</c:v>
                </c:pt>
                <c:pt idx="8">
                  <c:v>5123.1471769999998</c:v>
                </c:pt>
                <c:pt idx="9">
                  <c:v>5008.274547</c:v>
                </c:pt>
                <c:pt idx="10">
                  <c:v>4546.8185190000004</c:v>
                </c:pt>
                <c:pt idx="11">
                  <c:v>3741.7340180000001</c:v>
                </c:pt>
                <c:pt idx="12">
                  <c:v>3774.9052000000001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320.27393899999998</c:v>
                </c:pt>
                <c:pt idx="1">
                  <c:v>693.88968399999999</c:v>
                </c:pt>
                <c:pt idx="2">
                  <c:v>296.93498</c:v>
                </c:pt>
                <c:pt idx="3">
                  <c:v>418.656857</c:v>
                </c:pt>
                <c:pt idx="4">
                  <c:v>424.61757399999999</c:v>
                </c:pt>
                <c:pt idx="5">
                  <c:v>250.49709999999999</c:v>
                </c:pt>
                <c:pt idx="6">
                  <c:v>240.399078</c:v>
                </c:pt>
                <c:pt idx="7">
                  <c:v>297.64954599999999</c:v>
                </c:pt>
                <c:pt idx="8">
                  <c:v>278.085915</c:v>
                </c:pt>
                <c:pt idx="9">
                  <c:v>405.98407800000001</c:v>
                </c:pt>
                <c:pt idx="10">
                  <c:v>401.51815299999998</c:v>
                </c:pt>
                <c:pt idx="11">
                  <c:v>373.47347600000001</c:v>
                </c:pt>
                <c:pt idx="12">
                  <c:v>228.44749999999999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4128.1797839999999</c:v>
                </c:pt>
                <c:pt idx="1">
                  <c:v>3769.7414309999999</c:v>
                </c:pt>
                <c:pt idx="2">
                  <c:v>2192.7567490000001</c:v>
                </c:pt>
                <c:pt idx="3">
                  <c:v>3827.6744090000002</c:v>
                </c:pt>
                <c:pt idx="4">
                  <c:v>2596.2711089999998</c:v>
                </c:pt>
                <c:pt idx="5">
                  <c:v>2387.6938829999999</c:v>
                </c:pt>
                <c:pt idx="6">
                  <c:v>2826.4588859999999</c:v>
                </c:pt>
                <c:pt idx="7">
                  <c:v>4052.7489780000001</c:v>
                </c:pt>
                <c:pt idx="8">
                  <c:v>4383.6223309999996</c:v>
                </c:pt>
                <c:pt idx="9">
                  <c:v>4368.1142330000002</c:v>
                </c:pt>
                <c:pt idx="10">
                  <c:v>4240.7922829999998</c:v>
                </c:pt>
                <c:pt idx="11">
                  <c:v>3454.1032340000002</c:v>
                </c:pt>
                <c:pt idx="12">
                  <c:v>2198.4775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1449.082572</c:v>
                </c:pt>
                <c:pt idx="1">
                  <c:v>1096.4914060000001</c:v>
                </c:pt>
                <c:pt idx="2">
                  <c:v>1207.135878</c:v>
                </c:pt>
                <c:pt idx="3">
                  <c:v>1713.2985900000001</c:v>
                </c:pt>
                <c:pt idx="4">
                  <c:v>1726.7644049999999</c:v>
                </c:pt>
                <c:pt idx="5">
                  <c:v>1572.4450019999999</c:v>
                </c:pt>
                <c:pt idx="6">
                  <c:v>1689.5720839999999</c:v>
                </c:pt>
                <c:pt idx="7">
                  <c:v>1724.8432869999999</c:v>
                </c:pt>
                <c:pt idx="8">
                  <c:v>1477.1990989999999</c:v>
                </c:pt>
                <c:pt idx="9">
                  <c:v>1302.218576</c:v>
                </c:pt>
                <c:pt idx="10">
                  <c:v>1430.8498970000001</c:v>
                </c:pt>
                <c:pt idx="11">
                  <c:v>1244.633681</c:v>
                </c:pt>
                <c:pt idx="12">
                  <c:v>1016.6098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117.0142835</c:v>
                </c:pt>
                <c:pt idx="1">
                  <c:v>123.76469350000001</c:v>
                </c:pt>
                <c:pt idx="2">
                  <c:v>96.190459500000003</c:v>
                </c:pt>
                <c:pt idx="3">
                  <c:v>104.984111</c:v>
                </c:pt>
                <c:pt idx="4">
                  <c:v>110.360659</c:v>
                </c:pt>
                <c:pt idx="5">
                  <c:v>80.064349500000006</c:v>
                </c:pt>
                <c:pt idx="6">
                  <c:v>58.672222499999997</c:v>
                </c:pt>
                <c:pt idx="7">
                  <c:v>106.86346</c:v>
                </c:pt>
                <c:pt idx="8">
                  <c:v>113.404867</c:v>
                </c:pt>
                <c:pt idx="9">
                  <c:v>104.296549</c:v>
                </c:pt>
                <c:pt idx="10">
                  <c:v>106.0009465</c:v>
                </c:pt>
                <c:pt idx="11">
                  <c:v>108.36413899999999</c:v>
                </c:pt>
                <c:pt idx="12">
                  <c:v>90.941900000000004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307.55059999999997</c:v>
                </c:pt>
                <c:pt idx="1">
                  <c:v>381.02719999999999</c:v>
                </c:pt>
                <c:pt idx="2">
                  <c:v>373.05079999999998</c:v>
                </c:pt>
                <c:pt idx="3">
                  <c:v>299.94979999999998</c:v>
                </c:pt>
                <c:pt idx="4">
                  <c:v>288.38579999999996</c:v>
                </c:pt>
                <c:pt idx="5">
                  <c:v>227.02</c:v>
                </c:pt>
                <c:pt idx="6">
                  <c:v>171.11709999999999</c:v>
                </c:pt>
                <c:pt idx="7">
                  <c:v>184.96089999999998</c:v>
                </c:pt>
                <c:pt idx="8">
                  <c:v>263.30040000000002</c:v>
                </c:pt>
                <c:pt idx="9">
                  <c:v>308.61930000000001</c:v>
                </c:pt>
                <c:pt idx="10">
                  <c:v>352.2088</c:v>
                </c:pt>
                <c:pt idx="11">
                  <c:v>270.14049999999997</c:v>
                </c:pt>
                <c:pt idx="12">
                  <c:v>241.8272</c:v>
                </c:pt>
                <c:pt idx="13">
                  <c:v>195.58929999999998</c:v>
                </c:pt>
                <c:pt idx="14">
                  <c:v>102.38330000000001</c:v>
                </c:pt>
                <c:pt idx="15">
                  <c:v>160.53529999999998</c:v>
                </c:pt>
                <c:pt idx="16">
                  <c:v>103.4978</c:v>
                </c:pt>
                <c:pt idx="17">
                  <c:v>92.976399999999998</c:v>
                </c:pt>
                <c:pt idx="18">
                  <c:v>37.336100000000002</c:v>
                </c:pt>
                <c:pt idx="19">
                  <c:v>126.12639999999999</c:v>
                </c:pt>
                <c:pt idx="20">
                  <c:v>323.5693</c:v>
                </c:pt>
                <c:pt idx="21">
                  <c:v>359.92109999999997</c:v>
                </c:pt>
                <c:pt idx="22">
                  <c:v>297.29409999999996</c:v>
                </c:pt>
                <c:pt idx="23">
                  <c:v>252.53070000000002</c:v>
                </c:pt>
                <c:pt idx="24">
                  <c:v>167.56700000000001</c:v>
                </c:pt>
                <c:pt idx="25">
                  <c:v>32.874099999999999</c:v>
                </c:pt>
                <c:pt idx="26">
                  <c:v>204.55170000000001</c:v>
                </c:pt>
                <c:pt idx="27">
                  <c:v>221.98860000000002</c:v>
                </c:pt>
                <c:pt idx="28">
                  <c:v>293.255</c:v>
                </c:pt>
                <c:pt idx="29">
                  <c:v>292.67700000000002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49.670556698373602</c:v>
                </c:pt>
                <c:pt idx="1">
                  <c:v>55.419107260461111</c:v>
                </c:pt>
                <c:pt idx="2">
                  <c:v>53.458563146386162</c:v>
                </c:pt>
                <c:pt idx="3">
                  <c:v>50.285611398504216</c:v>
                </c:pt>
                <c:pt idx="4">
                  <c:v>47.82967154622996</c:v>
                </c:pt>
                <c:pt idx="5">
                  <c:v>33.706872552476753</c:v>
                </c:pt>
                <c:pt idx="6">
                  <c:v>25.569874017821213</c:v>
                </c:pt>
                <c:pt idx="7">
                  <c:v>28.163849584822781</c:v>
                </c:pt>
                <c:pt idx="8">
                  <c:v>36.668428364023775</c:v>
                </c:pt>
                <c:pt idx="9">
                  <c:v>41.070980615469907</c:v>
                </c:pt>
                <c:pt idx="10">
                  <c:v>50.625726684539032</c:v>
                </c:pt>
                <c:pt idx="11">
                  <c:v>42.260482657809305</c:v>
                </c:pt>
                <c:pt idx="12">
                  <c:v>34.845427909345219</c:v>
                </c:pt>
                <c:pt idx="13">
                  <c:v>28.231936021432041</c:v>
                </c:pt>
                <c:pt idx="14">
                  <c:v>15.739557006782642</c:v>
                </c:pt>
                <c:pt idx="15">
                  <c:v>23.644837485956138</c:v>
                </c:pt>
                <c:pt idx="16">
                  <c:v>15.430790612989634</c:v>
                </c:pt>
                <c:pt idx="17">
                  <c:v>15.619371189292</c:v>
                </c:pt>
                <c:pt idx="18">
                  <c:v>7.1498222315673683</c:v>
                </c:pt>
                <c:pt idx="19">
                  <c:v>18.987130443788857</c:v>
                </c:pt>
                <c:pt idx="20">
                  <c:v>42.660537697707703</c:v>
                </c:pt>
                <c:pt idx="21">
                  <c:v>45.962608628025684</c:v>
                </c:pt>
                <c:pt idx="22">
                  <c:v>38.608244510747994</c:v>
                </c:pt>
                <c:pt idx="23">
                  <c:v>33.738389726820408</c:v>
                </c:pt>
                <c:pt idx="24">
                  <c:v>25.750666022465886</c:v>
                </c:pt>
                <c:pt idx="25">
                  <c:v>5.4983093176775109</c:v>
                </c:pt>
                <c:pt idx="26">
                  <c:v>27.625546293845314</c:v>
                </c:pt>
                <c:pt idx="27">
                  <c:v>29.393960740363319</c:v>
                </c:pt>
                <c:pt idx="28">
                  <c:v>39.467222441817285</c:v>
                </c:pt>
                <c:pt idx="29">
                  <c:v>37.949222102990383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10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</c:v>
                  </c:pt>
                  <c:pt idx="61">
                    <c:v>2022</c:v>
                  </c:pt>
                  <c:pt idx="426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299.726088</c:v>
                </c:pt>
                <c:pt idx="1">
                  <c:v>291.51458399999996</c:v>
                </c:pt>
                <c:pt idx="2">
                  <c:v>238.343253</c:v>
                </c:pt>
                <c:pt idx="3">
                  <c:v>169.503196</c:v>
                </c:pt>
                <c:pt idx="4">
                  <c:v>237.30481</c:v>
                </c:pt>
                <c:pt idx="5">
                  <c:v>274.37660800000003</c:v>
                </c:pt>
                <c:pt idx="6">
                  <c:v>295.55063999999999</c:v>
                </c:pt>
                <c:pt idx="7">
                  <c:v>281.13854300000003</c:v>
                </c:pt>
                <c:pt idx="8">
                  <c:v>187.250249</c:v>
                </c:pt>
                <c:pt idx="9">
                  <c:v>90.506957</c:v>
                </c:pt>
                <c:pt idx="10">
                  <c:v>58.289410000000004</c:v>
                </c:pt>
                <c:pt idx="11">
                  <c:v>81.243966</c:v>
                </c:pt>
                <c:pt idx="12">
                  <c:v>129.10227800000001</c:v>
                </c:pt>
                <c:pt idx="13">
                  <c:v>230.27784800000001</c:v>
                </c:pt>
                <c:pt idx="14">
                  <c:v>277.16187400000001</c:v>
                </c:pt>
                <c:pt idx="15">
                  <c:v>219.13744</c:v>
                </c:pt>
                <c:pt idx="16">
                  <c:v>289.08436499999999</c:v>
                </c:pt>
                <c:pt idx="17">
                  <c:v>219.51529000000002</c:v>
                </c:pt>
                <c:pt idx="18">
                  <c:v>154.30453700000001</c:v>
                </c:pt>
                <c:pt idx="19">
                  <c:v>82.698397</c:v>
                </c:pt>
                <c:pt idx="20">
                  <c:v>82.886587000000006</c:v>
                </c:pt>
                <c:pt idx="21">
                  <c:v>165.69103899999999</c:v>
                </c:pt>
                <c:pt idx="22">
                  <c:v>218.26367499999998</c:v>
                </c:pt>
                <c:pt idx="23">
                  <c:v>184.36194800000001</c:v>
                </c:pt>
                <c:pt idx="24">
                  <c:v>249.739835</c:v>
                </c:pt>
                <c:pt idx="25">
                  <c:v>259.87599799999998</c:v>
                </c:pt>
                <c:pt idx="26">
                  <c:v>369.31672499999996</c:v>
                </c:pt>
                <c:pt idx="27">
                  <c:v>351.30183699999998</c:v>
                </c:pt>
                <c:pt idx="28">
                  <c:v>309.76183500000002</c:v>
                </c:pt>
                <c:pt idx="29">
                  <c:v>81.751546000000005</c:v>
                </c:pt>
                <c:pt idx="30">
                  <c:v>232.76318599999999</c:v>
                </c:pt>
                <c:pt idx="31">
                  <c:v>336.34145000000001</c:v>
                </c:pt>
                <c:pt idx="32">
                  <c:v>294.96073899999999</c:v>
                </c:pt>
                <c:pt idx="33">
                  <c:v>319.67756700000007</c:v>
                </c:pt>
                <c:pt idx="34">
                  <c:v>390.83972799999998</c:v>
                </c:pt>
                <c:pt idx="35">
                  <c:v>283.16964100000001</c:v>
                </c:pt>
                <c:pt idx="36">
                  <c:v>301.61118900000002</c:v>
                </c:pt>
                <c:pt idx="37">
                  <c:v>423.62861900000001</c:v>
                </c:pt>
                <c:pt idx="38">
                  <c:v>386.78574800000001</c:v>
                </c:pt>
                <c:pt idx="39">
                  <c:v>417.40673799999996</c:v>
                </c:pt>
                <c:pt idx="40">
                  <c:v>260.58034299999997</c:v>
                </c:pt>
                <c:pt idx="41">
                  <c:v>99.528155999999996</c:v>
                </c:pt>
                <c:pt idx="42">
                  <c:v>92.519082999999995</c:v>
                </c:pt>
                <c:pt idx="43">
                  <c:v>60.180174000000001</c:v>
                </c:pt>
                <c:pt idx="44">
                  <c:v>107.21557199999999</c:v>
                </c:pt>
                <c:pt idx="45">
                  <c:v>147.98441600000001</c:v>
                </c:pt>
                <c:pt idx="46">
                  <c:v>113.428253</c:v>
                </c:pt>
                <c:pt idx="47">
                  <c:v>83.456351999999995</c:v>
                </c:pt>
                <c:pt idx="48">
                  <c:v>122.51049400000001</c:v>
                </c:pt>
                <c:pt idx="49">
                  <c:v>119.988249</c:v>
                </c:pt>
                <c:pt idx="50">
                  <c:v>131.45563899999999</c:v>
                </c:pt>
                <c:pt idx="51">
                  <c:v>141.62322599999999</c:v>
                </c:pt>
                <c:pt idx="52">
                  <c:v>162.05260699999999</c:v>
                </c:pt>
                <c:pt idx="53">
                  <c:v>198.18832399999999</c:v>
                </c:pt>
                <c:pt idx="54">
                  <c:v>160.13164799999998</c:v>
                </c:pt>
                <c:pt idx="55">
                  <c:v>235.74902800000001</c:v>
                </c:pt>
                <c:pt idx="56">
                  <c:v>391.14988899999997</c:v>
                </c:pt>
                <c:pt idx="57">
                  <c:v>378.93051100000002</c:v>
                </c:pt>
                <c:pt idx="58">
                  <c:v>214.96013699999997</c:v>
                </c:pt>
                <c:pt idx="59">
                  <c:v>93.66605100000001</c:v>
                </c:pt>
                <c:pt idx="60">
                  <c:v>120.18130000000001</c:v>
                </c:pt>
                <c:pt idx="61">
                  <c:v>139.46714299999999</c:v>
                </c:pt>
                <c:pt idx="62">
                  <c:v>103.22421899999999</c:v>
                </c:pt>
                <c:pt idx="63">
                  <c:v>151.54816399999999</c:v>
                </c:pt>
                <c:pt idx="64">
                  <c:v>303.58201500000001</c:v>
                </c:pt>
                <c:pt idx="65">
                  <c:v>291.23252100000002</c:v>
                </c:pt>
                <c:pt idx="66">
                  <c:v>206.61775800000001</c:v>
                </c:pt>
                <c:pt idx="67">
                  <c:v>208.517426</c:v>
                </c:pt>
                <c:pt idx="68">
                  <c:v>261.85432700000001</c:v>
                </c:pt>
                <c:pt idx="69">
                  <c:v>392.83604100000002</c:v>
                </c:pt>
                <c:pt idx="70">
                  <c:v>308.04212100000001</c:v>
                </c:pt>
                <c:pt idx="71">
                  <c:v>245.221847</c:v>
                </c:pt>
                <c:pt idx="72">
                  <c:v>263.36616300000003</c:v>
                </c:pt>
                <c:pt idx="73">
                  <c:v>128.97225800000001</c:v>
                </c:pt>
                <c:pt idx="74">
                  <c:v>84.023751000000004</c:v>
                </c:pt>
                <c:pt idx="75">
                  <c:v>62.011398999999997</c:v>
                </c:pt>
                <c:pt idx="76">
                  <c:v>64.140733999999995</c:v>
                </c:pt>
                <c:pt idx="77">
                  <c:v>76.131145000000004</c:v>
                </c:pt>
                <c:pt idx="78">
                  <c:v>50.593351999999996</c:v>
                </c:pt>
                <c:pt idx="79">
                  <c:v>96.063111000000006</c:v>
                </c:pt>
                <c:pt idx="80">
                  <c:v>208.86315100000002</c:v>
                </c:pt>
                <c:pt idx="81">
                  <c:v>308.51579399999997</c:v>
                </c:pt>
                <c:pt idx="82">
                  <c:v>174.68750700000001</c:v>
                </c:pt>
                <c:pt idx="83">
                  <c:v>95.033597</c:v>
                </c:pt>
                <c:pt idx="84">
                  <c:v>82.138372000000004</c:v>
                </c:pt>
                <c:pt idx="85">
                  <c:v>99.780138000000008</c:v>
                </c:pt>
                <c:pt idx="86">
                  <c:v>122.851364</c:v>
                </c:pt>
                <c:pt idx="87">
                  <c:v>134.079937</c:v>
                </c:pt>
                <c:pt idx="88">
                  <c:v>213.01930199999998</c:v>
                </c:pt>
                <c:pt idx="89">
                  <c:v>114.51297599999999</c:v>
                </c:pt>
                <c:pt idx="90">
                  <c:v>91.995804000000007</c:v>
                </c:pt>
                <c:pt idx="91">
                  <c:v>297.81694499999998</c:v>
                </c:pt>
                <c:pt idx="92">
                  <c:v>315.42336299999999</c:v>
                </c:pt>
                <c:pt idx="93">
                  <c:v>143.172057</c:v>
                </c:pt>
                <c:pt idx="94">
                  <c:v>83.298878999999999</c:v>
                </c:pt>
                <c:pt idx="95">
                  <c:v>104.908095</c:v>
                </c:pt>
                <c:pt idx="96">
                  <c:v>199.78504899999999</c:v>
                </c:pt>
                <c:pt idx="97">
                  <c:v>147.38255699999999</c:v>
                </c:pt>
                <c:pt idx="98">
                  <c:v>238.074546</c:v>
                </c:pt>
                <c:pt idx="99">
                  <c:v>135.55038500000001</c:v>
                </c:pt>
                <c:pt idx="100">
                  <c:v>102.34201899999999</c:v>
                </c:pt>
                <c:pt idx="101">
                  <c:v>49.985087</c:v>
                </c:pt>
                <c:pt idx="102">
                  <c:v>74.209770000000006</c:v>
                </c:pt>
                <c:pt idx="103">
                  <c:v>49.280786999999997</c:v>
                </c:pt>
                <c:pt idx="104">
                  <c:v>247.578801</c:v>
                </c:pt>
                <c:pt idx="105">
                  <c:v>299.87341900000001</c:v>
                </c:pt>
                <c:pt idx="106">
                  <c:v>233.314637</c:v>
                </c:pt>
                <c:pt idx="107">
                  <c:v>313.83708399999995</c:v>
                </c:pt>
                <c:pt idx="108">
                  <c:v>176.164671</c:v>
                </c:pt>
                <c:pt idx="109">
                  <c:v>145.29900499999999</c:v>
                </c:pt>
                <c:pt idx="110">
                  <c:v>234.25650099999999</c:v>
                </c:pt>
                <c:pt idx="111">
                  <c:v>139.242818</c:v>
                </c:pt>
                <c:pt idx="112">
                  <c:v>204.35787999999999</c:v>
                </c:pt>
                <c:pt idx="113">
                  <c:v>188.02451399999998</c:v>
                </c:pt>
                <c:pt idx="114">
                  <c:v>111.78935299999999</c:v>
                </c:pt>
                <c:pt idx="115">
                  <c:v>134.796076</c:v>
                </c:pt>
                <c:pt idx="116">
                  <c:v>302.143596</c:v>
                </c:pt>
                <c:pt idx="117">
                  <c:v>175.164456</c:v>
                </c:pt>
                <c:pt idx="118">
                  <c:v>59.532747000000001</c:v>
                </c:pt>
                <c:pt idx="119">
                  <c:v>58.140946000000007</c:v>
                </c:pt>
                <c:pt idx="120">
                  <c:v>123.076035</c:v>
                </c:pt>
                <c:pt idx="121">
                  <c:v>183.63743299999999</c:v>
                </c:pt>
                <c:pt idx="122">
                  <c:v>179.32466500000001</c:v>
                </c:pt>
                <c:pt idx="123">
                  <c:v>292.31094100000001</c:v>
                </c:pt>
                <c:pt idx="124">
                  <c:v>162.934877</c:v>
                </c:pt>
                <c:pt idx="125">
                  <c:v>130.44913199999999</c:v>
                </c:pt>
                <c:pt idx="126">
                  <c:v>102.770679</c:v>
                </c:pt>
                <c:pt idx="127">
                  <c:v>168.05848699999999</c:v>
                </c:pt>
                <c:pt idx="128">
                  <c:v>159.07691999999997</c:v>
                </c:pt>
                <c:pt idx="129">
                  <c:v>200.95546599999997</c:v>
                </c:pt>
                <c:pt idx="130">
                  <c:v>249.45703199999997</c:v>
                </c:pt>
                <c:pt idx="131">
                  <c:v>232.19109800000001</c:v>
                </c:pt>
                <c:pt idx="132">
                  <c:v>162.96980499999998</c:v>
                </c:pt>
                <c:pt idx="133">
                  <c:v>357.43958999999995</c:v>
                </c:pt>
                <c:pt idx="134">
                  <c:v>324.42632000000003</c:v>
                </c:pt>
                <c:pt idx="135">
                  <c:v>205.35807499999999</c:v>
                </c:pt>
                <c:pt idx="136">
                  <c:v>392.84091699999999</c:v>
                </c:pt>
                <c:pt idx="137">
                  <c:v>202.779516</c:v>
                </c:pt>
                <c:pt idx="138">
                  <c:v>138.54991699999999</c:v>
                </c:pt>
                <c:pt idx="139">
                  <c:v>238.58092800000003</c:v>
                </c:pt>
                <c:pt idx="140">
                  <c:v>284.60412500000001</c:v>
                </c:pt>
                <c:pt idx="141">
                  <c:v>306.63833500000004</c:v>
                </c:pt>
                <c:pt idx="142">
                  <c:v>278.91939000000002</c:v>
                </c:pt>
                <c:pt idx="143">
                  <c:v>226.11690900000002</c:v>
                </c:pt>
                <c:pt idx="144">
                  <c:v>186.887046</c:v>
                </c:pt>
                <c:pt idx="145">
                  <c:v>115.53608800000001</c:v>
                </c:pt>
                <c:pt idx="146">
                  <c:v>115.393586</c:v>
                </c:pt>
                <c:pt idx="147">
                  <c:v>172.72798699999998</c:v>
                </c:pt>
                <c:pt idx="148">
                  <c:v>64.640241000000003</c:v>
                </c:pt>
                <c:pt idx="149">
                  <c:v>184.66533900000002</c:v>
                </c:pt>
                <c:pt idx="150">
                  <c:v>308.63236999999998</c:v>
                </c:pt>
                <c:pt idx="151">
                  <c:v>327.848207</c:v>
                </c:pt>
                <c:pt idx="152">
                  <c:v>259.57246299999997</c:v>
                </c:pt>
                <c:pt idx="153">
                  <c:v>247.549204</c:v>
                </c:pt>
                <c:pt idx="154">
                  <c:v>298.96183399999995</c:v>
                </c:pt>
                <c:pt idx="155">
                  <c:v>180.016738</c:v>
                </c:pt>
                <c:pt idx="156">
                  <c:v>140.25377900000001</c:v>
                </c:pt>
                <c:pt idx="157">
                  <c:v>291.23127199999999</c:v>
                </c:pt>
                <c:pt idx="158">
                  <c:v>340.73474699999997</c:v>
                </c:pt>
                <c:pt idx="159">
                  <c:v>143.24871599999997</c:v>
                </c:pt>
                <c:pt idx="160">
                  <c:v>188.628028</c:v>
                </c:pt>
                <c:pt idx="161">
                  <c:v>342.304621</c:v>
                </c:pt>
                <c:pt idx="162">
                  <c:v>172.513589</c:v>
                </c:pt>
                <c:pt idx="163">
                  <c:v>115.37458000000001</c:v>
                </c:pt>
                <c:pt idx="164">
                  <c:v>111.75668899999999</c:v>
                </c:pt>
                <c:pt idx="165">
                  <c:v>61.966009</c:v>
                </c:pt>
                <c:pt idx="166">
                  <c:v>139.814052</c:v>
                </c:pt>
                <c:pt idx="167">
                  <c:v>123.50425800000001</c:v>
                </c:pt>
                <c:pt idx="168">
                  <c:v>169.95030299999999</c:v>
                </c:pt>
                <c:pt idx="169">
                  <c:v>242.46552300000002</c:v>
                </c:pt>
                <c:pt idx="170">
                  <c:v>341.66328000000004</c:v>
                </c:pt>
                <c:pt idx="171">
                  <c:v>218.94234700000001</c:v>
                </c:pt>
                <c:pt idx="172">
                  <c:v>178.854511</c:v>
                </c:pt>
                <c:pt idx="173">
                  <c:v>347.51635900000002</c:v>
                </c:pt>
                <c:pt idx="174">
                  <c:v>169.876394</c:v>
                </c:pt>
                <c:pt idx="175">
                  <c:v>33.183503999999999</c:v>
                </c:pt>
                <c:pt idx="176">
                  <c:v>64.831130000000002</c:v>
                </c:pt>
                <c:pt idx="177">
                  <c:v>42.717091000000003</c:v>
                </c:pt>
                <c:pt idx="178">
                  <c:v>83.537083999999993</c:v>
                </c:pt>
                <c:pt idx="179">
                  <c:v>76.722093000000001</c:v>
                </c:pt>
                <c:pt idx="180">
                  <c:v>120.190377</c:v>
                </c:pt>
                <c:pt idx="181">
                  <c:v>96.096043999999992</c:v>
                </c:pt>
                <c:pt idx="182">
                  <c:v>153.68695600000001</c:v>
                </c:pt>
                <c:pt idx="183">
                  <c:v>180.776242</c:v>
                </c:pt>
                <c:pt idx="184">
                  <c:v>173.42337999999998</c:v>
                </c:pt>
                <c:pt idx="185">
                  <c:v>199.22137499999999</c:v>
                </c:pt>
                <c:pt idx="186">
                  <c:v>227.35883999999999</c:v>
                </c:pt>
                <c:pt idx="187">
                  <c:v>149.83393699999999</c:v>
                </c:pt>
                <c:pt idx="188">
                  <c:v>96.709091000000001</c:v>
                </c:pt>
                <c:pt idx="189">
                  <c:v>59.726546999999997</c:v>
                </c:pt>
                <c:pt idx="190">
                  <c:v>78.450384</c:v>
                </c:pt>
                <c:pt idx="191">
                  <c:v>124.94933999999999</c:v>
                </c:pt>
                <c:pt idx="192">
                  <c:v>131.41469699999999</c:v>
                </c:pt>
                <c:pt idx="193">
                  <c:v>50.087854</c:v>
                </c:pt>
                <c:pt idx="194">
                  <c:v>107.470359</c:v>
                </c:pt>
                <c:pt idx="195">
                  <c:v>199.488372</c:v>
                </c:pt>
                <c:pt idx="196">
                  <c:v>122.860924</c:v>
                </c:pt>
                <c:pt idx="197">
                  <c:v>106.02160799999999</c:v>
                </c:pt>
                <c:pt idx="198">
                  <c:v>111.491327</c:v>
                </c:pt>
                <c:pt idx="199">
                  <c:v>188.84224900000001</c:v>
                </c:pt>
                <c:pt idx="200">
                  <c:v>205.51184099999998</c:v>
                </c:pt>
                <c:pt idx="201">
                  <c:v>170.17882900000001</c:v>
                </c:pt>
                <c:pt idx="202">
                  <c:v>151.68245999999999</c:v>
                </c:pt>
                <c:pt idx="203">
                  <c:v>167.328677</c:v>
                </c:pt>
                <c:pt idx="204">
                  <c:v>194.85888800000001</c:v>
                </c:pt>
                <c:pt idx="205">
                  <c:v>233.46403999999998</c:v>
                </c:pt>
                <c:pt idx="206">
                  <c:v>251.711321</c:v>
                </c:pt>
                <c:pt idx="207">
                  <c:v>223.38259999999997</c:v>
                </c:pt>
                <c:pt idx="208">
                  <c:v>142.279314</c:v>
                </c:pt>
                <c:pt idx="209">
                  <c:v>146.910132</c:v>
                </c:pt>
                <c:pt idx="210">
                  <c:v>102.34971</c:v>
                </c:pt>
                <c:pt idx="211">
                  <c:v>50.245029000000002</c:v>
                </c:pt>
                <c:pt idx="212">
                  <c:v>114.650094</c:v>
                </c:pt>
                <c:pt idx="213">
                  <c:v>70.022176999999999</c:v>
                </c:pt>
                <c:pt idx="214">
                  <c:v>74.921839000000006</c:v>
                </c:pt>
                <c:pt idx="215">
                  <c:v>81.725461999999993</c:v>
                </c:pt>
                <c:pt idx="216">
                  <c:v>74.882744000000002</c:v>
                </c:pt>
                <c:pt idx="217">
                  <c:v>89.300550000000001</c:v>
                </c:pt>
                <c:pt idx="218">
                  <c:v>83.455425000000005</c:v>
                </c:pt>
                <c:pt idx="219">
                  <c:v>176.25293999999997</c:v>
                </c:pt>
                <c:pt idx="220">
                  <c:v>160.569771</c:v>
                </c:pt>
                <c:pt idx="221">
                  <c:v>125.350195</c:v>
                </c:pt>
                <c:pt idx="222">
                  <c:v>174.583741</c:v>
                </c:pt>
                <c:pt idx="223">
                  <c:v>201.22412800000001</c:v>
                </c:pt>
                <c:pt idx="224">
                  <c:v>162.41147899999999</c:v>
                </c:pt>
                <c:pt idx="225">
                  <c:v>85.605266</c:v>
                </c:pt>
                <c:pt idx="226">
                  <c:v>96.403323999999998</c:v>
                </c:pt>
                <c:pt idx="227">
                  <c:v>102.102265</c:v>
                </c:pt>
                <c:pt idx="228">
                  <c:v>122.43620599999998</c:v>
                </c:pt>
                <c:pt idx="229">
                  <c:v>183.282792</c:v>
                </c:pt>
                <c:pt idx="230">
                  <c:v>209.98401100000001</c:v>
                </c:pt>
                <c:pt idx="231">
                  <c:v>110.389706</c:v>
                </c:pt>
                <c:pt idx="232">
                  <c:v>91.590792000000008</c:v>
                </c:pt>
                <c:pt idx="233">
                  <c:v>80.453779999999995</c:v>
                </c:pt>
                <c:pt idx="234">
                  <c:v>115.679757</c:v>
                </c:pt>
                <c:pt idx="235">
                  <c:v>143.20150799999999</c:v>
                </c:pt>
                <c:pt idx="236">
                  <c:v>111.78855800000001</c:v>
                </c:pt>
                <c:pt idx="237">
                  <c:v>120.904725</c:v>
                </c:pt>
                <c:pt idx="238">
                  <c:v>189.91014300000001</c:v>
                </c:pt>
                <c:pt idx="239">
                  <c:v>77.670271999999997</c:v>
                </c:pt>
                <c:pt idx="240">
                  <c:v>109.308645</c:v>
                </c:pt>
                <c:pt idx="241">
                  <c:v>136.11437099999998</c:v>
                </c:pt>
                <c:pt idx="242">
                  <c:v>112.46567000000002</c:v>
                </c:pt>
                <c:pt idx="243">
                  <c:v>135.74166</c:v>
                </c:pt>
                <c:pt idx="244">
                  <c:v>163.069309</c:v>
                </c:pt>
                <c:pt idx="245">
                  <c:v>148.153424</c:v>
                </c:pt>
                <c:pt idx="246">
                  <c:v>217.600585</c:v>
                </c:pt>
                <c:pt idx="247">
                  <c:v>231.69850700000001</c:v>
                </c:pt>
                <c:pt idx="248">
                  <c:v>261.87230600000004</c:v>
                </c:pt>
                <c:pt idx="249">
                  <c:v>212.41216299999999</c:v>
                </c:pt>
                <c:pt idx="250">
                  <c:v>140.341926</c:v>
                </c:pt>
                <c:pt idx="251">
                  <c:v>103.909155</c:v>
                </c:pt>
                <c:pt idx="252">
                  <c:v>111.88668799999999</c:v>
                </c:pt>
                <c:pt idx="253">
                  <c:v>107.204695</c:v>
                </c:pt>
                <c:pt idx="254">
                  <c:v>100.425472</c:v>
                </c:pt>
                <c:pt idx="255">
                  <c:v>113.15161599999999</c:v>
                </c:pt>
                <c:pt idx="256">
                  <c:v>154.307345</c:v>
                </c:pt>
                <c:pt idx="257">
                  <c:v>90.574712999999988</c:v>
                </c:pt>
                <c:pt idx="258">
                  <c:v>108.22179100000001</c:v>
                </c:pt>
                <c:pt idx="259">
                  <c:v>148.62807899999999</c:v>
                </c:pt>
                <c:pt idx="260">
                  <c:v>165.832931</c:v>
                </c:pt>
                <c:pt idx="261">
                  <c:v>109.05057999999998</c:v>
                </c:pt>
                <c:pt idx="262">
                  <c:v>149.489428</c:v>
                </c:pt>
                <c:pt idx="263">
                  <c:v>161.736187</c:v>
                </c:pt>
                <c:pt idx="264">
                  <c:v>117.07852899999999</c:v>
                </c:pt>
                <c:pt idx="265">
                  <c:v>83.900807999999998</c:v>
                </c:pt>
                <c:pt idx="266">
                  <c:v>145.90282700000003</c:v>
                </c:pt>
                <c:pt idx="267">
                  <c:v>170.63027</c:v>
                </c:pt>
                <c:pt idx="268">
                  <c:v>124.632328</c:v>
                </c:pt>
                <c:pt idx="269">
                  <c:v>77.430592000000004</c:v>
                </c:pt>
                <c:pt idx="270">
                  <c:v>113.920464</c:v>
                </c:pt>
                <c:pt idx="271">
                  <c:v>190.43864599999998</c:v>
                </c:pt>
                <c:pt idx="272">
                  <c:v>136.98858500000003</c:v>
                </c:pt>
                <c:pt idx="273">
                  <c:v>120.07507200000001</c:v>
                </c:pt>
                <c:pt idx="274">
                  <c:v>96.893426000000005</c:v>
                </c:pt>
                <c:pt idx="275">
                  <c:v>122.67897000000001</c:v>
                </c:pt>
                <c:pt idx="276">
                  <c:v>168.59337699999998</c:v>
                </c:pt>
                <c:pt idx="277">
                  <c:v>207.469188</c:v>
                </c:pt>
                <c:pt idx="278">
                  <c:v>158.166349</c:v>
                </c:pt>
                <c:pt idx="279">
                  <c:v>125.172822</c:v>
                </c:pt>
                <c:pt idx="280">
                  <c:v>109.813095</c:v>
                </c:pt>
                <c:pt idx="281">
                  <c:v>150.27550500000001</c:v>
                </c:pt>
                <c:pt idx="282">
                  <c:v>123.34950500000001</c:v>
                </c:pt>
                <c:pt idx="283">
                  <c:v>98.322434999999999</c:v>
                </c:pt>
                <c:pt idx="284">
                  <c:v>71.192278000000002</c:v>
                </c:pt>
                <c:pt idx="285">
                  <c:v>180.6354</c:v>
                </c:pt>
                <c:pt idx="286">
                  <c:v>145.161869</c:v>
                </c:pt>
                <c:pt idx="287">
                  <c:v>114.142624</c:v>
                </c:pt>
                <c:pt idx="288">
                  <c:v>170.18326799999997</c:v>
                </c:pt>
                <c:pt idx="289">
                  <c:v>172.57474699999997</c:v>
                </c:pt>
                <c:pt idx="290">
                  <c:v>195.574613</c:v>
                </c:pt>
                <c:pt idx="291">
                  <c:v>147.96343400000001</c:v>
                </c:pt>
                <c:pt idx="292">
                  <c:v>81.896906000000001</c:v>
                </c:pt>
                <c:pt idx="293">
                  <c:v>118.67038099999999</c:v>
                </c:pt>
                <c:pt idx="294">
                  <c:v>181.24012999999999</c:v>
                </c:pt>
                <c:pt idx="295">
                  <c:v>120.39282799999999</c:v>
                </c:pt>
                <c:pt idx="296">
                  <c:v>96.681668000000002</c:v>
                </c:pt>
                <c:pt idx="297">
                  <c:v>138.73874899999998</c:v>
                </c:pt>
                <c:pt idx="298">
                  <c:v>190.45575999999997</c:v>
                </c:pt>
                <c:pt idx="299">
                  <c:v>101.60244</c:v>
                </c:pt>
                <c:pt idx="300">
                  <c:v>106.690758</c:v>
                </c:pt>
                <c:pt idx="301">
                  <c:v>132.67882399999999</c:v>
                </c:pt>
                <c:pt idx="302">
                  <c:v>57.546745999999999</c:v>
                </c:pt>
                <c:pt idx="303">
                  <c:v>93.822602000000003</c:v>
                </c:pt>
                <c:pt idx="304">
                  <c:v>59.959332000000003</c:v>
                </c:pt>
                <c:pt idx="305">
                  <c:v>100.20235699999999</c:v>
                </c:pt>
                <c:pt idx="306">
                  <c:v>108.900893</c:v>
                </c:pt>
                <c:pt idx="307">
                  <c:v>142.50523999999999</c:v>
                </c:pt>
                <c:pt idx="308">
                  <c:v>157.98863299999999</c:v>
                </c:pt>
                <c:pt idx="309">
                  <c:v>156.75575499999999</c:v>
                </c:pt>
                <c:pt idx="310">
                  <c:v>140.82068100000001</c:v>
                </c:pt>
                <c:pt idx="311">
                  <c:v>82.52366099999999</c:v>
                </c:pt>
                <c:pt idx="312">
                  <c:v>61.911677000000005</c:v>
                </c:pt>
                <c:pt idx="313">
                  <c:v>41.058446000000004</c:v>
                </c:pt>
                <c:pt idx="314">
                  <c:v>103.561556</c:v>
                </c:pt>
                <c:pt idx="315">
                  <c:v>194.29662999999999</c:v>
                </c:pt>
                <c:pt idx="316">
                  <c:v>262.28320299999996</c:v>
                </c:pt>
                <c:pt idx="317">
                  <c:v>135.936116</c:v>
                </c:pt>
                <c:pt idx="318">
                  <c:v>55.414898999999998</c:v>
                </c:pt>
                <c:pt idx="319">
                  <c:v>152.486412</c:v>
                </c:pt>
                <c:pt idx="320">
                  <c:v>180.35288500000001</c:v>
                </c:pt>
                <c:pt idx="321">
                  <c:v>119.394966</c:v>
                </c:pt>
                <c:pt idx="322">
                  <c:v>80.285039999999995</c:v>
                </c:pt>
                <c:pt idx="323">
                  <c:v>100.68550399999999</c:v>
                </c:pt>
                <c:pt idx="324">
                  <c:v>99.861918000000003</c:v>
                </c:pt>
                <c:pt idx="325">
                  <c:v>46.921576000000002</c:v>
                </c:pt>
                <c:pt idx="326">
                  <c:v>84.22133500000001</c:v>
                </c:pt>
                <c:pt idx="327">
                  <c:v>166.85348099999999</c:v>
                </c:pt>
                <c:pt idx="328">
                  <c:v>171.75555800000001</c:v>
                </c:pt>
                <c:pt idx="329">
                  <c:v>157.936419</c:v>
                </c:pt>
                <c:pt idx="330">
                  <c:v>218.10363999999998</c:v>
                </c:pt>
                <c:pt idx="331">
                  <c:v>240.320943</c:v>
                </c:pt>
                <c:pt idx="332">
                  <c:v>260.021432</c:v>
                </c:pt>
                <c:pt idx="333">
                  <c:v>206.75080700000001</c:v>
                </c:pt>
                <c:pt idx="334">
                  <c:v>68.157316000000009</c:v>
                </c:pt>
                <c:pt idx="335">
                  <c:v>84.822161999999992</c:v>
                </c:pt>
                <c:pt idx="336">
                  <c:v>42.348008</c:v>
                </c:pt>
                <c:pt idx="337">
                  <c:v>45.256483000000003</c:v>
                </c:pt>
                <c:pt idx="338">
                  <c:v>89.600700000000003</c:v>
                </c:pt>
                <c:pt idx="339">
                  <c:v>166.30056099999999</c:v>
                </c:pt>
                <c:pt idx="340">
                  <c:v>84.162767000000002</c:v>
                </c:pt>
                <c:pt idx="341">
                  <c:v>136.85900000000001</c:v>
                </c:pt>
                <c:pt idx="342">
                  <c:v>96.914221999999995</c:v>
                </c:pt>
                <c:pt idx="343">
                  <c:v>52.384353000000004</c:v>
                </c:pt>
                <c:pt idx="344">
                  <c:v>45.633096999999999</c:v>
                </c:pt>
                <c:pt idx="345">
                  <c:v>58.152637999999996</c:v>
                </c:pt>
                <c:pt idx="346">
                  <c:v>60.686548999999999</c:v>
                </c:pt>
                <c:pt idx="347">
                  <c:v>97.748600999999994</c:v>
                </c:pt>
                <c:pt idx="348">
                  <c:v>117.641891</c:v>
                </c:pt>
                <c:pt idx="349">
                  <c:v>218.29753400000001</c:v>
                </c:pt>
                <c:pt idx="350">
                  <c:v>194.22833900000001</c:v>
                </c:pt>
                <c:pt idx="351">
                  <c:v>240.306713</c:v>
                </c:pt>
                <c:pt idx="352">
                  <c:v>282.31352700000002</c:v>
                </c:pt>
                <c:pt idx="353">
                  <c:v>304.10304400000001</c:v>
                </c:pt>
                <c:pt idx="354">
                  <c:v>261.83777899999995</c:v>
                </c:pt>
                <c:pt idx="355">
                  <c:v>255.16156000000001</c:v>
                </c:pt>
                <c:pt idx="356">
                  <c:v>310.99752799999999</c:v>
                </c:pt>
                <c:pt idx="357">
                  <c:v>137.70208400000001</c:v>
                </c:pt>
                <c:pt idx="358">
                  <c:v>245.12129899999999</c:v>
                </c:pt>
                <c:pt idx="359">
                  <c:v>177.019554</c:v>
                </c:pt>
                <c:pt idx="360">
                  <c:v>308.54284599999994</c:v>
                </c:pt>
                <c:pt idx="361">
                  <c:v>242.581006</c:v>
                </c:pt>
                <c:pt idx="362">
                  <c:v>249.407803</c:v>
                </c:pt>
                <c:pt idx="363">
                  <c:v>121.67089299999999</c:v>
                </c:pt>
                <c:pt idx="364">
                  <c:v>224.50160500000001</c:v>
                </c:pt>
                <c:pt idx="365">
                  <c:v>70.175501999999994</c:v>
                </c:pt>
                <c:pt idx="366">
                  <c:v>71.457744000000005</c:v>
                </c:pt>
                <c:pt idx="367">
                  <c:v>231.39367899999996</c:v>
                </c:pt>
                <c:pt idx="368">
                  <c:v>238.32268900000003</c:v>
                </c:pt>
                <c:pt idx="369">
                  <c:v>116.367098</c:v>
                </c:pt>
                <c:pt idx="370">
                  <c:v>143.60430300000002</c:v>
                </c:pt>
                <c:pt idx="371">
                  <c:v>175.55631199999999</c:v>
                </c:pt>
                <c:pt idx="372">
                  <c:v>236.41002</c:v>
                </c:pt>
                <c:pt idx="373">
                  <c:v>141.32268500000001</c:v>
                </c:pt>
                <c:pt idx="374">
                  <c:v>72.621297000000013</c:v>
                </c:pt>
                <c:pt idx="375">
                  <c:v>180.16626399999998</c:v>
                </c:pt>
                <c:pt idx="376">
                  <c:v>250.86212799999998</c:v>
                </c:pt>
                <c:pt idx="377">
                  <c:v>146.40533600000001</c:v>
                </c:pt>
                <c:pt idx="378">
                  <c:v>187.89150700000002</c:v>
                </c:pt>
                <c:pt idx="379">
                  <c:v>347.40958699999999</c:v>
                </c:pt>
                <c:pt idx="380">
                  <c:v>390.33011399999998</c:v>
                </c:pt>
                <c:pt idx="381">
                  <c:v>381.05672599999997</c:v>
                </c:pt>
                <c:pt idx="382">
                  <c:v>252.001475</c:v>
                </c:pt>
                <c:pt idx="383">
                  <c:v>333.36951799999997</c:v>
                </c:pt>
                <c:pt idx="384">
                  <c:v>241.10924499999999</c:v>
                </c:pt>
                <c:pt idx="385">
                  <c:v>407.86425400000002</c:v>
                </c:pt>
                <c:pt idx="386">
                  <c:v>415.00569100000001</c:v>
                </c:pt>
                <c:pt idx="387">
                  <c:v>355.59611600000005</c:v>
                </c:pt>
                <c:pt idx="388">
                  <c:v>176.46814900000001</c:v>
                </c:pt>
                <c:pt idx="389">
                  <c:v>211.492245</c:v>
                </c:pt>
                <c:pt idx="390">
                  <c:v>136.01001200000002</c:v>
                </c:pt>
                <c:pt idx="391">
                  <c:v>120.033357</c:v>
                </c:pt>
                <c:pt idx="392">
                  <c:v>314.464944</c:v>
                </c:pt>
                <c:pt idx="393">
                  <c:v>185.585184</c:v>
                </c:pt>
                <c:pt idx="394">
                  <c:v>56.089641</c:v>
                </c:pt>
                <c:pt idx="395">
                  <c:v>155.51653300000001</c:v>
                </c:pt>
                <c:pt idx="396">
                  <c:v>79.187899999999999</c:v>
                </c:pt>
                <c:pt idx="397">
                  <c:v>66.065214000000012</c:v>
                </c:pt>
                <c:pt idx="398">
                  <c:v>52.734241000000004</c:v>
                </c:pt>
                <c:pt idx="399">
                  <c:v>129.03492500000002</c:v>
                </c:pt>
                <c:pt idx="400">
                  <c:v>29.196757000000002</c:v>
                </c:pt>
                <c:pt idx="401">
                  <c:v>42.074168</c:v>
                </c:pt>
                <c:pt idx="402">
                  <c:v>177.85182599999999</c:v>
                </c:pt>
                <c:pt idx="403">
                  <c:v>178.00170900000001</c:v>
                </c:pt>
                <c:pt idx="404">
                  <c:v>250.73025799999999</c:v>
                </c:pt>
                <c:pt idx="405">
                  <c:v>140.70862700000001</c:v>
                </c:pt>
                <c:pt idx="406">
                  <c:v>343.04378199999996</c:v>
                </c:pt>
                <c:pt idx="407">
                  <c:v>284.69132999999999</c:v>
                </c:pt>
                <c:pt idx="408">
                  <c:v>243.12623400000001</c:v>
                </c:pt>
                <c:pt idx="409">
                  <c:v>189.77288799999999</c:v>
                </c:pt>
                <c:pt idx="410">
                  <c:v>139.390693</c:v>
                </c:pt>
                <c:pt idx="411">
                  <c:v>58.323466000000003</c:v>
                </c:pt>
                <c:pt idx="412">
                  <c:v>185.34718100000001</c:v>
                </c:pt>
                <c:pt idx="413">
                  <c:v>251.11472800000001</c:v>
                </c:pt>
                <c:pt idx="414">
                  <c:v>283.64104100000003</c:v>
                </c:pt>
                <c:pt idx="415">
                  <c:v>319.57085000000001</c:v>
                </c:pt>
                <c:pt idx="416">
                  <c:v>298.98524900000001</c:v>
                </c:pt>
                <c:pt idx="417">
                  <c:v>261.61560499999996</c:v>
                </c:pt>
                <c:pt idx="418">
                  <c:v>173.962073</c:v>
                </c:pt>
                <c:pt idx="419">
                  <c:v>170.491027</c:v>
                </c:pt>
                <c:pt idx="420">
                  <c:v>56.465977000000002</c:v>
                </c:pt>
                <c:pt idx="421">
                  <c:v>66.91897800000001</c:v>
                </c:pt>
                <c:pt idx="422">
                  <c:v>198.117152</c:v>
                </c:pt>
                <c:pt idx="423">
                  <c:v>237.439018</c:v>
                </c:pt>
                <c:pt idx="424">
                  <c:v>315.19385</c:v>
                </c:pt>
                <c:pt idx="425">
                  <c:v>168.84421799999998</c:v>
                </c:pt>
                <c:pt idx="426">
                  <c:v>160.76469900000001</c:v>
                </c:pt>
                <c:pt idx="427">
                  <c:v>96.936318</c:v>
                </c:pt>
                <c:pt idx="428">
                  <c:v>69.070870999999997</c:v>
                </c:pt>
                <c:pt idx="429">
                  <c:v>65.70688899999999</c:v>
                </c:pt>
                <c:pt idx="430">
                  <c:v>43.799076999999997</c:v>
                </c:pt>
                <c:pt idx="431">
                  <c:v>84.453039000000004</c:v>
                </c:pt>
                <c:pt idx="432">
                  <c:v>304.79183399999999</c:v>
                </c:pt>
                <c:pt idx="433">
                  <c:v>373.66330599999998</c:v>
                </c:pt>
                <c:pt idx="434">
                  <c:v>299.32020799999998</c:v>
                </c:pt>
                <c:pt idx="435">
                  <c:v>208.78462400000001</c:v>
                </c:pt>
                <c:pt idx="436">
                  <c:v>197.86081399999998</c:v>
                </c:pt>
                <c:pt idx="437">
                  <c:v>148.099447</c:v>
                </c:pt>
                <c:pt idx="438">
                  <c:v>150.789468</c:v>
                </c:pt>
                <c:pt idx="439">
                  <c:v>180.418012</c:v>
                </c:pt>
                <c:pt idx="440">
                  <c:v>286.82453100000004</c:v>
                </c:pt>
                <c:pt idx="441">
                  <c:v>399.92026299999998</c:v>
                </c:pt>
                <c:pt idx="442">
                  <c:v>390.49647299999998</c:v>
                </c:pt>
                <c:pt idx="443">
                  <c:v>357.39378199999999</c:v>
                </c:pt>
                <c:pt idx="444">
                  <c:v>371.19289199999997</c:v>
                </c:pt>
                <c:pt idx="445">
                  <c:v>271.80406400000004</c:v>
                </c:pt>
                <c:pt idx="446">
                  <c:v>270.59060299999999</c:v>
                </c:pt>
                <c:pt idx="447">
                  <c:v>289.44548499999996</c:v>
                </c:pt>
                <c:pt idx="448">
                  <c:v>311.16242100000005</c:v>
                </c:pt>
                <c:pt idx="449">
                  <c:v>235.10444900000002</c:v>
                </c:pt>
                <c:pt idx="450">
                  <c:v>219.821653</c:v>
                </c:pt>
                <c:pt idx="451">
                  <c:v>314.12044000000003</c:v>
                </c:pt>
                <c:pt idx="452">
                  <c:v>340.801805</c:v>
                </c:pt>
                <c:pt idx="453">
                  <c:v>304.65350100000006</c:v>
                </c:pt>
                <c:pt idx="454">
                  <c:v>230.609646</c:v>
                </c:pt>
                <c:pt idx="455">
                  <c:v>154.951615</c:v>
                </c:pt>
                <c:pt idx="456">
                  <c:v>209.53691899999998</c:v>
                </c:pt>
                <c:pt idx="457">
                  <c:v>214.66819099999998</c:v>
                </c:pt>
                <c:pt idx="458">
                  <c:v>113.531948</c:v>
                </c:pt>
                <c:pt idx="459">
                  <c:v>62.026834000000001</c:v>
                </c:pt>
                <c:pt idx="460">
                  <c:v>186.65705500000001</c:v>
                </c:pt>
                <c:pt idx="461">
                  <c:v>282.58626600000002</c:v>
                </c:pt>
                <c:pt idx="462">
                  <c:v>276.83534900000001</c:v>
                </c:pt>
                <c:pt idx="463">
                  <c:v>188.20928000000001</c:v>
                </c:pt>
                <c:pt idx="464">
                  <c:v>171.25630999999998</c:v>
                </c:pt>
                <c:pt idx="465">
                  <c:v>137.45270300000001</c:v>
                </c:pt>
                <c:pt idx="466">
                  <c:v>127.43710400000001</c:v>
                </c:pt>
                <c:pt idx="467">
                  <c:v>156.803438</c:v>
                </c:pt>
                <c:pt idx="468">
                  <c:v>146.98482899999999</c:v>
                </c:pt>
                <c:pt idx="469">
                  <c:v>153.12428299999999</c:v>
                </c:pt>
                <c:pt idx="470">
                  <c:v>216.527355</c:v>
                </c:pt>
                <c:pt idx="471">
                  <c:v>116.140531</c:v>
                </c:pt>
                <c:pt idx="472">
                  <c:v>58.767522</c:v>
                </c:pt>
                <c:pt idx="473">
                  <c:v>135.07408600000002</c:v>
                </c:pt>
                <c:pt idx="474">
                  <c:v>108.783957</c:v>
                </c:pt>
                <c:pt idx="475">
                  <c:v>119.477476</c:v>
                </c:pt>
                <c:pt idx="476">
                  <c:v>140.929328</c:v>
                </c:pt>
                <c:pt idx="477">
                  <c:v>71.582761000000005</c:v>
                </c:pt>
                <c:pt idx="478">
                  <c:v>61.505489999999995</c:v>
                </c:pt>
                <c:pt idx="479">
                  <c:v>149.07123499999997</c:v>
                </c:pt>
                <c:pt idx="480">
                  <c:v>73.495833000000005</c:v>
                </c:pt>
                <c:pt idx="481">
                  <c:v>106.81062300000001</c:v>
                </c:pt>
                <c:pt idx="482">
                  <c:v>348.68088700000004</c:v>
                </c:pt>
                <c:pt idx="483">
                  <c:v>400.08715799999999</c:v>
                </c:pt>
                <c:pt idx="484">
                  <c:v>323.71440899999999</c:v>
                </c:pt>
                <c:pt idx="485">
                  <c:v>185.51078700000002</c:v>
                </c:pt>
                <c:pt idx="486">
                  <c:v>213.27336600000001</c:v>
                </c:pt>
                <c:pt idx="487">
                  <c:v>186.28090899999998</c:v>
                </c:pt>
                <c:pt idx="488">
                  <c:v>100.62124899999999</c:v>
                </c:pt>
                <c:pt idx="489">
                  <c:v>62.971556</c:v>
                </c:pt>
                <c:pt idx="490">
                  <c:v>150.92666299999999</c:v>
                </c:pt>
                <c:pt idx="491">
                  <c:v>337.30533299999996</c:v>
                </c:pt>
                <c:pt idx="492">
                  <c:v>391.77536400000002</c:v>
                </c:pt>
                <c:pt idx="493">
                  <c:v>411.17823099999998</c:v>
                </c:pt>
                <c:pt idx="494">
                  <c:v>388.94542300000001</c:v>
                </c:pt>
                <c:pt idx="495">
                  <c:v>345.72032299999995</c:v>
                </c:pt>
                <c:pt idx="496">
                  <c:v>178.25108700000001</c:v>
                </c:pt>
                <c:pt idx="497">
                  <c:v>287.552235</c:v>
                </c:pt>
                <c:pt idx="498">
                  <c:v>257.378918</c:v>
                </c:pt>
                <c:pt idx="499">
                  <c:v>90.627562000000012</c:v>
                </c:pt>
                <c:pt idx="500">
                  <c:v>230.26651500000003</c:v>
                </c:pt>
                <c:pt idx="501">
                  <c:v>279.31890199999998</c:v>
                </c:pt>
                <c:pt idx="502">
                  <c:v>180.768044</c:v>
                </c:pt>
                <c:pt idx="503">
                  <c:v>86.936888999999994</c:v>
                </c:pt>
                <c:pt idx="504">
                  <c:v>70.575761</c:v>
                </c:pt>
                <c:pt idx="505">
                  <c:v>55.322572000000001</c:v>
                </c:pt>
                <c:pt idx="506">
                  <c:v>123.57921499999999</c:v>
                </c:pt>
                <c:pt idx="507">
                  <c:v>202.28049599999997</c:v>
                </c:pt>
                <c:pt idx="508">
                  <c:v>251.90721599999998</c:v>
                </c:pt>
                <c:pt idx="509">
                  <c:v>161.71668300000002</c:v>
                </c:pt>
                <c:pt idx="510">
                  <c:v>252.652513</c:v>
                </c:pt>
                <c:pt idx="511">
                  <c:v>167.026746</c:v>
                </c:pt>
                <c:pt idx="512">
                  <c:v>105.001492</c:v>
                </c:pt>
                <c:pt idx="513">
                  <c:v>205.62717900000001</c:v>
                </c:pt>
                <c:pt idx="514">
                  <c:v>255.42212700000002</c:v>
                </c:pt>
                <c:pt idx="515">
                  <c:v>369.47750099999996</c:v>
                </c:pt>
                <c:pt idx="516">
                  <c:v>277.52818700000006</c:v>
                </c:pt>
                <c:pt idx="517">
                  <c:v>236.83952899999997</c:v>
                </c:pt>
                <c:pt idx="518">
                  <c:v>168.990081</c:v>
                </c:pt>
                <c:pt idx="519">
                  <c:v>252.24863399999998</c:v>
                </c:pt>
                <c:pt idx="520">
                  <c:v>133.22213300000001</c:v>
                </c:pt>
                <c:pt idx="521">
                  <c:v>123.136791</c:v>
                </c:pt>
                <c:pt idx="522">
                  <c:v>72.104573000000002</c:v>
                </c:pt>
                <c:pt idx="523">
                  <c:v>63.974471999999999</c:v>
                </c:pt>
                <c:pt idx="524">
                  <c:v>58.373131000000001</c:v>
                </c:pt>
                <c:pt idx="525">
                  <c:v>105.38276399999999</c:v>
                </c:pt>
                <c:pt idx="526">
                  <c:v>129.31162900000001</c:v>
                </c:pt>
                <c:pt idx="527">
                  <c:v>306.45508899999999</c:v>
                </c:pt>
                <c:pt idx="528">
                  <c:v>254.44940800000001</c:v>
                </c:pt>
                <c:pt idx="529">
                  <c:v>295.77617600000002</c:v>
                </c:pt>
                <c:pt idx="530">
                  <c:v>265.71310599999998</c:v>
                </c:pt>
                <c:pt idx="531">
                  <c:v>186.81022300000004</c:v>
                </c:pt>
                <c:pt idx="532">
                  <c:v>209.35979900000001</c:v>
                </c:pt>
                <c:pt idx="533">
                  <c:v>191.565023</c:v>
                </c:pt>
                <c:pt idx="534">
                  <c:v>124.69744100000001</c:v>
                </c:pt>
                <c:pt idx="535">
                  <c:v>75.424515999999997</c:v>
                </c:pt>
                <c:pt idx="536">
                  <c:v>149.416954</c:v>
                </c:pt>
                <c:pt idx="537">
                  <c:v>155.21762700000002</c:v>
                </c:pt>
                <c:pt idx="538">
                  <c:v>182.71385899999999</c:v>
                </c:pt>
                <c:pt idx="539">
                  <c:v>112.95561899999998</c:v>
                </c:pt>
                <c:pt idx="540">
                  <c:v>128.05893700000001</c:v>
                </c:pt>
                <c:pt idx="541">
                  <c:v>61.149663000000004</c:v>
                </c:pt>
                <c:pt idx="542">
                  <c:v>58.789270999999999</c:v>
                </c:pt>
                <c:pt idx="543">
                  <c:v>123.81271000000001</c:v>
                </c:pt>
                <c:pt idx="544">
                  <c:v>159.585734</c:v>
                </c:pt>
                <c:pt idx="545">
                  <c:v>181.31912</c:v>
                </c:pt>
                <c:pt idx="546">
                  <c:v>130.78565900000001</c:v>
                </c:pt>
                <c:pt idx="547">
                  <c:v>97.204576999999986</c:v>
                </c:pt>
                <c:pt idx="548">
                  <c:v>205.75110599999999</c:v>
                </c:pt>
                <c:pt idx="549">
                  <c:v>169.54368899999997</c:v>
                </c:pt>
                <c:pt idx="550">
                  <c:v>92.017356000000007</c:v>
                </c:pt>
                <c:pt idx="551">
                  <c:v>106.97274399999999</c:v>
                </c:pt>
                <c:pt idx="552">
                  <c:v>127.99373900000001</c:v>
                </c:pt>
                <c:pt idx="553">
                  <c:v>116.415173</c:v>
                </c:pt>
                <c:pt idx="554">
                  <c:v>178.88212100000001</c:v>
                </c:pt>
                <c:pt idx="555">
                  <c:v>202.80588999999998</c:v>
                </c:pt>
                <c:pt idx="556">
                  <c:v>211.387832</c:v>
                </c:pt>
                <c:pt idx="557">
                  <c:v>206.69097199999999</c:v>
                </c:pt>
                <c:pt idx="558">
                  <c:v>213.23806400000001</c:v>
                </c:pt>
                <c:pt idx="559">
                  <c:v>193.70229900000001</c:v>
                </c:pt>
                <c:pt idx="560">
                  <c:v>252.65640500000001</c:v>
                </c:pt>
                <c:pt idx="561">
                  <c:v>309.27982600000001</c:v>
                </c:pt>
                <c:pt idx="562">
                  <c:v>332.41988900000001</c:v>
                </c:pt>
                <c:pt idx="563">
                  <c:v>300.50344799999999</c:v>
                </c:pt>
                <c:pt idx="564">
                  <c:v>275.794603</c:v>
                </c:pt>
                <c:pt idx="565">
                  <c:v>206.59206899999998</c:v>
                </c:pt>
                <c:pt idx="566">
                  <c:v>175.38124199999999</c:v>
                </c:pt>
                <c:pt idx="567">
                  <c:v>166.20880200000002</c:v>
                </c:pt>
                <c:pt idx="568">
                  <c:v>186.871172</c:v>
                </c:pt>
                <c:pt idx="569">
                  <c:v>153.108248</c:v>
                </c:pt>
                <c:pt idx="570">
                  <c:v>213.243977</c:v>
                </c:pt>
                <c:pt idx="571">
                  <c:v>216.73799000000002</c:v>
                </c:pt>
                <c:pt idx="572">
                  <c:v>91.990680999999995</c:v>
                </c:pt>
                <c:pt idx="573">
                  <c:v>60.386353</c:v>
                </c:pt>
                <c:pt idx="574">
                  <c:v>76.757581000000002</c:v>
                </c:pt>
                <c:pt idx="575">
                  <c:v>48.053913999999999</c:v>
                </c:pt>
                <c:pt idx="576">
                  <c:v>39.009252000000004</c:v>
                </c:pt>
                <c:pt idx="577">
                  <c:v>65.043498999999997</c:v>
                </c:pt>
                <c:pt idx="578">
                  <c:v>59.870453000000005</c:v>
                </c:pt>
                <c:pt idx="579">
                  <c:v>36.766540999999997</c:v>
                </c:pt>
                <c:pt idx="580">
                  <c:v>35.177381000000004</c:v>
                </c:pt>
                <c:pt idx="581">
                  <c:v>43.021312999999999</c:v>
                </c:pt>
                <c:pt idx="582">
                  <c:v>84.618122</c:v>
                </c:pt>
                <c:pt idx="583">
                  <c:v>136.02359300000001</c:v>
                </c:pt>
                <c:pt idx="584">
                  <c:v>113.05998299999999</c:v>
                </c:pt>
                <c:pt idx="585">
                  <c:v>171.55850100000001</c:v>
                </c:pt>
                <c:pt idx="586">
                  <c:v>55.950822000000002</c:v>
                </c:pt>
                <c:pt idx="587">
                  <c:v>49.472637000000006</c:v>
                </c:pt>
                <c:pt idx="588">
                  <c:v>47.239418000000001</c:v>
                </c:pt>
                <c:pt idx="589">
                  <c:v>115.54714</c:v>
                </c:pt>
                <c:pt idx="590">
                  <c:v>168.002747</c:v>
                </c:pt>
                <c:pt idx="591">
                  <c:v>94.628765000000001</c:v>
                </c:pt>
                <c:pt idx="592">
                  <c:v>54.170434999999998</c:v>
                </c:pt>
                <c:pt idx="593">
                  <c:v>99.021672999999993</c:v>
                </c:pt>
                <c:pt idx="594">
                  <c:v>142.448048</c:v>
                </c:pt>
                <c:pt idx="595">
                  <c:v>106.90828</c:v>
                </c:pt>
                <c:pt idx="596">
                  <c:v>68.056787999999997</c:v>
                </c:pt>
                <c:pt idx="597">
                  <c:v>61.214120999999999</c:v>
                </c:pt>
                <c:pt idx="598">
                  <c:v>67.968643</c:v>
                </c:pt>
                <c:pt idx="599">
                  <c:v>90.615945000000011</c:v>
                </c:pt>
                <c:pt idx="600">
                  <c:v>90.214257000000003</c:v>
                </c:pt>
                <c:pt idx="601">
                  <c:v>77.504070999999996</c:v>
                </c:pt>
                <c:pt idx="602">
                  <c:v>191.54897099999999</c:v>
                </c:pt>
                <c:pt idx="603">
                  <c:v>188.275915</c:v>
                </c:pt>
                <c:pt idx="604">
                  <c:v>129.84499299999999</c:v>
                </c:pt>
                <c:pt idx="605">
                  <c:v>195.27715499999999</c:v>
                </c:pt>
                <c:pt idx="606">
                  <c:v>191.808604</c:v>
                </c:pt>
                <c:pt idx="607">
                  <c:v>132.32076000000001</c:v>
                </c:pt>
                <c:pt idx="608">
                  <c:v>152.16978899999998</c:v>
                </c:pt>
                <c:pt idx="609">
                  <c:v>107.69463500000001</c:v>
                </c:pt>
                <c:pt idx="610">
                  <c:v>89.430616999999998</c:v>
                </c:pt>
                <c:pt idx="611">
                  <c:v>80.094169999999991</c:v>
                </c:pt>
                <c:pt idx="612">
                  <c:v>94.565114000000008</c:v>
                </c:pt>
                <c:pt idx="613">
                  <c:v>151.24713800000001</c:v>
                </c:pt>
                <c:pt idx="614">
                  <c:v>97.303382999999997</c:v>
                </c:pt>
                <c:pt idx="615">
                  <c:v>60.951149999999998</c:v>
                </c:pt>
                <c:pt idx="616">
                  <c:v>75.659120999999999</c:v>
                </c:pt>
                <c:pt idx="617">
                  <c:v>126.90398399999999</c:v>
                </c:pt>
                <c:pt idx="618">
                  <c:v>134.49626000000001</c:v>
                </c:pt>
                <c:pt idx="619">
                  <c:v>85.908894999999987</c:v>
                </c:pt>
                <c:pt idx="620">
                  <c:v>170.94058200000001</c:v>
                </c:pt>
                <c:pt idx="621">
                  <c:v>171.609374</c:v>
                </c:pt>
                <c:pt idx="622">
                  <c:v>106.67068500000001</c:v>
                </c:pt>
                <c:pt idx="623">
                  <c:v>139.78321499999998</c:v>
                </c:pt>
                <c:pt idx="624">
                  <c:v>122.81375100000001</c:v>
                </c:pt>
                <c:pt idx="625">
                  <c:v>131.732677</c:v>
                </c:pt>
                <c:pt idx="626">
                  <c:v>148.61660000000001</c:v>
                </c:pt>
                <c:pt idx="627">
                  <c:v>168.34170599999999</c:v>
                </c:pt>
                <c:pt idx="628">
                  <c:v>91.243051999999992</c:v>
                </c:pt>
                <c:pt idx="629">
                  <c:v>111.43429399999999</c:v>
                </c:pt>
                <c:pt idx="630">
                  <c:v>188.15045900000001</c:v>
                </c:pt>
                <c:pt idx="631">
                  <c:v>160.117233</c:v>
                </c:pt>
                <c:pt idx="632">
                  <c:v>90.717434999999995</c:v>
                </c:pt>
                <c:pt idx="633">
                  <c:v>101.117637</c:v>
                </c:pt>
                <c:pt idx="634">
                  <c:v>91.322076999999993</c:v>
                </c:pt>
                <c:pt idx="635">
                  <c:v>95.518872999999999</c:v>
                </c:pt>
                <c:pt idx="636">
                  <c:v>106.39381300000001</c:v>
                </c:pt>
                <c:pt idx="637">
                  <c:v>94.132784999999984</c:v>
                </c:pt>
                <c:pt idx="638">
                  <c:v>153.803619</c:v>
                </c:pt>
                <c:pt idx="639">
                  <c:v>178.64165300000002</c:v>
                </c:pt>
                <c:pt idx="640">
                  <c:v>230.20014600000002</c:v>
                </c:pt>
                <c:pt idx="641">
                  <c:v>234.66916800000001</c:v>
                </c:pt>
                <c:pt idx="642">
                  <c:v>189.43547599999999</c:v>
                </c:pt>
                <c:pt idx="643">
                  <c:v>218.44476399999999</c:v>
                </c:pt>
                <c:pt idx="644">
                  <c:v>177.59483799999998</c:v>
                </c:pt>
                <c:pt idx="645">
                  <c:v>98.636789000000007</c:v>
                </c:pt>
                <c:pt idx="646">
                  <c:v>77.100153999999989</c:v>
                </c:pt>
                <c:pt idx="647">
                  <c:v>140.79474500000001</c:v>
                </c:pt>
                <c:pt idx="648">
                  <c:v>69.409424999999999</c:v>
                </c:pt>
                <c:pt idx="649">
                  <c:v>83.631951999999998</c:v>
                </c:pt>
                <c:pt idx="650">
                  <c:v>125.80086200000001</c:v>
                </c:pt>
                <c:pt idx="651">
                  <c:v>124.384985</c:v>
                </c:pt>
                <c:pt idx="652">
                  <c:v>100.18844299999999</c:v>
                </c:pt>
                <c:pt idx="653">
                  <c:v>103.259569</c:v>
                </c:pt>
                <c:pt idx="654">
                  <c:v>68.429573999999988</c:v>
                </c:pt>
                <c:pt idx="655">
                  <c:v>135.05767299999999</c:v>
                </c:pt>
                <c:pt idx="656">
                  <c:v>54.799492000000001</c:v>
                </c:pt>
                <c:pt idx="657">
                  <c:v>48.366249000000003</c:v>
                </c:pt>
                <c:pt idx="658">
                  <c:v>94.316125</c:v>
                </c:pt>
                <c:pt idx="659">
                  <c:v>112.26301099999999</c:v>
                </c:pt>
                <c:pt idx="660">
                  <c:v>106.89461200000001</c:v>
                </c:pt>
                <c:pt idx="661">
                  <c:v>103.63361900000001</c:v>
                </c:pt>
                <c:pt idx="662">
                  <c:v>124.854539</c:v>
                </c:pt>
                <c:pt idx="663">
                  <c:v>171.50743000000003</c:v>
                </c:pt>
                <c:pt idx="664">
                  <c:v>258.28943299999997</c:v>
                </c:pt>
                <c:pt idx="665">
                  <c:v>227.42514799999998</c:v>
                </c:pt>
                <c:pt idx="666">
                  <c:v>178.68277600000002</c:v>
                </c:pt>
                <c:pt idx="667">
                  <c:v>125.71572900000001</c:v>
                </c:pt>
                <c:pt idx="668">
                  <c:v>69.018527000000006</c:v>
                </c:pt>
                <c:pt idx="669">
                  <c:v>134.24427499999999</c:v>
                </c:pt>
                <c:pt idx="670">
                  <c:v>173.19387700000001</c:v>
                </c:pt>
                <c:pt idx="671">
                  <c:v>285.88031900000004</c:v>
                </c:pt>
                <c:pt idx="672">
                  <c:v>216.22327799999999</c:v>
                </c:pt>
                <c:pt idx="673">
                  <c:v>112.376633</c:v>
                </c:pt>
                <c:pt idx="674">
                  <c:v>80.775775999999993</c:v>
                </c:pt>
                <c:pt idx="675">
                  <c:v>87.517318000000003</c:v>
                </c:pt>
                <c:pt idx="676">
                  <c:v>90.350184999999996</c:v>
                </c:pt>
                <c:pt idx="677">
                  <c:v>109.16140900000001</c:v>
                </c:pt>
                <c:pt idx="678">
                  <c:v>69.483063000000001</c:v>
                </c:pt>
                <c:pt idx="679">
                  <c:v>51.617401000000001</c:v>
                </c:pt>
                <c:pt idx="680">
                  <c:v>56.063391000000003</c:v>
                </c:pt>
                <c:pt idx="681">
                  <c:v>115.816581</c:v>
                </c:pt>
                <c:pt idx="682">
                  <c:v>109.817306</c:v>
                </c:pt>
                <c:pt idx="683">
                  <c:v>98.778859999999995</c:v>
                </c:pt>
                <c:pt idx="684">
                  <c:v>122.66425</c:v>
                </c:pt>
                <c:pt idx="685">
                  <c:v>204.639251</c:v>
                </c:pt>
                <c:pt idx="686">
                  <c:v>119.86378999999999</c:v>
                </c:pt>
                <c:pt idx="687">
                  <c:v>54.818041000000001</c:v>
                </c:pt>
                <c:pt idx="688">
                  <c:v>148.84335300000001</c:v>
                </c:pt>
                <c:pt idx="689">
                  <c:v>295.58473499999997</c:v>
                </c:pt>
                <c:pt idx="690">
                  <c:v>187.30185599999999</c:v>
                </c:pt>
                <c:pt idx="691">
                  <c:v>57.579214</c:v>
                </c:pt>
                <c:pt idx="692">
                  <c:v>77.504825999999994</c:v>
                </c:pt>
                <c:pt idx="693">
                  <c:v>56.623999000000005</c:v>
                </c:pt>
                <c:pt idx="694">
                  <c:v>61.613292999999999</c:v>
                </c:pt>
                <c:pt idx="695">
                  <c:v>112.85042299999999</c:v>
                </c:pt>
                <c:pt idx="696">
                  <c:v>87.513448000000011</c:v>
                </c:pt>
                <c:pt idx="697">
                  <c:v>47.587671</c:v>
                </c:pt>
                <c:pt idx="698">
                  <c:v>71.112015999999997</c:v>
                </c:pt>
                <c:pt idx="699">
                  <c:v>65.010852999999997</c:v>
                </c:pt>
                <c:pt idx="700">
                  <c:v>119.595054</c:v>
                </c:pt>
                <c:pt idx="701">
                  <c:v>119.29588199999999</c:v>
                </c:pt>
                <c:pt idx="702">
                  <c:v>100.617614</c:v>
                </c:pt>
                <c:pt idx="703">
                  <c:v>47.969997999999997</c:v>
                </c:pt>
                <c:pt idx="704">
                  <c:v>62.839870000000005</c:v>
                </c:pt>
                <c:pt idx="705">
                  <c:v>73.685134999999988</c:v>
                </c:pt>
                <c:pt idx="706">
                  <c:v>58.411174000000003</c:v>
                </c:pt>
                <c:pt idx="707">
                  <c:v>53.081889000000004</c:v>
                </c:pt>
                <c:pt idx="708">
                  <c:v>39.551927000000006</c:v>
                </c:pt>
                <c:pt idx="709">
                  <c:v>44.508303999999995</c:v>
                </c:pt>
                <c:pt idx="710">
                  <c:v>84.965941000000001</c:v>
                </c:pt>
                <c:pt idx="711">
                  <c:v>154.04540400000002</c:v>
                </c:pt>
                <c:pt idx="712">
                  <c:v>77.564145000000011</c:v>
                </c:pt>
                <c:pt idx="713">
                  <c:v>55.796743999999997</c:v>
                </c:pt>
                <c:pt idx="714">
                  <c:v>100.030469</c:v>
                </c:pt>
                <c:pt idx="715">
                  <c:v>301.79274400000003</c:v>
                </c:pt>
                <c:pt idx="716">
                  <c:v>374.86666300000002</c:v>
                </c:pt>
                <c:pt idx="717">
                  <c:v>392.27532299999996</c:v>
                </c:pt>
                <c:pt idx="718">
                  <c:v>415.31141599999995</c:v>
                </c:pt>
                <c:pt idx="719">
                  <c:v>192.22720900000002</c:v>
                </c:pt>
                <c:pt idx="720">
                  <c:v>169.731527</c:v>
                </c:pt>
                <c:pt idx="721">
                  <c:v>147.10712599999999</c:v>
                </c:pt>
                <c:pt idx="722">
                  <c:v>302.44678600000003</c:v>
                </c:pt>
                <c:pt idx="723">
                  <c:v>398.84176600000001</c:v>
                </c:pt>
                <c:pt idx="724">
                  <c:v>408.20784800000001</c:v>
                </c:pt>
                <c:pt idx="725">
                  <c:v>354.26643099999995</c:v>
                </c:pt>
                <c:pt idx="726">
                  <c:v>285.17761099999996</c:v>
                </c:pt>
                <c:pt idx="727">
                  <c:v>239.78311500000001</c:v>
                </c:pt>
                <c:pt idx="728">
                  <c:v>301.61685700000004</c:v>
                </c:pt>
                <c:pt idx="729">
                  <c:v>178.02342800000002</c:v>
                </c:pt>
                <c:pt idx="730">
                  <c:v>307.92735099999999</c:v>
                </c:pt>
                <c:pt idx="731">
                  <c:v>381.455218</c:v>
                </c:pt>
                <c:pt idx="732">
                  <c:v>373.43853200000001</c:v>
                </c:pt>
                <c:pt idx="733">
                  <c:v>299.94979999999998</c:v>
                </c:pt>
                <c:pt idx="734">
                  <c:v>288.38579999999996</c:v>
                </c:pt>
                <c:pt idx="735">
                  <c:v>227.02</c:v>
                </c:pt>
                <c:pt idx="736">
                  <c:v>171.128219</c:v>
                </c:pt>
                <c:pt idx="737">
                  <c:v>185.09465499999999</c:v>
                </c:pt>
                <c:pt idx="738">
                  <c:v>264.01010600000001</c:v>
                </c:pt>
                <c:pt idx="739">
                  <c:v>308.61930000000001</c:v>
                </c:pt>
                <c:pt idx="740">
                  <c:v>352.24612999999999</c:v>
                </c:pt>
                <c:pt idx="741">
                  <c:v>270.20452500000005</c:v>
                </c:pt>
                <c:pt idx="742">
                  <c:v>242.77040500000001</c:v>
                </c:pt>
                <c:pt idx="743">
                  <c:v>195.594943</c:v>
                </c:pt>
                <c:pt idx="744">
                  <c:v>102.47642500000001</c:v>
                </c:pt>
                <c:pt idx="745">
                  <c:v>160.7004</c:v>
                </c:pt>
                <c:pt idx="746">
                  <c:v>103.53475</c:v>
                </c:pt>
                <c:pt idx="747">
                  <c:v>92.976399999999998</c:v>
                </c:pt>
                <c:pt idx="748">
                  <c:v>37.336100000000002</c:v>
                </c:pt>
                <c:pt idx="749">
                  <c:v>126.12639999999999</c:v>
                </c:pt>
                <c:pt idx="750">
                  <c:v>330.35251799999998</c:v>
                </c:pt>
                <c:pt idx="751">
                  <c:v>363.58266300000003</c:v>
                </c:pt>
                <c:pt idx="752">
                  <c:v>304.19385499999999</c:v>
                </c:pt>
                <c:pt idx="753">
                  <c:v>258.10798800000003</c:v>
                </c:pt>
                <c:pt idx="754">
                  <c:v>172.675949</c:v>
                </c:pt>
                <c:pt idx="755">
                  <c:v>32.874099999999999</c:v>
                </c:pt>
                <c:pt idx="756">
                  <c:v>204.55170000000001</c:v>
                </c:pt>
                <c:pt idx="757">
                  <c:v>221.98860000000002</c:v>
                </c:pt>
                <c:pt idx="758">
                  <c:v>293.255</c:v>
                </c:pt>
                <c:pt idx="759">
                  <c:v>292.67700000000002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</c:v>
                  </c:pt>
                  <c:pt idx="61">
                    <c:v>2022</c:v>
                  </c:pt>
                  <c:pt idx="426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185.0383713095766</c:v>
                </c:pt>
                <c:pt idx="1">
                  <c:v>185.0383713095766</c:v>
                </c:pt>
                <c:pt idx="2">
                  <c:v>185.0383713095766</c:v>
                </c:pt>
                <c:pt idx="3">
                  <c:v>185.0383713095766</c:v>
                </c:pt>
                <c:pt idx="4">
                  <c:v>185.0383713095766</c:v>
                </c:pt>
                <c:pt idx="5">
                  <c:v>185.0383713095766</c:v>
                </c:pt>
                <c:pt idx="6">
                  <c:v>185.0383713095766</c:v>
                </c:pt>
                <c:pt idx="7">
                  <c:v>185.0383713095766</c:v>
                </c:pt>
                <c:pt idx="8">
                  <c:v>185.0383713095766</c:v>
                </c:pt>
                <c:pt idx="9">
                  <c:v>185.0383713095766</c:v>
                </c:pt>
                <c:pt idx="10">
                  <c:v>185.0383713095766</c:v>
                </c:pt>
                <c:pt idx="11">
                  <c:v>185.0383713095766</c:v>
                </c:pt>
                <c:pt idx="12">
                  <c:v>185.0383713095766</c:v>
                </c:pt>
                <c:pt idx="13">
                  <c:v>185.0383713095766</c:v>
                </c:pt>
                <c:pt idx="14">
                  <c:v>185.0383713095766</c:v>
                </c:pt>
                <c:pt idx="15">
                  <c:v>185.0383713095766</c:v>
                </c:pt>
                <c:pt idx="16">
                  <c:v>185.0383713095766</c:v>
                </c:pt>
                <c:pt idx="17">
                  <c:v>185.0383713095766</c:v>
                </c:pt>
                <c:pt idx="18">
                  <c:v>185.0383713095766</c:v>
                </c:pt>
                <c:pt idx="19">
                  <c:v>185.0383713095766</c:v>
                </c:pt>
                <c:pt idx="20">
                  <c:v>185.0383713095766</c:v>
                </c:pt>
                <c:pt idx="21">
                  <c:v>185.0383713095766</c:v>
                </c:pt>
                <c:pt idx="22">
                  <c:v>185.0383713095766</c:v>
                </c:pt>
                <c:pt idx="23">
                  <c:v>185.0383713095766</c:v>
                </c:pt>
                <c:pt idx="24">
                  <c:v>185.0383713095766</c:v>
                </c:pt>
                <c:pt idx="25">
                  <c:v>185.0383713095766</c:v>
                </c:pt>
                <c:pt idx="26">
                  <c:v>185.0383713095766</c:v>
                </c:pt>
                <c:pt idx="27">
                  <c:v>185.0383713095766</c:v>
                </c:pt>
                <c:pt idx="28">
                  <c:v>185.0383713095766</c:v>
                </c:pt>
                <c:pt idx="29">
                  <c:v>185.0383713095766</c:v>
                </c:pt>
                <c:pt idx="30">
                  <c:v>182.52912658074851</c:v>
                </c:pt>
                <c:pt idx="31">
                  <c:v>182.52912658074851</c:v>
                </c:pt>
                <c:pt idx="32">
                  <c:v>182.52912658074851</c:v>
                </c:pt>
                <c:pt idx="33">
                  <c:v>182.52912658074851</c:v>
                </c:pt>
                <c:pt idx="34">
                  <c:v>182.52912658074851</c:v>
                </c:pt>
                <c:pt idx="35">
                  <c:v>182.52912658074851</c:v>
                </c:pt>
                <c:pt idx="36">
                  <c:v>182.52912658074851</c:v>
                </c:pt>
                <c:pt idx="37">
                  <c:v>182.52912658074851</c:v>
                </c:pt>
                <c:pt idx="38">
                  <c:v>182.52912658074851</c:v>
                </c:pt>
                <c:pt idx="39">
                  <c:v>182.52912658074851</c:v>
                </c:pt>
                <c:pt idx="40">
                  <c:v>182.52912658074851</c:v>
                </c:pt>
                <c:pt idx="41">
                  <c:v>182.52912658074851</c:v>
                </c:pt>
                <c:pt idx="42">
                  <c:v>182.52912658074851</c:v>
                </c:pt>
                <c:pt idx="43">
                  <c:v>182.52912658074851</c:v>
                </c:pt>
                <c:pt idx="44">
                  <c:v>182.52912658074851</c:v>
                </c:pt>
                <c:pt idx="45">
                  <c:v>182.52912658074851</c:v>
                </c:pt>
                <c:pt idx="46">
                  <c:v>182.52912658074851</c:v>
                </c:pt>
                <c:pt idx="47">
                  <c:v>182.52912658074851</c:v>
                </c:pt>
                <c:pt idx="48">
                  <c:v>182.52912658074851</c:v>
                </c:pt>
                <c:pt idx="49">
                  <c:v>182.52912658074851</c:v>
                </c:pt>
                <c:pt idx="50">
                  <c:v>182.52912658074851</c:v>
                </c:pt>
                <c:pt idx="51">
                  <c:v>182.52912658074851</c:v>
                </c:pt>
                <c:pt idx="52">
                  <c:v>182.52912658074851</c:v>
                </c:pt>
                <c:pt idx="53">
                  <c:v>182.52912658074851</c:v>
                </c:pt>
                <c:pt idx="54">
                  <c:v>182.52912658074851</c:v>
                </c:pt>
                <c:pt idx="55">
                  <c:v>182.52912658074851</c:v>
                </c:pt>
                <c:pt idx="56">
                  <c:v>182.52912658074851</c:v>
                </c:pt>
                <c:pt idx="57">
                  <c:v>182.52912658074851</c:v>
                </c:pt>
                <c:pt idx="58">
                  <c:v>182.52912658074851</c:v>
                </c:pt>
                <c:pt idx="59">
                  <c:v>182.52912658074851</c:v>
                </c:pt>
                <c:pt idx="60">
                  <c:v>182.52912658074851</c:v>
                </c:pt>
                <c:pt idx="61">
                  <c:v>212.42738073293233</c:v>
                </c:pt>
                <c:pt idx="62">
                  <c:v>212.42738073293233</c:v>
                </c:pt>
                <c:pt idx="63">
                  <c:v>212.42738073293233</c:v>
                </c:pt>
                <c:pt idx="64">
                  <c:v>212.42738073293233</c:v>
                </c:pt>
                <c:pt idx="65">
                  <c:v>212.42738073293233</c:v>
                </c:pt>
                <c:pt idx="66">
                  <c:v>212.42738073293233</c:v>
                </c:pt>
                <c:pt idx="67">
                  <c:v>212.42738073293233</c:v>
                </c:pt>
                <c:pt idx="68">
                  <c:v>212.42738073293233</c:v>
                </c:pt>
                <c:pt idx="69">
                  <c:v>212.42738073293233</c:v>
                </c:pt>
                <c:pt idx="70">
                  <c:v>212.42738073293233</c:v>
                </c:pt>
                <c:pt idx="71">
                  <c:v>212.42738073293233</c:v>
                </c:pt>
                <c:pt idx="72">
                  <c:v>212.42738073293233</c:v>
                </c:pt>
                <c:pt idx="73">
                  <c:v>212.42738073293233</c:v>
                </c:pt>
                <c:pt idx="74">
                  <c:v>212.42738073293233</c:v>
                </c:pt>
                <c:pt idx="75">
                  <c:v>212.42738073293233</c:v>
                </c:pt>
                <c:pt idx="76">
                  <c:v>212.42738073293233</c:v>
                </c:pt>
                <c:pt idx="77">
                  <c:v>212.42738073293233</c:v>
                </c:pt>
                <c:pt idx="78">
                  <c:v>212.42738073293233</c:v>
                </c:pt>
                <c:pt idx="79">
                  <c:v>212.42738073293233</c:v>
                </c:pt>
                <c:pt idx="80">
                  <c:v>212.42738073293233</c:v>
                </c:pt>
                <c:pt idx="81">
                  <c:v>212.42738073293233</c:v>
                </c:pt>
                <c:pt idx="82">
                  <c:v>212.42738073293233</c:v>
                </c:pt>
                <c:pt idx="83">
                  <c:v>212.42738073293233</c:v>
                </c:pt>
                <c:pt idx="84">
                  <c:v>212.42738073293233</c:v>
                </c:pt>
                <c:pt idx="85">
                  <c:v>212.42738073293233</c:v>
                </c:pt>
                <c:pt idx="86">
                  <c:v>212.42738073293233</c:v>
                </c:pt>
                <c:pt idx="87">
                  <c:v>212.42738073293233</c:v>
                </c:pt>
                <c:pt idx="88">
                  <c:v>212.42738073293233</c:v>
                </c:pt>
                <c:pt idx="89">
                  <c:v>212.42738073293233</c:v>
                </c:pt>
                <c:pt idx="90">
                  <c:v>212.42738073293233</c:v>
                </c:pt>
                <c:pt idx="91">
                  <c:v>212.42738073293233</c:v>
                </c:pt>
                <c:pt idx="92">
                  <c:v>224.27476840298982</c:v>
                </c:pt>
                <c:pt idx="93">
                  <c:v>224.27476840298982</c:v>
                </c:pt>
                <c:pt idx="94">
                  <c:v>224.27476840298982</c:v>
                </c:pt>
                <c:pt idx="95">
                  <c:v>224.27476840298982</c:v>
                </c:pt>
                <c:pt idx="96">
                  <c:v>224.27476840298982</c:v>
                </c:pt>
                <c:pt idx="97">
                  <c:v>224.27476840298982</c:v>
                </c:pt>
                <c:pt idx="98">
                  <c:v>224.27476840298982</c:v>
                </c:pt>
                <c:pt idx="99">
                  <c:v>224.27476840298982</c:v>
                </c:pt>
                <c:pt idx="100">
                  <c:v>224.27476840298982</c:v>
                </c:pt>
                <c:pt idx="101">
                  <c:v>224.27476840298982</c:v>
                </c:pt>
                <c:pt idx="102">
                  <c:v>224.27476840298982</c:v>
                </c:pt>
                <c:pt idx="103">
                  <c:v>224.27476840298982</c:v>
                </c:pt>
                <c:pt idx="104">
                  <c:v>224.27476840298982</c:v>
                </c:pt>
                <c:pt idx="105">
                  <c:v>224.27476840298982</c:v>
                </c:pt>
                <c:pt idx="106">
                  <c:v>224.27476840298982</c:v>
                </c:pt>
                <c:pt idx="107">
                  <c:v>224.27476840298982</c:v>
                </c:pt>
                <c:pt idx="108">
                  <c:v>224.27476840298982</c:v>
                </c:pt>
                <c:pt idx="109">
                  <c:v>224.27476840298982</c:v>
                </c:pt>
                <c:pt idx="110">
                  <c:v>224.27476840298982</c:v>
                </c:pt>
                <c:pt idx="111">
                  <c:v>224.27476840298982</c:v>
                </c:pt>
                <c:pt idx="112">
                  <c:v>224.27476840298982</c:v>
                </c:pt>
                <c:pt idx="113">
                  <c:v>224.27476840298982</c:v>
                </c:pt>
                <c:pt idx="114">
                  <c:v>224.27476840298982</c:v>
                </c:pt>
                <c:pt idx="115">
                  <c:v>224.27476840298982</c:v>
                </c:pt>
                <c:pt idx="116">
                  <c:v>224.27476840298982</c:v>
                </c:pt>
                <c:pt idx="117">
                  <c:v>224.27476840298982</c:v>
                </c:pt>
                <c:pt idx="118">
                  <c:v>224.27476840298982</c:v>
                </c:pt>
                <c:pt idx="119">
                  <c:v>224.27476840298982</c:v>
                </c:pt>
                <c:pt idx="120">
                  <c:v>207.69890613026445</c:v>
                </c:pt>
                <c:pt idx="121">
                  <c:v>207.69890613026445</c:v>
                </c:pt>
                <c:pt idx="122">
                  <c:v>207.69890613026445</c:v>
                </c:pt>
                <c:pt idx="123">
                  <c:v>207.69890613026445</c:v>
                </c:pt>
                <c:pt idx="124">
                  <c:v>207.69890613026445</c:v>
                </c:pt>
                <c:pt idx="125">
                  <c:v>207.69890613026445</c:v>
                </c:pt>
                <c:pt idx="126">
                  <c:v>207.69890613026445</c:v>
                </c:pt>
                <c:pt idx="127">
                  <c:v>207.69890613026445</c:v>
                </c:pt>
                <c:pt idx="128">
                  <c:v>207.69890613026445</c:v>
                </c:pt>
                <c:pt idx="129">
                  <c:v>207.69890613026445</c:v>
                </c:pt>
                <c:pt idx="130">
                  <c:v>207.69890613026445</c:v>
                </c:pt>
                <c:pt idx="131">
                  <c:v>207.69890613026445</c:v>
                </c:pt>
                <c:pt idx="132">
                  <c:v>207.69890613026445</c:v>
                </c:pt>
                <c:pt idx="133">
                  <c:v>207.69890613026445</c:v>
                </c:pt>
                <c:pt idx="134">
                  <c:v>207.69890613026445</c:v>
                </c:pt>
                <c:pt idx="135">
                  <c:v>207.69890613026445</c:v>
                </c:pt>
                <c:pt idx="136">
                  <c:v>207.69890613026445</c:v>
                </c:pt>
                <c:pt idx="137">
                  <c:v>207.69890613026445</c:v>
                </c:pt>
                <c:pt idx="138">
                  <c:v>207.69890613026445</c:v>
                </c:pt>
                <c:pt idx="139">
                  <c:v>207.69890613026445</c:v>
                </c:pt>
                <c:pt idx="140">
                  <c:v>207.69890613026445</c:v>
                </c:pt>
                <c:pt idx="141">
                  <c:v>207.69890613026445</c:v>
                </c:pt>
                <c:pt idx="142">
                  <c:v>207.69890613026445</c:v>
                </c:pt>
                <c:pt idx="143">
                  <c:v>207.69890613026445</c:v>
                </c:pt>
                <c:pt idx="144">
                  <c:v>207.69890613026445</c:v>
                </c:pt>
                <c:pt idx="145">
                  <c:v>207.69890613026445</c:v>
                </c:pt>
                <c:pt idx="146">
                  <c:v>207.69890613026445</c:v>
                </c:pt>
                <c:pt idx="147">
                  <c:v>207.69890613026445</c:v>
                </c:pt>
                <c:pt idx="148">
                  <c:v>207.69890613026445</c:v>
                </c:pt>
                <c:pt idx="149">
                  <c:v>207.69890613026445</c:v>
                </c:pt>
                <c:pt idx="150">
                  <c:v>207.69890613026445</c:v>
                </c:pt>
                <c:pt idx="151">
                  <c:v>174.14934807650897</c:v>
                </c:pt>
                <c:pt idx="152">
                  <c:v>174.14934807650897</c:v>
                </c:pt>
                <c:pt idx="153">
                  <c:v>174.14934807650897</c:v>
                </c:pt>
                <c:pt idx="154">
                  <c:v>174.14934807650897</c:v>
                </c:pt>
                <c:pt idx="155">
                  <c:v>174.14934807650897</c:v>
                </c:pt>
                <c:pt idx="156">
                  <c:v>174.14934807650897</c:v>
                </c:pt>
                <c:pt idx="157">
                  <c:v>174.14934807650897</c:v>
                </c:pt>
                <c:pt idx="158">
                  <c:v>174.14934807650897</c:v>
                </c:pt>
                <c:pt idx="159">
                  <c:v>174.14934807650897</c:v>
                </c:pt>
                <c:pt idx="160">
                  <c:v>174.14934807650897</c:v>
                </c:pt>
                <c:pt idx="161">
                  <c:v>174.14934807650897</c:v>
                </c:pt>
                <c:pt idx="162">
                  <c:v>174.14934807650897</c:v>
                </c:pt>
                <c:pt idx="163">
                  <c:v>174.14934807650897</c:v>
                </c:pt>
                <c:pt idx="164">
                  <c:v>174.14934807650897</c:v>
                </c:pt>
                <c:pt idx="165">
                  <c:v>174.14934807650897</c:v>
                </c:pt>
                <c:pt idx="166">
                  <c:v>174.14934807650897</c:v>
                </c:pt>
                <c:pt idx="167">
                  <c:v>174.14934807650897</c:v>
                </c:pt>
                <c:pt idx="168">
                  <c:v>174.14934807650897</c:v>
                </c:pt>
                <c:pt idx="169">
                  <c:v>174.14934807650897</c:v>
                </c:pt>
                <c:pt idx="170">
                  <c:v>174.14934807650897</c:v>
                </c:pt>
                <c:pt idx="171">
                  <c:v>174.14934807650897</c:v>
                </c:pt>
                <c:pt idx="172">
                  <c:v>174.14934807650897</c:v>
                </c:pt>
                <c:pt idx="173">
                  <c:v>174.14934807650897</c:v>
                </c:pt>
                <c:pt idx="174">
                  <c:v>174.14934807650897</c:v>
                </c:pt>
                <c:pt idx="175">
                  <c:v>174.14934807650897</c:v>
                </c:pt>
                <c:pt idx="176">
                  <c:v>174.14934807650897</c:v>
                </c:pt>
                <c:pt idx="177">
                  <c:v>174.14934807650897</c:v>
                </c:pt>
                <c:pt idx="178">
                  <c:v>174.14934807650897</c:v>
                </c:pt>
                <c:pt idx="179">
                  <c:v>174.14934807650897</c:v>
                </c:pt>
                <c:pt idx="180">
                  <c:v>174.14934807650897</c:v>
                </c:pt>
                <c:pt idx="181">
                  <c:v>155.82557978702269</c:v>
                </c:pt>
                <c:pt idx="182">
                  <c:v>155.82557978702269</c:v>
                </c:pt>
                <c:pt idx="183">
                  <c:v>155.82557978702269</c:v>
                </c:pt>
                <c:pt idx="184">
                  <c:v>155.82557978702269</c:v>
                </c:pt>
                <c:pt idx="185">
                  <c:v>155.82557978702269</c:v>
                </c:pt>
                <c:pt idx="186">
                  <c:v>155.82557978702269</c:v>
                </c:pt>
                <c:pt idx="187">
                  <c:v>155.82557978702269</c:v>
                </c:pt>
                <c:pt idx="188">
                  <c:v>155.82557978702269</c:v>
                </c:pt>
                <c:pt idx="189">
                  <c:v>155.82557978702269</c:v>
                </c:pt>
                <c:pt idx="190">
                  <c:v>155.82557978702269</c:v>
                </c:pt>
                <c:pt idx="191">
                  <c:v>155.82557978702269</c:v>
                </c:pt>
                <c:pt idx="192">
                  <c:v>155.82557978702269</c:v>
                </c:pt>
                <c:pt idx="193">
                  <c:v>155.82557978702269</c:v>
                </c:pt>
                <c:pt idx="194">
                  <c:v>155.82557978702269</c:v>
                </c:pt>
                <c:pt idx="195">
                  <c:v>155.82557978702269</c:v>
                </c:pt>
                <c:pt idx="196">
                  <c:v>155.82557978702269</c:v>
                </c:pt>
                <c:pt idx="197">
                  <c:v>155.82557978702269</c:v>
                </c:pt>
                <c:pt idx="198">
                  <c:v>155.82557978702269</c:v>
                </c:pt>
                <c:pt idx="199">
                  <c:v>155.82557978702269</c:v>
                </c:pt>
                <c:pt idx="200">
                  <c:v>155.82557978702269</c:v>
                </c:pt>
                <c:pt idx="201">
                  <c:v>155.82557978702269</c:v>
                </c:pt>
                <c:pt idx="202">
                  <c:v>155.82557978702269</c:v>
                </c:pt>
                <c:pt idx="203">
                  <c:v>155.82557978702269</c:v>
                </c:pt>
                <c:pt idx="204">
                  <c:v>155.82557978702269</c:v>
                </c:pt>
                <c:pt idx="205">
                  <c:v>155.82557978702269</c:v>
                </c:pt>
                <c:pt idx="206">
                  <c:v>155.82557978702269</c:v>
                </c:pt>
                <c:pt idx="207">
                  <c:v>155.82557978702269</c:v>
                </c:pt>
                <c:pt idx="208">
                  <c:v>155.82557978702269</c:v>
                </c:pt>
                <c:pt idx="209">
                  <c:v>155.82557978702269</c:v>
                </c:pt>
                <c:pt idx="210">
                  <c:v>155.82557978702269</c:v>
                </c:pt>
                <c:pt idx="211">
                  <c:v>155.82557978702269</c:v>
                </c:pt>
                <c:pt idx="212">
                  <c:v>161.01976577992346</c:v>
                </c:pt>
                <c:pt idx="213">
                  <c:v>129.36990693991879</c:v>
                </c:pt>
                <c:pt idx="214">
                  <c:v>129.36990693991879</c:v>
                </c:pt>
                <c:pt idx="215">
                  <c:v>129.36990693991879</c:v>
                </c:pt>
                <c:pt idx="216">
                  <c:v>129.36990693991879</c:v>
                </c:pt>
                <c:pt idx="217">
                  <c:v>129.36990693991879</c:v>
                </c:pt>
                <c:pt idx="218">
                  <c:v>129.36990693991879</c:v>
                </c:pt>
                <c:pt idx="219">
                  <c:v>129.36990693991879</c:v>
                </c:pt>
                <c:pt idx="220">
                  <c:v>129.36990693991879</c:v>
                </c:pt>
                <c:pt idx="221">
                  <c:v>129.36990693991879</c:v>
                </c:pt>
                <c:pt idx="222">
                  <c:v>129.36990693991879</c:v>
                </c:pt>
                <c:pt idx="223">
                  <c:v>129.36990693991879</c:v>
                </c:pt>
                <c:pt idx="224">
                  <c:v>129.36990693991879</c:v>
                </c:pt>
                <c:pt idx="225">
                  <c:v>129.36990693991879</c:v>
                </c:pt>
                <c:pt idx="226">
                  <c:v>129.36990693991879</c:v>
                </c:pt>
                <c:pt idx="227">
                  <c:v>129.36990693991879</c:v>
                </c:pt>
                <c:pt idx="228">
                  <c:v>129.36990693991879</c:v>
                </c:pt>
                <c:pt idx="229">
                  <c:v>129.36990693991879</c:v>
                </c:pt>
                <c:pt idx="230">
                  <c:v>129.36990693991879</c:v>
                </c:pt>
                <c:pt idx="231">
                  <c:v>129.36990693991879</c:v>
                </c:pt>
                <c:pt idx="232">
                  <c:v>129.36990693991879</c:v>
                </c:pt>
                <c:pt idx="233">
                  <c:v>129.36990693991879</c:v>
                </c:pt>
                <c:pt idx="234">
                  <c:v>129.36990693991879</c:v>
                </c:pt>
                <c:pt idx="235">
                  <c:v>129.36990693991879</c:v>
                </c:pt>
                <c:pt idx="236">
                  <c:v>129.36990693991879</c:v>
                </c:pt>
                <c:pt idx="237">
                  <c:v>129.36990693991879</c:v>
                </c:pt>
                <c:pt idx="238">
                  <c:v>129.36990693991879</c:v>
                </c:pt>
                <c:pt idx="239">
                  <c:v>129.36990693991879</c:v>
                </c:pt>
                <c:pt idx="240">
                  <c:v>129.36990693991879</c:v>
                </c:pt>
                <c:pt idx="241">
                  <c:v>129.36990693991879</c:v>
                </c:pt>
                <c:pt idx="242">
                  <c:v>127.91984091174994</c:v>
                </c:pt>
                <c:pt idx="243">
                  <c:v>127.91984091174994</c:v>
                </c:pt>
                <c:pt idx="244">
                  <c:v>127.91984091174994</c:v>
                </c:pt>
                <c:pt idx="245">
                  <c:v>127.91984091174994</c:v>
                </c:pt>
                <c:pt idx="246">
                  <c:v>127.91984091174994</c:v>
                </c:pt>
                <c:pt idx="247">
                  <c:v>127.91984091174994</c:v>
                </c:pt>
                <c:pt idx="248">
                  <c:v>127.91984091174994</c:v>
                </c:pt>
                <c:pt idx="249">
                  <c:v>127.91984091174994</c:v>
                </c:pt>
                <c:pt idx="250">
                  <c:v>127.91984091174994</c:v>
                </c:pt>
                <c:pt idx="251">
                  <c:v>127.91984091174994</c:v>
                </c:pt>
                <c:pt idx="252">
                  <c:v>127.91984091174994</c:v>
                </c:pt>
                <c:pt idx="253">
                  <c:v>127.91984091174994</c:v>
                </c:pt>
                <c:pt idx="254">
                  <c:v>127.91984091174994</c:v>
                </c:pt>
                <c:pt idx="255">
                  <c:v>127.91984091174994</c:v>
                </c:pt>
                <c:pt idx="256">
                  <c:v>127.91984091174994</c:v>
                </c:pt>
                <c:pt idx="257">
                  <c:v>127.91984091174994</c:v>
                </c:pt>
                <c:pt idx="258">
                  <c:v>127.91984091174994</c:v>
                </c:pt>
                <c:pt idx="259">
                  <c:v>127.91984091174994</c:v>
                </c:pt>
                <c:pt idx="260">
                  <c:v>127.91984091174994</c:v>
                </c:pt>
                <c:pt idx="261">
                  <c:v>127.91984091174994</c:v>
                </c:pt>
                <c:pt idx="262">
                  <c:v>127.91984091174994</c:v>
                </c:pt>
                <c:pt idx="263">
                  <c:v>127.91984091174994</c:v>
                </c:pt>
                <c:pt idx="264">
                  <c:v>127.91984091174994</c:v>
                </c:pt>
                <c:pt idx="265">
                  <c:v>127.91984091174994</c:v>
                </c:pt>
                <c:pt idx="266">
                  <c:v>127.91984091174994</c:v>
                </c:pt>
                <c:pt idx="267">
                  <c:v>127.91984091174994</c:v>
                </c:pt>
                <c:pt idx="268">
                  <c:v>127.91984091174994</c:v>
                </c:pt>
                <c:pt idx="269">
                  <c:v>127.91984091174994</c:v>
                </c:pt>
                <c:pt idx="270">
                  <c:v>127.91984091174994</c:v>
                </c:pt>
                <c:pt idx="271">
                  <c:v>127.91984091174994</c:v>
                </c:pt>
                <c:pt idx="272">
                  <c:v>127.91984091174994</c:v>
                </c:pt>
                <c:pt idx="273">
                  <c:v>124.95856790036893</c:v>
                </c:pt>
                <c:pt idx="274">
                  <c:v>124.95856790036893</c:v>
                </c:pt>
                <c:pt idx="275">
                  <c:v>124.95856790036893</c:v>
                </c:pt>
                <c:pt idx="276">
                  <c:v>124.95856790036893</c:v>
                </c:pt>
                <c:pt idx="277">
                  <c:v>124.95856790036893</c:v>
                </c:pt>
                <c:pt idx="278">
                  <c:v>124.95856790036893</c:v>
                </c:pt>
                <c:pt idx="279">
                  <c:v>124.95856790036893</c:v>
                </c:pt>
                <c:pt idx="280">
                  <c:v>124.95856790036893</c:v>
                </c:pt>
                <c:pt idx="281">
                  <c:v>124.95856790036893</c:v>
                </c:pt>
                <c:pt idx="282">
                  <c:v>124.95856790036893</c:v>
                </c:pt>
                <c:pt idx="283">
                  <c:v>124.95856790036893</c:v>
                </c:pt>
                <c:pt idx="284">
                  <c:v>124.95856790036893</c:v>
                </c:pt>
                <c:pt idx="285">
                  <c:v>124.95856790036893</c:v>
                </c:pt>
                <c:pt idx="286">
                  <c:v>124.95856790036893</c:v>
                </c:pt>
                <c:pt idx="287">
                  <c:v>124.95856790036893</c:v>
                </c:pt>
                <c:pt idx="288">
                  <c:v>124.95856790036893</c:v>
                </c:pt>
                <c:pt idx="289">
                  <c:v>124.95856790036893</c:v>
                </c:pt>
                <c:pt idx="290">
                  <c:v>124.95856790036893</c:v>
                </c:pt>
                <c:pt idx="291">
                  <c:v>124.95856790036893</c:v>
                </c:pt>
                <c:pt idx="292">
                  <c:v>124.95856790036893</c:v>
                </c:pt>
                <c:pt idx="293">
                  <c:v>124.95856790036893</c:v>
                </c:pt>
                <c:pt idx="294">
                  <c:v>124.95856790036893</c:v>
                </c:pt>
                <c:pt idx="295">
                  <c:v>124.95856790036893</c:v>
                </c:pt>
                <c:pt idx="296">
                  <c:v>124.95856790036893</c:v>
                </c:pt>
                <c:pt idx="297">
                  <c:v>124.95856790036893</c:v>
                </c:pt>
                <c:pt idx="298">
                  <c:v>124.95856790036893</c:v>
                </c:pt>
                <c:pt idx="299">
                  <c:v>124.95856790036893</c:v>
                </c:pt>
                <c:pt idx="300">
                  <c:v>124.95856790036893</c:v>
                </c:pt>
                <c:pt idx="301">
                  <c:v>124.95856790036893</c:v>
                </c:pt>
                <c:pt idx="302">
                  <c:v>124.95856790036893</c:v>
                </c:pt>
                <c:pt idx="303">
                  <c:v>124.95856790036893</c:v>
                </c:pt>
                <c:pt idx="304">
                  <c:v>123.03554622371335</c:v>
                </c:pt>
                <c:pt idx="305">
                  <c:v>123.03554622371335</c:v>
                </c:pt>
                <c:pt idx="306">
                  <c:v>123.03554622371335</c:v>
                </c:pt>
                <c:pt idx="307">
                  <c:v>123.03554622371335</c:v>
                </c:pt>
                <c:pt idx="308">
                  <c:v>123.03554622371335</c:v>
                </c:pt>
                <c:pt idx="309">
                  <c:v>123.03554622371335</c:v>
                </c:pt>
                <c:pt idx="310">
                  <c:v>123.03554622371335</c:v>
                </c:pt>
                <c:pt idx="311">
                  <c:v>123.03554622371335</c:v>
                </c:pt>
                <c:pt idx="312">
                  <c:v>123.03554622371335</c:v>
                </c:pt>
                <c:pt idx="313">
                  <c:v>123.03554622371335</c:v>
                </c:pt>
                <c:pt idx="314">
                  <c:v>123.03554622371335</c:v>
                </c:pt>
                <c:pt idx="315">
                  <c:v>123.03554622371335</c:v>
                </c:pt>
                <c:pt idx="316">
                  <c:v>123.03554622371335</c:v>
                </c:pt>
                <c:pt idx="317">
                  <c:v>123.03554622371335</c:v>
                </c:pt>
                <c:pt idx="318">
                  <c:v>123.03554622371335</c:v>
                </c:pt>
                <c:pt idx="319">
                  <c:v>123.03554622371335</c:v>
                </c:pt>
                <c:pt idx="320">
                  <c:v>123.03554622371335</c:v>
                </c:pt>
                <c:pt idx="321">
                  <c:v>123.03554622371335</c:v>
                </c:pt>
                <c:pt idx="322">
                  <c:v>123.03554622371335</c:v>
                </c:pt>
                <c:pt idx="323">
                  <c:v>123.03554622371335</c:v>
                </c:pt>
                <c:pt idx="324">
                  <c:v>123.03554622371335</c:v>
                </c:pt>
                <c:pt idx="325">
                  <c:v>123.03554622371335</c:v>
                </c:pt>
                <c:pt idx="326">
                  <c:v>123.03554622371335</c:v>
                </c:pt>
                <c:pt idx="327">
                  <c:v>123.03554622371335</c:v>
                </c:pt>
                <c:pt idx="328">
                  <c:v>123.03554622371335</c:v>
                </c:pt>
                <c:pt idx="329">
                  <c:v>123.03554622371335</c:v>
                </c:pt>
                <c:pt idx="330">
                  <c:v>123.03554622371335</c:v>
                </c:pt>
                <c:pt idx="331">
                  <c:v>123.03554622371335</c:v>
                </c:pt>
                <c:pt idx="332">
                  <c:v>123.03554622371335</c:v>
                </c:pt>
                <c:pt idx="333">
                  <c:v>123.03554622371335</c:v>
                </c:pt>
                <c:pt idx="334">
                  <c:v>143.56764014423257</c:v>
                </c:pt>
                <c:pt idx="335">
                  <c:v>143.56764014423257</c:v>
                </c:pt>
                <c:pt idx="336">
                  <c:v>143.56764014423257</c:v>
                </c:pt>
                <c:pt idx="337">
                  <c:v>143.56764014423257</c:v>
                </c:pt>
                <c:pt idx="338">
                  <c:v>143.56764014423257</c:v>
                </c:pt>
                <c:pt idx="339">
                  <c:v>143.56764014423257</c:v>
                </c:pt>
                <c:pt idx="340">
                  <c:v>143.56764014423257</c:v>
                </c:pt>
                <c:pt idx="341">
                  <c:v>143.56764014423257</c:v>
                </c:pt>
                <c:pt idx="342">
                  <c:v>143.56764014423257</c:v>
                </c:pt>
                <c:pt idx="343">
                  <c:v>143.56764014423257</c:v>
                </c:pt>
                <c:pt idx="344">
                  <c:v>143.56764014423257</c:v>
                </c:pt>
                <c:pt idx="345">
                  <c:v>143.56764014423257</c:v>
                </c:pt>
                <c:pt idx="346">
                  <c:v>143.56764014423257</c:v>
                </c:pt>
                <c:pt idx="347">
                  <c:v>143.56764014423257</c:v>
                </c:pt>
                <c:pt idx="348">
                  <c:v>143.56764014423257</c:v>
                </c:pt>
                <c:pt idx="349">
                  <c:v>143.56764014423257</c:v>
                </c:pt>
                <c:pt idx="350">
                  <c:v>143.56764014423257</c:v>
                </c:pt>
                <c:pt idx="351">
                  <c:v>143.56764014423257</c:v>
                </c:pt>
                <c:pt idx="352">
                  <c:v>143.56764014423257</c:v>
                </c:pt>
                <c:pt idx="353">
                  <c:v>143.56764014423257</c:v>
                </c:pt>
                <c:pt idx="354">
                  <c:v>143.56764014423257</c:v>
                </c:pt>
                <c:pt idx="355">
                  <c:v>143.56764014423257</c:v>
                </c:pt>
                <c:pt idx="356">
                  <c:v>143.56764014423257</c:v>
                </c:pt>
                <c:pt idx="357">
                  <c:v>143.56764014423257</c:v>
                </c:pt>
                <c:pt idx="358">
                  <c:v>143.56764014423257</c:v>
                </c:pt>
                <c:pt idx="359">
                  <c:v>143.56764014423257</c:v>
                </c:pt>
                <c:pt idx="360">
                  <c:v>143.56764014423257</c:v>
                </c:pt>
                <c:pt idx="361">
                  <c:v>143.56764014423257</c:v>
                </c:pt>
                <c:pt idx="362">
                  <c:v>143.56764014423257</c:v>
                </c:pt>
                <c:pt idx="363">
                  <c:v>143.56764014423257</c:v>
                </c:pt>
                <c:pt idx="364">
                  <c:v>143.56764014423257</c:v>
                </c:pt>
                <c:pt idx="365">
                  <c:v>195.92218097677048</c:v>
                </c:pt>
                <c:pt idx="366">
                  <c:v>195.92218097677048</c:v>
                </c:pt>
                <c:pt idx="367">
                  <c:v>195.92218097677048</c:v>
                </c:pt>
                <c:pt idx="368">
                  <c:v>195.92218097677048</c:v>
                </c:pt>
                <c:pt idx="369">
                  <c:v>195.92218097677048</c:v>
                </c:pt>
                <c:pt idx="370">
                  <c:v>195.92218097677048</c:v>
                </c:pt>
                <c:pt idx="371">
                  <c:v>195.92218097677048</c:v>
                </c:pt>
                <c:pt idx="372">
                  <c:v>195.92218097677048</c:v>
                </c:pt>
                <c:pt idx="373">
                  <c:v>195.92218097677048</c:v>
                </c:pt>
                <c:pt idx="374">
                  <c:v>195.92218097677048</c:v>
                </c:pt>
                <c:pt idx="375">
                  <c:v>195.92218097677048</c:v>
                </c:pt>
                <c:pt idx="376">
                  <c:v>195.92218097677048</c:v>
                </c:pt>
                <c:pt idx="377">
                  <c:v>195.92218097677048</c:v>
                </c:pt>
                <c:pt idx="378">
                  <c:v>195.92218097677048</c:v>
                </c:pt>
                <c:pt idx="379">
                  <c:v>195.92218097677048</c:v>
                </c:pt>
                <c:pt idx="380">
                  <c:v>195.92218097677048</c:v>
                </c:pt>
                <c:pt idx="381">
                  <c:v>195.92218097677048</c:v>
                </c:pt>
                <c:pt idx="382">
                  <c:v>195.92218097677048</c:v>
                </c:pt>
                <c:pt idx="383">
                  <c:v>195.92218097677048</c:v>
                </c:pt>
                <c:pt idx="384">
                  <c:v>195.92218097677048</c:v>
                </c:pt>
                <c:pt idx="385">
                  <c:v>195.92218097677048</c:v>
                </c:pt>
                <c:pt idx="386">
                  <c:v>195.92218097677048</c:v>
                </c:pt>
                <c:pt idx="387">
                  <c:v>195.92218097677048</c:v>
                </c:pt>
                <c:pt idx="388">
                  <c:v>195.92218097677048</c:v>
                </c:pt>
                <c:pt idx="389">
                  <c:v>195.92218097677048</c:v>
                </c:pt>
                <c:pt idx="390">
                  <c:v>195.92218097677048</c:v>
                </c:pt>
                <c:pt idx="391">
                  <c:v>195.92218097677048</c:v>
                </c:pt>
                <c:pt idx="392">
                  <c:v>195.92218097677048</c:v>
                </c:pt>
                <c:pt idx="393">
                  <c:v>195.92218097677048</c:v>
                </c:pt>
                <c:pt idx="394">
                  <c:v>195.92218097677048</c:v>
                </c:pt>
                <c:pt idx="395">
                  <c:v>189.6021106226811</c:v>
                </c:pt>
                <c:pt idx="396">
                  <c:v>191.29227602386348</c:v>
                </c:pt>
                <c:pt idx="397">
                  <c:v>191.29227602386348</c:v>
                </c:pt>
                <c:pt idx="398">
                  <c:v>191.29227602386348</c:v>
                </c:pt>
                <c:pt idx="399">
                  <c:v>191.29227602386348</c:v>
                </c:pt>
                <c:pt idx="400">
                  <c:v>191.29227602386348</c:v>
                </c:pt>
                <c:pt idx="401">
                  <c:v>191.29227602386348</c:v>
                </c:pt>
                <c:pt idx="402">
                  <c:v>191.29227602386348</c:v>
                </c:pt>
                <c:pt idx="403">
                  <c:v>191.29227602386348</c:v>
                </c:pt>
                <c:pt idx="404">
                  <c:v>191.29227602386348</c:v>
                </c:pt>
                <c:pt idx="405">
                  <c:v>191.29227602386348</c:v>
                </c:pt>
                <c:pt idx="406">
                  <c:v>191.29227602386348</c:v>
                </c:pt>
                <c:pt idx="407">
                  <c:v>191.29227602386348</c:v>
                </c:pt>
                <c:pt idx="408">
                  <c:v>191.29227602386348</c:v>
                </c:pt>
                <c:pt idx="409">
                  <c:v>191.29227602386348</c:v>
                </c:pt>
                <c:pt idx="410">
                  <c:v>191.29227602386348</c:v>
                </c:pt>
                <c:pt idx="411">
                  <c:v>191.29227602386348</c:v>
                </c:pt>
                <c:pt idx="412">
                  <c:v>191.29227602386348</c:v>
                </c:pt>
                <c:pt idx="413">
                  <c:v>191.29227602386348</c:v>
                </c:pt>
                <c:pt idx="414">
                  <c:v>191.29227602386348</c:v>
                </c:pt>
                <c:pt idx="415">
                  <c:v>191.29227602386348</c:v>
                </c:pt>
                <c:pt idx="416">
                  <c:v>191.29227602386348</c:v>
                </c:pt>
                <c:pt idx="417">
                  <c:v>191.29227602386348</c:v>
                </c:pt>
                <c:pt idx="418">
                  <c:v>191.29227602386348</c:v>
                </c:pt>
                <c:pt idx="419">
                  <c:v>191.29227602386348</c:v>
                </c:pt>
                <c:pt idx="420">
                  <c:v>191.29227602386348</c:v>
                </c:pt>
                <c:pt idx="421">
                  <c:v>191.29227602386348</c:v>
                </c:pt>
                <c:pt idx="422">
                  <c:v>191.29227602386348</c:v>
                </c:pt>
                <c:pt idx="423">
                  <c:v>191.29227602386348</c:v>
                </c:pt>
                <c:pt idx="424">
                  <c:v>191.29227602386348</c:v>
                </c:pt>
                <c:pt idx="425">
                  <c:v>191.29227602386348</c:v>
                </c:pt>
                <c:pt idx="426">
                  <c:v>225.3867707623867</c:v>
                </c:pt>
                <c:pt idx="427">
                  <c:v>225.3867707623867</c:v>
                </c:pt>
                <c:pt idx="428">
                  <c:v>225.3867707623867</c:v>
                </c:pt>
                <c:pt idx="429">
                  <c:v>225.3867707623867</c:v>
                </c:pt>
                <c:pt idx="430">
                  <c:v>225.3867707623867</c:v>
                </c:pt>
                <c:pt idx="431">
                  <c:v>225.3867707623867</c:v>
                </c:pt>
                <c:pt idx="432">
                  <c:v>225.3867707623867</c:v>
                </c:pt>
                <c:pt idx="433">
                  <c:v>225.3867707623867</c:v>
                </c:pt>
                <c:pt idx="434">
                  <c:v>225.3867707623867</c:v>
                </c:pt>
                <c:pt idx="435">
                  <c:v>225.3867707623867</c:v>
                </c:pt>
                <c:pt idx="436">
                  <c:v>225.3867707623867</c:v>
                </c:pt>
                <c:pt idx="437">
                  <c:v>225.3867707623867</c:v>
                </c:pt>
                <c:pt idx="438">
                  <c:v>225.3867707623867</c:v>
                </c:pt>
                <c:pt idx="439">
                  <c:v>225.3867707623867</c:v>
                </c:pt>
                <c:pt idx="440">
                  <c:v>225.3867707623867</c:v>
                </c:pt>
                <c:pt idx="441">
                  <c:v>225.3867707623867</c:v>
                </c:pt>
                <c:pt idx="442">
                  <c:v>225.3867707623867</c:v>
                </c:pt>
                <c:pt idx="443">
                  <c:v>225.3867707623867</c:v>
                </c:pt>
                <c:pt idx="444">
                  <c:v>225.3867707623867</c:v>
                </c:pt>
                <c:pt idx="445">
                  <c:v>225.3867707623867</c:v>
                </c:pt>
                <c:pt idx="446">
                  <c:v>225.3867707623867</c:v>
                </c:pt>
                <c:pt idx="447">
                  <c:v>225.3867707623867</c:v>
                </c:pt>
                <c:pt idx="448">
                  <c:v>225.3867707623867</c:v>
                </c:pt>
                <c:pt idx="449">
                  <c:v>225.3867707623867</c:v>
                </c:pt>
                <c:pt idx="450">
                  <c:v>225.3867707623867</c:v>
                </c:pt>
                <c:pt idx="451">
                  <c:v>225.3867707623867</c:v>
                </c:pt>
                <c:pt idx="452">
                  <c:v>225.3867707623867</c:v>
                </c:pt>
                <c:pt idx="453">
                  <c:v>225.3867707623867</c:v>
                </c:pt>
                <c:pt idx="454">
                  <c:v>225.3867707623867</c:v>
                </c:pt>
                <c:pt idx="455">
                  <c:v>225.3867707623867</c:v>
                </c:pt>
                <c:pt idx="456">
                  <c:v>225.3867707623867</c:v>
                </c:pt>
                <c:pt idx="457">
                  <c:v>228.63036319604007</c:v>
                </c:pt>
                <c:pt idx="458">
                  <c:v>228.63036319604007</c:v>
                </c:pt>
                <c:pt idx="459">
                  <c:v>228.63036319604007</c:v>
                </c:pt>
                <c:pt idx="460">
                  <c:v>228.63036319604007</c:v>
                </c:pt>
                <c:pt idx="461">
                  <c:v>228.63036319604007</c:v>
                </c:pt>
                <c:pt idx="462">
                  <c:v>228.63036319604007</c:v>
                </c:pt>
                <c:pt idx="463">
                  <c:v>228.63036319604007</c:v>
                </c:pt>
                <c:pt idx="464">
                  <c:v>228.63036319604007</c:v>
                </c:pt>
                <c:pt idx="465">
                  <c:v>228.63036319604007</c:v>
                </c:pt>
                <c:pt idx="466">
                  <c:v>228.63036319604007</c:v>
                </c:pt>
                <c:pt idx="467">
                  <c:v>228.63036319604007</c:v>
                </c:pt>
                <c:pt idx="468">
                  <c:v>228.63036319604007</c:v>
                </c:pt>
                <c:pt idx="469">
                  <c:v>228.63036319604007</c:v>
                </c:pt>
                <c:pt idx="470">
                  <c:v>228.63036319604007</c:v>
                </c:pt>
                <c:pt idx="471">
                  <c:v>228.63036319604007</c:v>
                </c:pt>
                <c:pt idx="472">
                  <c:v>228.63036319604007</c:v>
                </c:pt>
                <c:pt idx="473">
                  <c:v>228.63036319604007</c:v>
                </c:pt>
                <c:pt idx="474">
                  <c:v>228.63036319604007</c:v>
                </c:pt>
                <c:pt idx="475">
                  <c:v>228.63036319604007</c:v>
                </c:pt>
                <c:pt idx="476">
                  <c:v>228.63036319604007</c:v>
                </c:pt>
                <c:pt idx="477">
                  <c:v>228.63036319604007</c:v>
                </c:pt>
                <c:pt idx="478">
                  <c:v>228.63036319604007</c:v>
                </c:pt>
                <c:pt idx="479">
                  <c:v>228.63036319604007</c:v>
                </c:pt>
                <c:pt idx="480">
                  <c:v>228.63036319604007</c:v>
                </c:pt>
                <c:pt idx="481">
                  <c:v>228.63036319604007</c:v>
                </c:pt>
                <c:pt idx="482">
                  <c:v>228.63036319604007</c:v>
                </c:pt>
                <c:pt idx="483">
                  <c:v>228.63036319604007</c:v>
                </c:pt>
                <c:pt idx="484">
                  <c:v>228.63036319604007</c:v>
                </c:pt>
                <c:pt idx="485">
                  <c:v>223.1102392572264</c:v>
                </c:pt>
                <c:pt idx="486">
                  <c:v>223.1102392572264</c:v>
                </c:pt>
                <c:pt idx="487">
                  <c:v>223.1102392572264</c:v>
                </c:pt>
                <c:pt idx="488">
                  <c:v>223.1102392572264</c:v>
                </c:pt>
                <c:pt idx="489">
                  <c:v>223.1102392572264</c:v>
                </c:pt>
                <c:pt idx="490">
                  <c:v>223.1102392572264</c:v>
                </c:pt>
                <c:pt idx="491">
                  <c:v>223.1102392572264</c:v>
                </c:pt>
                <c:pt idx="492">
                  <c:v>223.1102392572264</c:v>
                </c:pt>
                <c:pt idx="493">
                  <c:v>223.1102392572264</c:v>
                </c:pt>
                <c:pt idx="494">
                  <c:v>223.1102392572264</c:v>
                </c:pt>
                <c:pt idx="495">
                  <c:v>223.1102392572264</c:v>
                </c:pt>
                <c:pt idx="496">
                  <c:v>223.1102392572264</c:v>
                </c:pt>
                <c:pt idx="497">
                  <c:v>223.1102392572264</c:v>
                </c:pt>
                <c:pt idx="498">
                  <c:v>223.1102392572264</c:v>
                </c:pt>
                <c:pt idx="499">
                  <c:v>223.1102392572264</c:v>
                </c:pt>
                <c:pt idx="500">
                  <c:v>223.1102392572264</c:v>
                </c:pt>
                <c:pt idx="501">
                  <c:v>223.1102392572264</c:v>
                </c:pt>
                <c:pt idx="502">
                  <c:v>223.1102392572264</c:v>
                </c:pt>
                <c:pt idx="503">
                  <c:v>223.1102392572264</c:v>
                </c:pt>
                <c:pt idx="504">
                  <c:v>223.1102392572264</c:v>
                </c:pt>
                <c:pt idx="505">
                  <c:v>223.1102392572264</c:v>
                </c:pt>
                <c:pt idx="506">
                  <c:v>223.1102392572264</c:v>
                </c:pt>
                <c:pt idx="507">
                  <c:v>223.1102392572264</c:v>
                </c:pt>
                <c:pt idx="508">
                  <c:v>223.1102392572264</c:v>
                </c:pt>
                <c:pt idx="509">
                  <c:v>223.1102392572264</c:v>
                </c:pt>
                <c:pt idx="510">
                  <c:v>223.1102392572264</c:v>
                </c:pt>
                <c:pt idx="511">
                  <c:v>223.1102392572264</c:v>
                </c:pt>
                <c:pt idx="512">
                  <c:v>223.1102392572264</c:v>
                </c:pt>
                <c:pt idx="513">
                  <c:v>223.1102392572264</c:v>
                </c:pt>
                <c:pt idx="514">
                  <c:v>223.1102392572264</c:v>
                </c:pt>
                <c:pt idx="515">
                  <c:v>223.1102392572264</c:v>
                </c:pt>
                <c:pt idx="516">
                  <c:v>178.28874617068234</c:v>
                </c:pt>
                <c:pt idx="517">
                  <c:v>178.28874617068234</c:v>
                </c:pt>
                <c:pt idx="518">
                  <c:v>178.28874617068234</c:v>
                </c:pt>
                <c:pt idx="519">
                  <c:v>178.28874617068234</c:v>
                </c:pt>
                <c:pt idx="520">
                  <c:v>178.28874617068234</c:v>
                </c:pt>
                <c:pt idx="521">
                  <c:v>178.28874617068234</c:v>
                </c:pt>
                <c:pt idx="522">
                  <c:v>178.28874617068234</c:v>
                </c:pt>
                <c:pt idx="523">
                  <c:v>178.28874617068234</c:v>
                </c:pt>
                <c:pt idx="524">
                  <c:v>178.28874617068234</c:v>
                </c:pt>
                <c:pt idx="525">
                  <c:v>178.28874617068234</c:v>
                </c:pt>
                <c:pt idx="526">
                  <c:v>178.28874617068234</c:v>
                </c:pt>
                <c:pt idx="527">
                  <c:v>178.28874617068234</c:v>
                </c:pt>
                <c:pt idx="528">
                  <c:v>178.28874617068234</c:v>
                </c:pt>
                <c:pt idx="529">
                  <c:v>178.28874617068234</c:v>
                </c:pt>
                <c:pt idx="530">
                  <c:v>178.28874617068234</c:v>
                </c:pt>
                <c:pt idx="531">
                  <c:v>178.28874617068234</c:v>
                </c:pt>
                <c:pt idx="532">
                  <c:v>178.28874617068234</c:v>
                </c:pt>
                <c:pt idx="533">
                  <c:v>178.28874617068234</c:v>
                </c:pt>
                <c:pt idx="534">
                  <c:v>178.28874617068234</c:v>
                </c:pt>
                <c:pt idx="535">
                  <c:v>178.28874617068234</c:v>
                </c:pt>
                <c:pt idx="536">
                  <c:v>178.28874617068234</c:v>
                </c:pt>
                <c:pt idx="537">
                  <c:v>178.28874617068234</c:v>
                </c:pt>
                <c:pt idx="538">
                  <c:v>178.28874617068234</c:v>
                </c:pt>
                <c:pt idx="539">
                  <c:v>178.28874617068234</c:v>
                </c:pt>
                <c:pt idx="540">
                  <c:v>178.28874617068234</c:v>
                </c:pt>
                <c:pt idx="541">
                  <c:v>178.28874617068234</c:v>
                </c:pt>
                <c:pt idx="542">
                  <c:v>178.28874617068234</c:v>
                </c:pt>
                <c:pt idx="543">
                  <c:v>178.28874617068234</c:v>
                </c:pt>
                <c:pt idx="544">
                  <c:v>178.28874617068234</c:v>
                </c:pt>
                <c:pt idx="545">
                  <c:v>178.28874617068234</c:v>
                </c:pt>
                <c:pt idx="546">
                  <c:v>162.71960166149972</c:v>
                </c:pt>
                <c:pt idx="547">
                  <c:v>162.71960166149972</c:v>
                </c:pt>
                <c:pt idx="548">
                  <c:v>162.71960166149972</c:v>
                </c:pt>
                <c:pt idx="549">
                  <c:v>162.71960166149972</c:v>
                </c:pt>
                <c:pt idx="550">
                  <c:v>162.71960166149972</c:v>
                </c:pt>
                <c:pt idx="551">
                  <c:v>162.71960166149972</c:v>
                </c:pt>
                <c:pt idx="552">
                  <c:v>162.71960166149972</c:v>
                </c:pt>
                <c:pt idx="553">
                  <c:v>162.71960166149972</c:v>
                </c:pt>
                <c:pt idx="554">
                  <c:v>162.71960166149972</c:v>
                </c:pt>
                <c:pt idx="555">
                  <c:v>162.71960166149972</c:v>
                </c:pt>
                <c:pt idx="556">
                  <c:v>162.71960166149972</c:v>
                </c:pt>
                <c:pt idx="557">
                  <c:v>162.71960166149972</c:v>
                </c:pt>
                <c:pt idx="558">
                  <c:v>162.71960166149972</c:v>
                </c:pt>
                <c:pt idx="559">
                  <c:v>162.71960166149972</c:v>
                </c:pt>
                <c:pt idx="560">
                  <c:v>162.71960166149972</c:v>
                </c:pt>
                <c:pt idx="561">
                  <c:v>162.71960166149972</c:v>
                </c:pt>
                <c:pt idx="562">
                  <c:v>162.71960166149972</c:v>
                </c:pt>
                <c:pt idx="563">
                  <c:v>162.71960166149972</c:v>
                </c:pt>
                <c:pt idx="564">
                  <c:v>162.71960166149972</c:v>
                </c:pt>
                <c:pt idx="565">
                  <c:v>162.71960166149972</c:v>
                </c:pt>
                <c:pt idx="566">
                  <c:v>162.71960166149972</c:v>
                </c:pt>
                <c:pt idx="567">
                  <c:v>162.71960166149972</c:v>
                </c:pt>
                <c:pt idx="568">
                  <c:v>162.71960166149972</c:v>
                </c:pt>
                <c:pt idx="569">
                  <c:v>162.71960166149972</c:v>
                </c:pt>
                <c:pt idx="570">
                  <c:v>162.71960166149972</c:v>
                </c:pt>
                <c:pt idx="571">
                  <c:v>162.71960166149972</c:v>
                </c:pt>
                <c:pt idx="572">
                  <c:v>162.71960166149972</c:v>
                </c:pt>
                <c:pt idx="573">
                  <c:v>162.71960166149972</c:v>
                </c:pt>
                <c:pt idx="574">
                  <c:v>162.71960166149972</c:v>
                </c:pt>
                <c:pt idx="575">
                  <c:v>162.71960166149972</c:v>
                </c:pt>
                <c:pt idx="576">
                  <c:v>162.71960166149972</c:v>
                </c:pt>
                <c:pt idx="577">
                  <c:v>132.99020248610628</c:v>
                </c:pt>
                <c:pt idx="578">
                  <c:v>132.99020248610628</c:v>
                </c:pt>
                <c:pt idx="579">
                  <c:v>132.99020248610628</c:v>
                </c:pt>
                <c:pt idx="580">
                  <c:v>132.99020248610628</c:v>
                </c:pt>
                <c:pt idx="581">
                  <c:v>132.99020248610628</c:v>
                </c:pt>
                <c:pt idx="582">
                  <c:v>132.99020248610628</c:v>
                </c:pt>
                <c:pt idx="583">
                  <c:v>132.99020248610628</c:v>
                </c:pt>
                <c:pt idx="584">
                  <c:v>132.99020248610628</c:v>
                </c:pt>
                <c:pt idx="585">
                  <c:v>132.99020248610628</c:v>
                </c:pt>
                <c:pt idx="586">
                  <c:v>132.99020248610628</c:v>
                </c:pt>
                <c:pt idx="587">
                  <c:v>132.99020248610628</c:v>
                </c:pt>
                <c:pt idx="588">
                  <c:v>132.99020248610628</c:v>
                </c:pt>
                <c:pt idx="589">
                  <c:v>132.99020248610628</c:v>
                </c:pt>
                <c:pt idx="590">
                  <c:v>132.99020248610628</c:v>
                </c:pt>
                <c:pt idx="591">
                  <c:v>132.99020248610628</c:v>
                </c:pt>
                <c:pt idx="592">
                  <c:v>132.99020248610628</c:v>
                </c:pt>
                <c:pt idx="593">
                  <c:v>132.99020248610628</c:v>
                </c:pt>
                <c:pt idx="594">
                  <c:v>132.99020248610628</c:v>
                </c:pt>
                <c:pt idx="595">
                  <c:v>132.99020248610628</c:v>
                </c:pt>
                <c:pt idx="596">
                  <c:v>132.99020248610628</c:v>
                </c:pt>
                <c:pt idx="597">
                  <c:v>132.99020248610628</c:v>
                </c:pt>
                <c:pt idx="598">
                  <c:v>132.99020248610628</c:v>
                </c:pt>
                <c:pt idx="599">
                  <c:v>132.99020248610628</c:v>
                </c:pt>
                <c:pt idx="600">
                  <c:v>132.99020248610628</c:v>
                </c:pt>
                <c:pt idx="601">
                  <c:v>132.99020248610628</c:v>
                </c:pt>
                <c:pt idx="602">
                  <c:v>132.99020248610628</c:v>
                </c:pt>
                <c:pt idx="603">
                  <c:v>132.99020248610628</c:v>
                </c:pt>
                <c:pt idx="604">
                  <c:v>132.99020248610628</c:v>
                </c:pt>
                <c:pt idx="605">
                  <c:v>132.99020248610628</c:v>
                </c:pt>
                <c:pt idx="606">
                  <c:v>132.99020248610628</c:v>
                </c:pt>
                <c:pt idx="607">
                  <c:v>136.00159859187173</c:v>
                </c:pt>
                <c:pt idx="608">
                  <c:v>136.00159859187173</c:v>
                </c:pt>
                <c:pt idx="609">
                  <c:v>136.00159859187173</c:v>
                </c:pt>
                <c:pt idx="610">
                  <c:v>136.00159859187173</c:v>
                </c:pt>
                <c:pt idx="611">
                  <c:v>136.00159859187173</c:v>
                </c:pt>
                <c:pt idx="612">
                  <c:v>136.00159859187173</c:v>
                </c:pt>
                <c:pt idx="613">
                  <c:v>136.00159859187173</c:v>
                </c:pt>
                <c:pt idx="614">
                  <c:v>136.00159859187173</c:v>
                </c:pt>
                <c:pt idx="615">
                  <c:v>136.00159859187173</c:v>
                </c:pt>
                <c:pt idx="616">
                  <c:v>136.00159859187173</c:v>
                </c:pt>
                <c:pt idx="617">
                  <c:v>136.00159859187173</c:v>
                </c:pt>
                <c:pt idx="618">
                  <c:v>136.00159859187173</c:v>
                </c:pt>
                <c:pt idx="619">
                  <c:v>136.00159859187173</c:v>
                </c:pt>
                <c:pt idx="620">
                  <c:v>136.00159859187173</c:v>
                </c:pt>
                <c:pt idx="621">
                  <c:v>136.00159859187173</c:v>
                </c:pt>
                <c:pt idx="622">
                  <c:v>136.00159859187173</c:v>
                </c:pt>
                <c:pt idx="623">
                  <c:v>136.00159859187173</c:v>
                </c:pt>
                <c:pt idx="624">
                  <c:v>136.00159859187173</c:v>
                </c:pt>
                <c:pt idx="625">
                  <c:v>136.00159859187173</c:v>
                </c:pt>
                <c:pt idx="626">
                  <c:v>136.00159859187173</c:v>
                </c:pt>
                <c:pt idx="627">
                  <c:v>136.00159859187173</c:v>
                </c:pt>
                <c:pt idx="628">
                  <c:v>136.00159859187173</c:v>
                </c:pt>
                <c:pt idx="629">
                  <c:v>136.00159859187173</c:v>
                </c:pt>
                <c:pt idx="630">
                  <c:v>136.00159859187173</c:v>
                </c:pt>
                <c:pt idx="631">
                  <c:v>136.00159859187173</c:v>
                </c:pt>
                <c:pt idx="632">
                  <c:v>136.00159859187173</c:v>
                </c:pt>
                <c:pt idx="633">
                  <c:v>136.00159859187173</c:v>
                </c:pt>
                <c:pt idx="634">
                  <c:v>136.00159859187173</c:v>
                </c:pt>
                <c:pt idx="635">
                  <c:v>136.00159859187173</c:v>
                </c:pt>
                <c:pt idx="636">
                  <c:v>136.00159859187173</c:v>
                </c:pt>
                <c:pt idx="637">
                  <c:v>136.00159859187173</c:v>
                </c:pt>
                <c:pt idx="638">
                  <c:v>131.30571017428923</c:v>
                </c:pt>
                <c:pt idx="639">
                  <c:v>131.30571017428923</c:v>
                </c:pt>
                <c:pt idx="640">
                  <c:v>131.30571017428923</c:v>
                </c:pt>
                <c:pt idx="641">
                  <c:v>131.30571017428923</c:v>
                </c:pt>
                <c:pt idx="642">
                  <c:v>131.30571017428923</c:v>
                </c:pt>
                <c:pt idx="643">
                  <c:v>131.30571017428923</c:v>
                </c:pt>
                <c:pt idx="644">
                  <c:v>131.30571017428923</c:v>
                </c:pt>
                <c:pt idx="645">
                  <c:v>131.30571017428923</c:v>
                </c:pt>
                <c:pt idx="646">
                  <c:v>131.30571017428923</c:v>
                </c:pt>
                <c:pt idx="647">
                  <c:v>131.30571017428923</c:v>
                </c:pt>
                <c:pt idx="648">
                  <c:v>131.30571017428923</c:v>
                </c:pt>
                <c:pt idx="649">
                  <c:v>131.30571017428923</c:v>
                </c:pt>
                <c:pt idx="650">
                  <c:v>131.30571017428923</c:v>
                </c:pt>
                <c:pt idx="651">
                  <c:v>131.30571017428923</c:v>
                </c:pt>
                <c:pt idx="652">
                  <c:v>131.30571017428923</c:v>
                </c:pt>
                <c:pt idx="653">
                  <c:v>131.30571017428923</c:v>
                </c:pt>
                <c:pt idx="654">
                  <c:v>131.30571017428923</c:v>
                </c:pt>
                <c:pt idx="655">
                  <c:v>131.30571017428923</c:v>
                </c:pt>
                <c:pt idx="656">
                  <c:v>131.30571017428923</c:v>
                </c:pt>
                <c:pt idx="657">
                  <c:v>131.30571017428923</c:v>
                </c:pt>
                <c:pt idx="658">
                  <c:v>131.30571017428923</c:v>
                </c:pt>
                <c:pt idx="659">
                  <c:v>131.30571017428923</c:v>
                </c:pt>
                <c:pt idx="660">
                  <c:v>131.30571017428923</c:v>
                </c:pt>
                <c:pt idx="661">
                  <c:v>131.30571017428923</c:v>
                </c:pt>
                <c:pt idx="662">
                  <c:v>131.30571017428923</c:v>
                </c:pt>
                <c:pt idx="663">
                  <c:v>131.30571017428923</c:v>
                </c:pt>
                <c:pt idx="664">
                  <c:v>131.30571017428923</c:v>
                </c:pt>
                <c:pt idx="665">
                  <c:v>131.30571017428923</c:v>
                </c:pt>
                <c:pt idx="666">
                  <c:v>121.54897946610636</c:v>
                </c:pt>
                <c:pt idx="667">
                  <c:v>121.54897946610636</c:v>
                </c:pt>
                <c:pt idx="668">
                  <c:v>121.54897946610636</c:v>
                </c:pt>
                <c:pt idx="669">
                  <c:v>125.60061211497658</c:v>
                </c:pt>
                <c:pt idx="670">
                  <c:v>125.60061211497658</c:v>
                </c:pt>
                <c:pt idx="671">
                  <c:v>125.60061211497658</c:v>
                </c:pt>
                <c:pt idx="672">
                  <c:v>125.60061211497658</c:v>
                </c:pt>
                <c:pt idx="673">
                  <c:v>125.60061211497658</c:v>
                </c:pt>
                <c:pt idx="674">
                  <c:v>125.60061211497658</c:v>
                </c:pt>
                <c:pt idx="675">
                  <c:v>125.60061211497658</c:v>
                </c:pt>
                <c:pt idx="676">
                  <c:v>125.60061211497658</c:v>
                </c:pt>
                <c:pt idx="677">
                  <c:v>125.60061211497658</c:v>
                </c:pt>
                <c:pt idx="678">
                  <c:v>125.60061211497658</c:v>
                </c:pt>
                <c:pt idx="679">
                  <c:v>125.60061211497658</c:v>
                </c:pt>
                <c:pt idx="680">
                  <c:v>125.60061211497658</c:v>
                </c:pt>
                <c:pt idx="681">
                  <c:v>125.60061211497658</c:v>
                </c:pt>
                <c:pt idx="682">
                  <c:v>125.60061211497658</c:v>
                </c:pt>
                <c:pt idx="683">
                  <c:v>125.60061211497658</c:v>
                </c:pt>
                <c:pt idx="684">
                  <c:v>125.60061211497658</c:v>
                </c:pt>
                <c:pt idx="685">
                  <c:v>125.60061211497658</c:v>
                </c:pt>
                <c:pt idx="686">
                  <c:v>125.60061211497658</c:v>
                </c:pt>
                <c:pt idx="687">
                  <c:v>125.60061211497658</c:v>
                </c:pt>
                <c:pt idx="688">
                  <c:v>125.60061211497658</c:v>
                </c:pt>
                <c:pt idx="689">
                  <c:v>125.60061211497658</c:v>
                </c:pt>
                <c:pt idx="690">
                  <c:v>125.60061211497658</c:v>
                </c:pt>
                <c:pt idx="691">
                  <c:v>125.60061211497658</c:v>
                </c:pt>
                <c:pt idx="692">
                  <c:v>125.60061211497658</c:v>
                </c:pt>
                <c:pt idx="693">
                  <c:v>125.60061211497658</c:v>
                </c:pt>
                <c:pt idx="694">
                  <c:v>125.60061211497658</c:v>
                </c:pt>
                <c:pt idx="695">
                  <c:v>125.60061211497658</c:v>
                </c:pt>
                <c:pt idx="696">
                  <c:v>125.60061211497658</c:v>
                </c:pt>
                <c:pt idx="697">
                  <c:v>125.60061211497658</c:v>
                </c:pt>
                <c:pt idx="698">
                  <c:v>125.60061211497658</c:v>
                </c:pt>
                <c:pt idx="699">
                  <c:v>153.82677503616654</c:v>
                </c:pt>
                <c:pt idx="700">
                  <c:v>153.82677503616654</c:v>
                </c:pt>
                <c:pt idx="701">
                  <c:v>153.82677503616654</c:v>
                </c:pt>
                <c:pt idx="702">
                  <c:v>153.82677503616654</c:v>
                </c:pt>
                <c:pt idx="703">
                  <c:v>153.82677503616654</c:v>
                </c:pt>
                <c:pt idx="704">
                  <c:v>153.82677503616654</c:v>
                </c:pt>
                <c:pt idx="705">
                  <c:v>153.82677503616654</c:v>
                </c:pt>
                <c:pt idx="706">
                  <c:v>153.82677503616654</c:v>
                </c:pt>
                <c:pt idx="707">
                  <c:v>153.82677503616654</c:v>
                </c:pt>
                <c:pt idx="708">
                  <c:v>153.82677503616654</c:v>
                </c:pt>
                <c:pt idx="709">
                  <c:v>153.82677503616654</c:v>
                </c:pt>
                <c:pt idx="710">
                  <c:v>153.82677503616654</c:v>
                </c:pt>
                <c:pt idx="711">
                  <c:v>153.82677503616654</c:v>
                </c:pt>
                <c:pt idx="712">
                  <c:v>153.82677503616654</c:v>
                </c:pt>
                <c:pt idx="713">
                  <c:v>153.82677503616654</c:v>
                </c:pt>
                <c:pt idx="714">
                  <c:v>153.82677503616654</c:v>
                </c:pt>
                <c:pt idx="715">
                  <c:v>153.82677503616654</c:v>
                </c:pt>
                <c:pt idx="716">
                  <c:v>153.82677503616654</c:v>
                </c:pt>
                <c:pt idx="717">
                  <c:v>153.82677503616654</c:v>
                </c:pt>
                <c:pt idx="718">
                  <c:v>153.82677503616654</c:v>
                </c:pt>
                <c:pt idx="719">
                  <c:v>153.82677503616654</c:v>
                </c:pt>
                <c:pt idx="720">
                  <c:v>153.82677503616654</c:v>
                </c:pt>
                <c:pt idx="721">
                  <c:v>153.82677503616654</c:v>
                </c:pt>
                <c:pt idx="722">
                  <c:v>153.82677503616654</c:v>
                </c:pt>
                <c:pt idx="723">
                  <c:v>153.82677503616654</c:v>
                </c:pt>
                <c:pt idx="724">
                  <c:v>153.82677503616654</c:v>
                </c:pt>
                <c:pt idx="725">
                  <c:v>153.82677503616654</c:v>
                </c:pt>
                <c:pt idx="726">
                  <c:v>153.82677503616654</c:v>
                </c:pt>
                <c:pt idx="727">
                  <c:v>153.82677503616654</c:v>
                </c:pt>
                <c:pt idx="728">
                  <c:v>153.82677503616654</c:v>
                </c:pt>
                <c:pt idx="729">
                  <c:v>153.82677503616654</c:v>
                </c:pt>
                <c:pt idx="730">
                  <c:v>207.7904900330534</c:v>
                </c:pt>
                <c:pt idx="731">
                  <c:v>207.7904900330534</c:v>
                </c:pt>
                <c:pt idx="732">
                  <c:v>207.7904900330534</c:v>
                </c:pt>
                <c:pt idx="733">
                  <c:v>207.7904900330534</c:v>
                </c:pt>
                <c:pt idx="734">
                  <c:v>207.7904900330534</c:v>
                </c:pt>
                <c:pt idx="735">
                  <c:v>207.7904900330534</c:v>
                </c:pt>
                <c:pt idx="736">
                  <c:v>207.7904900330534</c:v>
                </c:pt>
                <c:pt idx="737">
                  <c:v>207.7904900330534</c:v>
                </c:pt>
                <c:pt idx="738">
                  <c:v>207.7904900330534</c:v>
                </c:pt>
                <c:pt idx="739">
                  <c:v>207.7904900330534</c:v>
                </c:pt>
                <c:pt idx="740">
                  <c:v>207.7904900330534</c:v>
                </c:pt>
                <c:pt idx="741">
                  <c:v>207.7904900330534</c:v>
                </c:pt>
                <c:pt idx="742">
                  <c:v>207.7904900330534</c:v>
                </c:pt>
                <c:pt idx="743">
                  <c:v>207.7904900330534</c:v>
                </c:pt>
                <c:pt idx="744">
                  <c:v>207.7904900330534</c:v>
                </c:pt>
                <c:pt idx="745">
                  <c:v>207.7904900330534</c:v>
                </c:pt>
                <c:pt idx="746">
                  <c:v>207.7904900330534</c:v>
                </c:pt>
                <c:pt idx="747">
                  <c:v>207.7904900330534</c:v>
                </c:pt>
                <c:pt idx="748">
                  <c:v>207.7904900330534</c:v>
                </c:pt>
                <c:pt idx="749">
                  <c:v>207.7904900330534</c:v>
                </c:pt>
                <c:pt idx="750">
                  <c:v>207.7904900330534</c:v>
                </c:pt>
                <c:pt idx="751">
                  <c:v>207.7904900330534</c:v>
                </c:pt>
                <c:pt idx="752">
                  <c:v>207.7904900330534</c:v>
                </c:pt>
                <c:pt idx="753">
                  <c:v>207.7904900330534</c:v>
                </c:pt>
                <c:pt idx="754">
                  <c:v>207.7904900330534</c:v>
                </c:pt>
                <c:pt idx="755">
                  <c:v>207.7904900330534</c:v>
                </c:pt>
                <c:pt idx="756">
                  <c:v>207.7904900330534</c:v>
                </c:pt>
                <c:pt idx="757">
                  <c:v>207.7904900330534</c:v>
                </c:pt>
                <c:pt idx="758">
                  <c:v>207.7904900330534</c:v>
                </c:pt>
                <c:pt idx="759">
                  <c:v>207.7904900330534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185.0383713095766</c:v>
                </c:pt>
                <c:pt idx="1">
                  <c:v>185.0383713095766</c:v>
                </c:pt>
                <c:pt idx="2">
                  <c:v>185.0383713095766</c:v>
                </c:pt>
                <c:pt idx="3">
                  <c:v>169.503196</c:v>
                </c:pt>
                <c:pt idx="4">
                  <c:v>185.0383713095766</c:v>
                </c:pt>
                <c:pt idx="5">
                  <c:v>185.0383713095766</c:v>
                </c:pt>
                <c:pt idx="6">
                  <c:v>185.0383713095766</c:v>
                </c:pt>
                <c:pt idx="7">
                  <c:v>185.0383713095766</c:v>
                </c:pt>
                <c:pt idx="8">
                  <c:v>185.0383713095766</c:v>
                </c:pt>
                <c:pt idx="9">
                  <c:v>90.506957</c:v>
                </c:pt>
                <c:pt idx="10">
                  <c:v>58.289410000000004</c:v>
                </c:pt>
                <c:pt idx="11">
                  <c:v>81.243966</c:v>
                </c:pt>
                <c:pt idx="12">
                  <c:v>129.10227800000001</c:v>
                </c:pt>
                <c:pt idx="13">
                  <c:v>185.0383713095766</c:v>
                </c:pt>
                <c:pt idx="14">
                  <c:v>185.0383713095766</c:v>
                </c:pt>
                <c:pt idx="15">
                  <c:v>185.0383713095766</c:v>
                </c:pt>
                <c:pt idx="16">
                  <c:v>185.0383713095766</c:v>
                </c:pt>
                <c:pt idx="17">
                  <c:v>185.0383713095766</c:v>
                </c:pt>
                <c:pt idx="18">
                  <c:v>154.30453700000001</c:v>
                </c:pt>
                <c:pt idx="19">
                  <c:v>82.698397</c:v>
                </c:pt>
                <c:pt idx="20">
                  <c:v>82.886587000000006</c:v>
                </c:pt>
                <c:pt idx="21">
                  <c:v>165.69103899999999</c:v>
                </c:pt>
                <c:pt idx="22">
                  <c:v>185.0383713095766</c:v>
                </c:pt>
                <c:pt idx="23">
                  <c:v>184.36194800000001</c:v>
                </c:pt>
                <c:pt idx="24">
                  <c:v>185.0383713095766</c:v>
                </c:pt>
                <c:pt idx="25">
                  <c:v>185.0383713095766</c:v>
                </c:pt>
                <c:pt idx="26">
                  <c:v>185.0383713095766</c:v>
                </c:pt>
                <c:pt idx="27">
                  <c:v>185.0383713095766</c:v>
                </c:pt>
                <c:pt idx="28">
                  <c:v>185.0383713095766</c:v>
                </c:pt>
                <c:pt idx="29">
                  <c:v>81.751546000000005</c:v>
                </c:pt>
                <c:pt idx="30">
                  <c:v>182.52912658074851</c:v>
                </c:pt>
                <c:pt idx="31">
                  <c:v>182.52912658074851</c:v>
                </c:pt>
                <c:pt idx="32">
                  <c:v>182.52912658074851</c:v>
                </c:pt>
                <c:pt idx="33">
                  <c:v>182.52912658074851</c:v>
                </c:pt>
                <c:pt idx="34">
                  <c:v>182.52912658074851</c:v>
                </c:pt>
                <c:pt idx="35">
                  <c:v>182.52912658074851</c:v>
                </c:pt>
                <c:pt idx="36">
                  <c:v>182.52912658074851</c:v>
                </c:pt>
                <c:pt idx="37">
                  <c:v>182.52912658074851</c:v>
                </c:pt>
                <c:pt idx="38">
                  <c:v>182.52912658074851</c:v>
                </c:pt>
                <c:pt idx="39">
                  <c:v>182.52912658074851</c:v>
                </c:pt>
                <c:pt idx="40">
                  <c:v>182.52912658074851</c:v>
                </c:pt>
                <c:pt idx="41">
                  <c:v>99.528155999999996</c:v>
                </c:pt>
                <c:pt idx="42">
                  <c:v>92.519082999999995</c:v>
                </c:pt>
                <c:pt idx="43">
                  <c:v>60.180174000000001</c:v>
                </c:pt>
                <c:pt idx="44">
                  <c:v>107.21557199999999</c:v>
                </c:pt>
                <c:pt idx="45">
                  <c:v>147.98441600000001</c:v>
                </c:pt>
                <c:pt idx="46">
                  <c:v>113.428253</c:v>
                </c:pt>
                <c:pt idx="47">
                  <c:v>83.456351999999995</c:v>
                </c:pt>
                <c:pt idx="48">
                  <c:v>122.51049400000001</c:v>
                </c:pt>
                <c:pt idx="49">
                  <c:v>119.988249</c:v>
                </c:pt>
                <c:pt idx="50">
                  <c:v>131.45563899999999</c:v>
                </c:pt>
                <c:pt idx="51">
                  <c:v>141.62322599999999</c:v>
                </c:pt>
                <c:pt idx="52">
                  <c:v>162.05260699999999</c:v>
                </c:pt>
                <c:pt idx="53">
                  <c:v>182.52912658074851</c:v>
                </c:pt>
                <c:pt idx="54">
                  <c:v>160.13164799999998</c:v>
                </c:pt>
                <c:pt idx="55">
                  <c:v>182.52912658074851</c:v>
                </c:pt>
                <c:pt idx="56">
                  <c:v>182.52912658074851</c:v>
                </c:pt>
                <c:pt idx="57">
                  <c:v>182.52912658074851</c:v>
                </c:pt>
                <c:pt idx="58">
                  <c:v>182.52912658074851</c:v>
                </c:pt>
                <c:pt idx="59">
                  <c:v>93.66605100000001</c:v>
                </c:pt>
                <c:pt idx="60">
                  <c:v>120.18130000000001</c:v>
                </c:pt>
                <c:pt idx="61">
                  <c:v>139.46714299999999</c:v>
                </c:pt>
                <c:pt idx="62">
                  <c:v>103.22421899999999</c:v>
                </c:pt>
                <c:pt idx="63">
                  <c:v>151.54816399999999</c:v>
                </c:pt>
                <c:pt idx="64">
                  <c:v>212.42738073293233</c:v>
                </c:pt>
                <c:pt idx="65">
                  <c:v>212.42738073293233</c:v>
                </c:pt>
                <c:pt idx="66">
                  <c:v>206.61775800000001</c:v>
                </c:pt>
                <c:pt idx="67">
                  <c:v>208.517426</c:v>
                </c:pt>
                <c:pt idx="68">
                  <c:v>212.42738073293233</c:v>
                </c:pt>
                <c:pt idx="69">
                  <c:v>212.42738073293233</c:v>
                </c:pt>
                <c:pt idx="70">
                  <c:v>212.42738073293233</c:v>
                </c:pt>
                <c:pt idx="71">
                  <c:v>212.42738073293233</c:v>
                </c:pt>
                <c:pt idx="72">
                  <c:v>212.42738073293233</c:v>
                </c:pt>
                <c:pt idx="73">
                  <c:v>128.97225800000001</c:v>
                </c:pt>
                <c:pt idx="74">
                  <c:v>84.023751000000004</c:v>
                </c:pt>
                <c:pt idx="75">
                  <c:v>62.011398999999997</c:v>
                </c:pt>
                <c:pt idx="76">
                  <c:v>64.140733999999995</c:v>
                </c:pt>
                <c:pt idx="77">
                  <c:v>76.131145000000004</c:v>
                </c:pt>
                <c:pt idx="78">
                  <c:v>50.593351999999996</c:v>
                </c:pt>
                <c:pt idx="79">
                  <c:v>96.063111000000006</c:v>
                </c:pt>
                <c:pt idx="80">
                  <c:v>208.86315100000002</c:v>
                </c:pt>
                <c:pt idx="81">
                  <c:v>212.42738073293233</c:v>
                </c:pt>
                <c:pt idx="82">
                  <c:v>174.68750700000001</c:v>
                </c:pt>
                <c:pt idx="83">
                  <c:v>95.033597</c:v>
                </c:pt>
                <c:pt idx="84">
                  <c:v>82.138372000000004</c:v>
                </c:pt>
                <c:pt idx="85">
                  <c:v>99.780138000000008</c:v>
                </c:pt>
                <c:pt idx="86">
                  <c:v>122.851364</c:v>
                </c:pt>
                <c:pt idx="87">
                  <c:v>134.079937</c:v>
                </c:pt>
                <c:pt idx="88">
                  <c:v>212.42738073293233</c:v>
                </c:pt>
                <c:pt idx="89">
                  <c:v>114.51297599999999</c:v>
                </c:pt>
                <c:pt idx="90">
                  <c:v>91.995804000000007</c:v>
                </c:pt>
                <c:pt idx="91">
                  <c:v>212.42738073293233</c:v>
                </c:pt>
                <c:pt idx="92">
                  <c:v>224.27476840298982</c:v>
                </c:pt>
                <c:pt idx="93">
                  <c:v>143.172057</c:v>
                </c:pt>
                <c:pt idx="94">
                  <c:v>83.298878999999999</c:v>
                </c:pt>
                <c:pt idx="95">
                  <c:v>104.908095</c:v>
                </c:pt>
                <c:pt idx="96">
                  <c:v>199.78504899999999</c:v>
                </c:pt>
                <c:pt idx="97">
                  <c:v>147.38255699999999</c:v>
                </c:pt>
                <c:pt idx="98">
                  <c:v>224.27476840298982</c:v>
                </c:pt>
                <c:pt idx="99">
                  <c:v>135.55038500000001</c:v>
                </c:pt>
                <c:pt idx="100">
                  <c:v>102.34201899999999</c:v>
                </c:pt>
                <c:pt idx="101">
                  <c:v>49.985087</c:v>
                </c:pt>
                <c:pt idx="102">
                  <c:v>74.209770000000006</c:v>
                </c:pt>
                <c:pt idx="103">
                  <c:v>49.280786999999997</c:v>
                </c:pt>
                <c:pt idx="104">
                  <c:v>224.27476840298982</c:v>
                </c:pt>
                <c:pt idx="105">
                  <c:v>224.27476840298982</c:v>
                </c:pt>
                <c:pt idx="106">
                  <c:v>224.27476840298982</c:v>
                </c:pt>
                <c:pt idx="107">
                  <c:v>224.27476840298982</c:v>
                </c:pt>
                <c:pt idx="108">
                  <c:v>176.164671</c:v>
                </c:pt>
                <c:pt idx="109">
                  <c:v>145.29900499999999</c:v>
                </c:pt>
                <c:pt idx="110">
                  <c:v>224.27476840298982</c:v>
                </c:pt>
                <c:pt idx="111">
                  <c:v>139.242818</c:v>
                </c:pt>
                <c:pt idx="112">
                  <c:v>204.35787999999999</c:v>
                </c:pt>
                <c:pt idx="113">
                  <c:v>188.02451399999998</c:v>
                </c:pt>
                <c:pt idx="114">
                  <c:v>111.78935299999999</c:v>
                </c:pt>
                <c:pt idx="115">
                  <c:v>134.796076</c:v>
                </c:pt>
                <c:pt idx="116">
                  <c:v>224.27476840298982</c:v>
                </c:pt>
                <c:pt idx="117">
                  <c:v>175.164456</c:v>
                </c:pt>
                <c:pt idx="118">
                  <c:v>59.532747000000001</c:v>
                </c:pt>
                <c:pt idx="119">
                  <c:v>58.140946000000007</c:v>
                </c:pt>
                <c:pt idx="120">
                  <c:v>123.076035</c:v>
                </c:pt>
                <c:pt idx="121">
                  <c:v>183.63743299999999</c:v>
                </c:pt>
                <c:pt idx="122">
                  <c:v>179.32466500000001</c:v>
                </c:pt>
                <c:pt idx="123">
                  <c:v>207.69890613026445</c:v>
                </c:pt>
                <c:pt idx="124">
                  <c:v>162.934877</c:v>
                </c:pt>
                <c:pt idx="125">
                  <c:v>130.44913199999999</c:v>
                </c:pt>
                <c:pt idx="126">
                  <c:v>102.770679</c:v>
                </c:pt>
                <c:pt idx="127">
                  <c:v>168.05848699999999</c:v>
                </c:pt>
                <c:pt idx="128">
                  <c:v>159.07691999999997</c:v>
                </c:pt>
                <c:pt idx="129">
                  <c:v>200.95546599999997</c:v>
                </c:pt>
                <c:pt idx="130">
                  <c:v>207.69890613026445</c:v>
                </c:pt>
                <c:pt idx="131">
                  <c:v>207.69890613026445</c:v>
                </c:pt>
                <c:pt idx="132">
                  <c:v>162.96980499999998</c:v>
                </c:pt>
                <c:pt idx="133">
                  <c:v>207.69890613026445</c:v>
                </c:pt>
                <c:pt idx="134">
                  <c:v>207.69890613026445</c:v>
                </c:pt>
                <c:pt idx="135">
                  <c:v>205.35807499999999</c:v>
                </c:pt>
                <c:pt idx="136">
                  <c:v>207.69890613026445</c:v>
                </c:pt>
                <c:pt idx="137">
                  <c:v>202.779516</c:v>
                </c:pt>
                <c:pt idx="138">
                  <c:v>138.54991699999999</c:v>
                </c:pt>
                <c:pt idx="139">
                  <c:v>207.69890613026445</c:v>
                </c:pt>
                <c:pt idx="140">
                  <c:v>207.69890613026445</c:v>
                </c:pt>
                <c:pt idx="141">
                  <c:v>207.69890613026445</c:v>
                </c:pt>
                <c:pt idx="142">
                  <c:v>207.69890613026445</c:v>
                </c:pt>
                <c:pt idx="143">
                  <c:v>207.69890613026445</c:v>
                </c:pt>
                <c:pt idx="144">
                  <c:v>186.887046</c:v>
                </c:pt>
                <c:pt idx="145">
                  <c:v>115.53608800000001</c:v>
                </c:pt>
                <c:pt idx="146">
                  <c:v>115.393586</c:v>
                </c:pt>
                <c:pt idx="147">
                  <c:v>172.72798699999998</c:v>
                </c:pt>
                <c:pt idx="148">
                  <c:v>64.640241000000003</c:v>
                </c:pt>
                <c:pt idx="149">
                  <c:v>184.66533900000002</c:v>
                </c:pt>
                <c:pt idx="150">
                  <c:v>207.69890613026445</c:v>
                </c:pt>
                <c:pt idx="151">
                  <c:v>174.14934807650897</c:v>
                </c:pt>
                <c:pt idx="152">
                  <c:v>174.14934807650897</c:v>
                </c:pt>
                <c:pt idx="153">
                  <c:v>174.14934807650897</c:v>
                </c:pt>
                <c:pt idx="154">
                  <c:v>174.14934807650897</c:v>
                </c:pt>
                <c:pt idx="155">
                  <c:v>174.14934807650897</c:v>
                </c:pt>
                <c:pt idx="156">
                  <c:v>140.25377900000001</c:v>
                </c:pt>
                <c:pt idx="157">
                  <c:v>174.14934807650897</c:v>
                </c:pt>
                <c:pt idx="158">
                  <c:v>174.14934807650897</c:v>
                </c:pt>
                <c:pt idx="159">
                  <c:v>143.24871599999997</c:v>
                </c:pt>
                <c:pt idx="160">
                  <c:v>174.14934807650897</c:v>
                </c:pt>
                <c:pt idx="161">
                  <c:v>174.14934807650897</c:v>
                </c:pt>
                <c:pt idx="162">
                  <c:v>172.513589</c:v>
                </c:pt>
                <c:pt idx="163">
                  <c:v>115.37458000000001</c:v>
                </c:pt>
                <c:pt idx="164">
                  <c:v>111.75668899999999</c:v>
                </c:pt>
                <c:pt idx="165">
                  <c:v>61.966009</c:v>
                </c:pt>
                <c:pt idx="166">
                  <c:v>139.814052</c:v>
                </c:pt>
                <c:pt idx="167">
                  <c:v>123.50425800000001</c:v>
                </c:pt>
                <c:pt idx="168">
                  <c:v>169.95030299999999</c:v>
                </c:pt>
                <c:pt idx="169">
                  <c:v>174.14934807650897</c:v>
                </c:pt>
                <c:pt idx="170">
                  <c:v>174.14934807650897</c:v>
                </c:pt>
                <c:pt idx="171">
                  <c:v>174.14934807650897</c:v>
                </c:pt>
                <c:pt idx="172">
                  <c:v>174.14934807650897</c:v>
                </c:pt>
                <c:pt idx="173">
                  <c:v>174.14934807650897</c:v>
                </c:pt>
                <c:pt idx="174">
                  <c:v>169.876394</c:v>
                </c:pt>
                <c:pt idx="175">
                  <c:v>33.183503999999999</c:v>
                </c:pt>
                <c:pt idx="176">
                  <c:v>64.831130000000002</c:v>
                </c:pt>
                <c:pt idx="177">
                  <c:v>42.717091000000003</c:v>
                </c:pt>
                <c:pt idx="178">
                  <c:v>83.537083999999993</c:v>
                </c:pt>
                <c:pt idx="179">
                  <c:v>76.722093000000001</c:v>
                </c:pt>
                <c:pt idx="180">
                  <c:v>120.190377</c:v>
                </c:pt>
                <c:pt idx="181">
                  <c:v>96.096043999999992</c:v>
                </c:pt>
                <c:pt idx="182">
                  <c:v>153.68695600000001</c:v>
                </c:pt>
                <c:pt idx="183">
                  <c:v>155.82557978702269</c:v>
                </c:pt>
                <c:pt idx="184">
                  <c:v>155.82557978702269</c:v>
                </c:pt>
                <c:pt idx="185">
                  <c:v>155.82557978702269</c:v>
                </c:pt>
                <c:pt idx="186">
                  <c:v>155.82557978702269</c:v>
                </c:pt>
                <c:pt idx="187">
                  <c:v>149.83393699999999</c:v>
                </c:pt>
                <c:pt idx="188">
                  <c:v>96.709091000000001</c:v>
                </c:pt>
                <c:pt idx="189">
                  <c:v>59.726546999999997</c:v>
                </c:pt>
                <c:pt idx="190">
                  <c:v>78.450384</c:v>
                </c:pt>
                <c:pt idx="191">
                  <c:v>124.94933999999999</c:v>
                </c:pt>
                <c:pt idx="192">
                  <c:v>131.41469699999999</c:v>
                </c:pt>
                <c:pt idx="193">
                  <c:v>50.087854</c:v>
                </c:pt>
                <c:pt idx="194">
                  <c:v>107.470359</c:v>
                </c:pt>
                <c:pt idx="195">
                  <c:v>155.82557978702269</c:v>
                </c:pt>
                <c:pt idx="196">
                  <c:v>122.860924</c:v>
                </c:pt>
                <c:pt idx="197">
                  <c:v>106.02160799999999</c:v>
                </c:pt>
                <c:pt idx="198">
                  <c:v>111.491327</c:v>
                </c:pt>
                <c:pt idx="199">
                  <c:v>155.82557978702269</c:v>
                </c:pt>
                <c:pt idx="200">
                  <c:v>155.82557978702269</c:v>
                </c:pt>
                <c:pt idx="201">
                  <c:v>155.82557978702269</c:v>
                </c:pt>
                <c:pt idx="202">
                  <c:v>151.68245999999999</c:v>
                </c:pt>
                <c:pt idx="203">
                  <c:v>155.82557978702269</c:v>
                </c:pt>
                <c:pt idx="204">
                  <c:v>155.82557978702269</c:v>
                </c:pt>
                <c:pt idx="205">
                  <c:v>155.82557978702269</c:v>
                </c:pt>
                <c:pt idx="206">
                  <c:v>155.82557978702269</c:v>
                </c:pt>
                <c:pt idx="207">
                  <c:v>155.82557978702269</c:v>
                </c:pt>
                <c:pt idx="208">
                  <c:v>142.279314</c:v>
                </c:pt>
                <c:pt idx="209">
                  <c:v>146.910132</c:v>
                </c:pt>
                <c:pt idx="210">
                  <c:v>102.34971</c:v>
                </c:pt>
                <c:pt idx="211">
                  <c:v>50.245029000000002</c:v>
                </c:pt>
                <c:pt idx="212">
                  <c:v>114.650094</c:v>
                </c:pt>
                <c:pt idx="213">
                  <c:v>70.022176999999999</c:v>
                </c:pt>
                <c:pt idx="214">
                  <c:v>74.921839000000006</c:v>
                </c:pt>
                <c:pt idx="215">
                  <c:v>81.725461999999993</c:v>
                </c:pt>
                <c:pt idx="216">
                  <c:v>74.882744000000002</c:v>
                </c:pt>
                <c:pt idx="217">
                  <c:v>89.300550000000001</c:v>
                </c:pt>
                <c:pt idx="218">
                  <c:v>83.455425000000005</c:v>
                </c:pt>
                <c:pt idx="219">
                  <c:v>129.36990693991879</c:v>
                </c:pt>
                <c:pt idx="220">
                  <c:v>129.36990693991879</c:v>
                </c:pt>
                <c:pt idx="221">
                  <c:v>125.350195</c:v>
                </c:pt>
                <c:pt idx="222">
                  <c:v>129.36990693991879</c:v>
                </c:pt>
                <c:pt idx="223">
                  <c:v>129.36990693991879</c:v>
                </c:pt>
                <c:pt idx="224">
                  <c:v>129.36990693991879</c:v>
                </c:pt>
                <c:pt idx="225">
                  <c:v>85.605266</c:v>
                </c:pt>
                <c:pt idx="226">
                  <c:v>96.403323999999998</c:v>
                </c:pt>
                <c:pt idx="227">
                  <c:v>102.102265</c:v>
                </c:pt>
                <c:pt idx="228">
                  <c:v>122.43620599999998</c:v>
                </c:pt>
                <c:pt idx="229">
                  <c:v>129.36990693991879</c:v>
                </c:pt>
                <c:pt idx="230">
                  <c:v>129.36990693991879</c:v>
                </c:pt>
                <c:pt idx="231">
                  <c:v>110.389706</c:v>
                </c:pt>
                <c:pt idx="232">
                  <c:v>91.590792000000008</c:v>
                </c:pt>
                <c:pt idx="233">
                  <c:v>80.453779999999995</c:v>
                </c:pt>
                <c:pt idx="234">
                  <c:v>115.679757</c:v>
                </c:pt>
                <c:pt idx="235">
                  <c:v>129.36990693991879</c:v>
                </c:pt>
                <c:pt idx="236">
                  <c:v>111.78855800000001</c:v>
                </c:pt>
                <c:pt idx="237">
                  <c:v>120.904725</c:v>
                </c:pt>
                <c:pt idx="238">
                  <c:v>129.36990693991879</c:v>
                </c:pt>
                <c:pt idx="239">
                  <c:v>77.670271999999997</c:v>
                </c:pt>
                <c:pt idx="240">
                  <c:v>109.308645</c:v>
                </c:pt>
                <c:pt idx="241">
                  <c:v>129.36990693991879</c:v>
                </c:pt>
                <c:pt idx="242">
                  <c:v>112.46567000000002</c:v>
                </c:pt>
                <c:pt idx="243">
                  <c:v>127.91984091174994</c:v>
                </c:pt>
                <c:pt idx="244">
                  <c:v>127.91984091174994</c:v>
                </c:pt>
                <c:pt idx="245">
                  <c:v>127.91984091174994</c:v>
                </c:pt>
                <c:pt idx="246">
                  <c:v>127.91984091174994</c:v>
                </c:pt>
                <c:pt idx="247">
                  <c:v>127.91984091174994</c:v>
                </c:pt>
                <c:pt idx="248">
                  <c:v>127.91984091174994</c:v>
                </c:pt>
                <c:pt idx="249">
                  <c:v>127.91984091174994</c:v>
                </c:pt>
                <c:pt idx="250">
                  <c:v>127.91984091174994</c:v>
                </c:pt>
                <c:pt idx="251">
                  <c:v>103.909155</c:v>
                </c:pt>
                <c:pt idx="252">
                  <c:v>111.88668799999999</c:v>
                </c:pt>
                <c:pt idx="253">
                  <c:v>107.204695</c:v>
                </c:pt>
                <c:pt idx="254">
                  <c:v>100.425472</c:v>
                </c:pt>
                <c:pt idx="255">
                  <c:v>113.15161599999999</c:v>
                </c:pt>
                <c:pt idx="256">
                  <c:v>127.91984091174994</c:v>
                </c:pt>
                <c:pt idx="257">
                  <c:v>90.574712999999988</c:v>
                </c:pt>
                <c:pt idx="258">
                  <c:v>108.22179100000001</c:v>
                </c:pt>
                <c:pt idx="259">
                  <c:v>127.91984091174994</c:v>
                </c:pt>
                <c:pt idx="260">
                  <c:v>127.91984091174994</c:v>
                </c:pt>
                <c:pt idx="261">
                  <c:v>109.05057999999998</c:v>
                </c:pt>
                <c:pt idx="262">
                  <c:v>127.91984091174994</c:v>
                </c:pt>
                <c:pt idx="263">
                  <c:v>127.91984091174994</c:v>
                </c:pt>
                <c:pt idx="264">
                  <c:v>117.07852899999999</c:v>
                </c:pt>
                <c:pt idx="265">
                  <c:v>83.900807999999998</c:v>
                </c:pt>
                <c:pt idx="266">
                  <c:v>127.91984091174994</c:v>
                </c:pt>
                <c:pt idx="267">
                  <c:v>127.91984091174994</c:v>
                </c:pt>
                <c:pt idx="268">
                  <c:v>124.632328</c:v>
                </c:pt>
                <c:pt idx="269">
                  <c:v>77.430592000000004</c:v>
                </c:pt>
                <c:pt idx="270">
                  <c:v>113.920464</c:v>
                </c:pt>
                <c:pt idx="271">
                  <c:v>127.91984091174994</c:v>
                </c:pt>
                <c:pt idx="272">
                  <c:v>127.91984091174994</c:v>
                </c:pt>
                <c:pt idx="273">
                  <c:v>120.07507200000001</c:v>
                </c:pt>
                <c:pt idx="274">
                  <c:v>96.893426000000005</c:v>
                </c:pt>
                <c:pt idx="275">
                  <c:v>122.67897000000001</c:v>
                </c:pt>
                <c:pt idx="276">
                  <c:v>124.95856790036893</c:v>
                </c:pt>
                <c:pt idx="277">
                  <c:v>124.95856790036893</c:v>
                </c:pt>
                <c:pt idx="278">
                  <c:v>124.95856790036893</c:v>
                </c:pt>
                <c:pt idx="279">
                  <c:v>124.95856790036893</c:v>
                </c:pt>
                <c:pt idx="280">
                  <c:v>109.813095</c:v>
                </c:pt>
                <c:pt idx="281">
                  <c:v>124.95856790036893</c:v>
                </c:pt>
                <c:pt idx="282">
                  <c:v>123.34950500000001</c:v>
                </c:pt>
                <c:pt idx="283">
                  <c:v>98.322434999999999</c:v>
                </c:pt>
                <c:pt idx="284">
                  <c:v>71.192278000000002</c:v>
                </c:pt>
                <c:pt idx="285">
                  <c:v>124.95856790036893</c:v>
                </c:pt>
                <c:pt idx="286">
                  <c:v>124.95856790036893</c:v>
                </c:pt>
                <c:pt idx="287">
                  <c:v>114.142624</c:v>
                </c:pt>
                <c:pt idx="288">
                  <c:v>124.95856790036893</c:v>
                </c:pt>
                <c:pt idx="289">
                  <c:v>124.95856790036893</c:v>
                </c:pt>
                <c:pt idx="290">
                  <c:v>124.95856790036893</c:v>
                </c:pt>
                <c:pt idx="291">
                  <c:v>124.95856790036893</c:v>
                </c:pt>
                <c:pt idx="292">
                  <c:v>81.896906000000001</c:v>
                </c:pt>
                <c:pt idx="293">
                  <c:v>118.67038099999999</c:v>
                </c:pt>
                <c:pt idx="294">
                  <c:v>124.95856790036893</c:v>
                </c:pt>
                <c:pt idx="295">
                  <c:v>120.39282799999999</c:v>
                </c:pt>
                <c:pt idx="296">
                  <c:v>96.681668000000002</c:v>
                </c:pt>
                <c:pt idx="297">
                  <c:v>124.95856790036893</c:v>
                </c:pt>
                <c:pt idx="298">
                  <c:v>124.95856790036893</c:v>
                </c:pt>
                <c:pt idx="299">
                  <c:v>101.60244</c:v>
                </c:pt>
                <c:pt idx="300">
                  <c:v>106.690758</c:v>
                </c:pt>
                <c:pt idx="301">
                  <c:v>124.95856790036893</c:v>
                </c:pt>
                <c:pt idx="302">
                  <c:v>57.546745999999999</c:v>
                </c:pt>
                <c:pt idx="303">
                  <c:v>93.822602000000003</c:v>
                </c:pt>
                <c:pt idx="304">
                  <c:v>59.959332000000003</c:v>
                </c:pt>
                <c:pt idx="305">
                  <c:v>100.20235699999999</c:v>
                </c:pt>
                <c:pt idx="306">
                  <c:v>108.900893</c:v>
                </c:pt>
                <c:pt idx="307">
                  <c:v>123.03554622371335</c:v>
                </c:pt>
                <c:pt idx="308">
                  <c:v>123.03554622371335</c:v>
                </c:pt>
                <c:pt idx="309">
                  <c:v>123.03554622371335</c:v>
                </c:pt>
                <c:pt idx="310">
                  <c:v>123.03554622371335</c:v>
                </c:pt>
                <c:pt idx="311">
                  <c:v>82.52366099999999</c:v>
                </c:pt>
                <c:pt idx="312">
                  <c:v>61.911677000000005</c:v>
                </c:pt>
                <c:pt idx="313">
                  <c:v>41.058446000000004</c:v>
                </c:pt>
                <c:pt idx="314">
                  <c:v>103.561556</c:v>
                </c:pt>
                <c:pt idx="315">
                  <c:v>123.03554622371335</c:v>
                </c:pt>
                <c:pt idx="316">
                  <c:v>123.03554622371335</c:v>
                </c:pt>
                <c:pt idx="317">
                  <c:v>123.03554622371335</c:v>
                </c:pt>
                <c:pt idx="318">
                  <c:v>55.414898999999998</c:v>
                </c:pt>
                <c:pt idx="319">
                  <c:v>123.03554622371335</c:v>
                </c:pt>
                <c:pt idx="320">
                  <c:v>123.03554622371335</c:v>
                </c:pt>
                <c:pt idx="321">
                  <c:v>119.394966</c:v>
                </c:pt>
                <c:pt idx="322">
                  <c:v>80.285039999999995</c:v>
                </c:pt>
                <c:pt idx="323">
                  <c:v>100.68550399999999</c:v>
                </c:pt>
                <c:pt idx="324">
                  <c:v>99.861918000000003</c:v>
                </c:pt>
                <c:pt idx="325">
                  <c:v>46.921576000000002</c:v>
                </c:pt>
                <c:pt idx="326">
                  <c:v>84.22133500000001</c:v>
                </c:pt>
                <c:pt idx="327">
                  <c:v>123.03554622371335</c:v>
                </c:pt>
                <c:pt idx="328">
                  <c:v>123.03554622371335</c:v>
                </c:pt>
                <c:pt idx="329">
                  <c:v>123.03554622371335</c:v>
                </c:pt>
                <c:pt idx="330">
                  <c:v>123.03554622371335</c:v>
                </c:pt>
                <c:pt idx="331">
                  <c:v>123.03554622371335</c:v>
                </c:pt>
                <c:pt idx="332">
                  <c:v>123.03554622371335</c:v>
                </c:pt>
                <c:pt idx="333">
                  <c:v>123.03554622371335</c:v>
                </c:pt>
                <c:pt idx="334">
                  <c:v>68.157316000000009</c:v>
                </c:pt>
                <c:pt idx="335">
                  <c:v>84.822161999999992</c:v>
                </c:pt>
                <c:pt idx="336">
                  <c:v>42.348008</c:v>
                </c:pt>
                <c:pt idx="337">
                  <c:v>45.256483000000003</c:v>
                </c:pt>
                <c:pt idx="338">
                  <c:v>89.600700000000003</c:v>
                </c:pt>
                <c:pt idx="339">
                  <c:v>143.56764014423257</c:v>
                </c:pt>
                <c:pt idx="340">
                  <c:v>84.162767000000002</c:v>
                </c:pt>
                <c:pt idx="341">
                  <c:v>136.85900000000001</c:v>
                </c:pt>
                <c:pt idx="342">
                  <c:v>96.914221999999995</c:v>
                </c:pt>
                <c:pt idx="343">
                  <c:v>52.384353000000004</c:v>
                </c:pt>
                <c:pt idx="344">
                  <c:v>45.633096999999999</c:v>
                </c:pt>
                <c:pt idx="345">
                  <c:v>58.152637999999996</c:v>
                </c:pt>
                <c:pt idx="346">
                  <c:v>60.686548999999999</c:v>
                </c:pt>
                <c:pt idx="347">
                  <c:v>97.748600999999994</c:v>
                </c:pt>
                <c:pt idx="348">
                  <c:v>117.641891</c:v>
                </c:pt>
                <c:pt idx="349">
                  <c:v>143.56764014423257</c:v>
                </c:pt>
                <c:pt idx="350">
                  <c:v>143.56764014423257</c:v>
                </c:pt>
                <c:pt idx="351">
                  <c:v>143.56764014423257</c:v>
                </c:pt>
                <c:pt idx="352">
                  <c:v>143.56764014423257</c:v>
                </c:pt>
                <c:pt idx="353">
                  <c:v>143.56764014423257</c:v>
                </c:pt>
                <c:pt idx="354">
                  <c:v>143.56764014423257</c:v>
                </c:pt>
                <c:pt idx="355">
                  <c:v>143.56764014423257</c:v>
                </c:pt>
                <c:pt idx="356">
                  <c:v>143.56764014423257</c:v>
                </c:pt>
                <c:pt idx="357">
                  <c:v>137.70208400000001</c:v>
                </c:pt>
                <c:pt idx="358">
                  <c:v>143.56764014423257</c:v>
                </c:pt>
                <c:pt idx="359">
                  <c:v>143.56764014423257</c:v>
                </c:pt>
                <c:pt idx="360">
                  <c:v>143.56764014423257</c:v>
                </c:pt>
                <c:pt idx="361">
                  <c:v>143.56764014423257</c:v>
                </c:pt>
                <c:pt idx="362">
                  <c:v>143.56764014423257</c:v>
                </c:pt>
                <c:pt idx="363">
                  <c:v>121.67089299999999</c:v>
                </c:pt>
                <c:pt idx="364">
                  <c:v>143.56764014423257</c:v>
                </c:pt>
                <c:pt idx="365">
                  <c:v>70.175501999999994</c:v>
                </c:pt>
                <c:pt idx="366">
                  <c:v>71.457744000000005</c:v>
                </c:pt>
                <c:pt idx="367">
                  <c:v>195.92218097677048</c:v>
                </c:pt>
                <c:pt idx="368">
                  <c:v>195.92218097677048</c:v>
                </c:pt>
                <c:pt idx="369">
                  <c:v>116.367098</c:v>
                </c:pt>
                <c:pt idx="370">
                  <c:v>143.60430300000002</c:v>
                </c:pt>
                <c:pt idx="371">
                  <c:v>175.55631199999999</c:v>
                </c:pt>
                <c:pt idx="372">
                  <c:v>195.92218097677048</c:v>
                </c:pt>
                <c:pt idx="373">
                  <c:v>141.32268500000001</c:v>
                </c:pt>
                <c:pt idx="374">
                  <c:v>72.621297000000013</c:v>
                </c:pt>
                <c:pt idx="375">
                  <c:v>180.16626399999998</c:v>
                </c:pt>
                <c:pt idx="376">
                  <c:v>195.92218097677048</c:v>
                </c:pt>
                <c:pt idx="377">
                  <c:v>146.40533600000001</c:v>
                </c:pt>
                <c:pt idx="378">
                  <c:v>187.89150700000002</c:v>
                </c:pt>
                <c:pt idx="379">
                  <c:v>195.92218097677048</c:v>
                </c:pt>
                <c:pt idx="380">
                  <c:v>195.92218097677048</c:v>
                </c:pt>
                <c:pt idx="381">
                  <c:v>195.92218097677048</c:v>
                </c:pt>
                <c:pt idx="382">
                  <c:v>195.92218097677048</c:v>
                </c:pt>
                <c:pt idx="383">
                  <c:v>195.92218097677048</c:v>
                </c:pt>
                <c:pt idx="384">
                  <c:v>195.92218097677048</c:v>
                </c:pt>
                <c:pt idx="385">
                  <c:v>195.92218097677048</c:v>
                </c:pt>
                <c:pt idx="386">
                  <c:v>195.92218097677048</c:v>
                </c:pt>
                <c:pt idx="387">
                  <c:v>195.92218097677048</c:v>
                </c:pt>
                <c:pt idx="388">
                  <c:v>176.46814900000001</c:v>
                </c:pt>
                <c:pt idx="389">
                  <c:v>195.92218097677048</c:v>
                </c:pt>
                <c:pt idx="390">
                  <c:v>136.01001200000002</c:v>
                </c:pt>
                <c:pt idx="391">
                  <c:v>120.033357</c:v>
                </c:pt>
                <c:pt idx="392">
                  <c:v>195.92218097677048</c:v>
                </c:pt>
                <c:pt idx="393">
                  <c:v>185.585184</c:v>
                </c:pt>
                <c:pt idx="394">
                  <c:v>56.089641</c:v>
                </c:pt>
                <c:pt idx="395">
                  <c:v>155.51653300000001</c:v>
                </c:pt>
                <c:pt idx="396">
                  <c:v>79.187899999999999</c:v>
                </c:pt>
                <c:pt idx="397">
                  <c:v>66.065214000000012</c:v>
                </c:pt>
                <c:pt idx="398">
                  <c:v>52.734241000000004</c:v>
                </c:pt>
                <c:pt idx="399">
                  <c:v>129.03492500000002</c:v>
                </c:pt>
                <c:pt idx="400">
                  <c:v>29.196757000000002</c:v>
                </c:pt>
                <c:pt idx="401">
                  <c:v>42.074168</c:v>
                </c:pt>
                <c:pt idx="402">
                  <c:v>177.85182599999999</c:v>
                </c:pt>
                <c:pt idx="403">
                  <c:v>178.00170900000001</c:v>
                </c:pt>
                <c:pt idx="404">
                  <c:v>191.29227602386348</c:v>
                </c:pt>
                <c:pt idx="405">
                  <c:v>140.70862700000001</c:v>
                </c:pt>
                <c:pt idx="406">
                  <c:v>191.29227602386348</c:v>
                </c:pt>
                <c:pt idx="407">
                  <c:v>191.29227602386348</c:v>
                </c:pt>
                <c:pt idx="408">
                  <c:v>191.29227602386348</c:v>
                </c:pt>
                <c:pt idx="409">
                  <c:v>189.77288799999999</c:v>
                </c:pt>
                <c:pt idx="410">
                  <c:v>139.390693</c:v>
                </c:pt>
                <c:pt idx="411">
                  <c:v>58.323466000000003</c:v>
                </c:pt>
                <c:pt idx="412">
                  <c:v>185.34718100000001</c:v>
                </c:pt>
                <c:pt idx="413">
                  <c:v>191.29227602386348</c:v>
                </c:pt>
                <c:pt idx="414">
                  <c:v>191.29227602386348</c:v>
                </c:pt>
                <c:pt idx="415">
                  <c:v>191.29227602386348</c:v>
                </c:pt>
                <c:pt idx="416">
                  <c:v>191.29227602386348</c:v>
                </c:pt>
                <c:pt idx="417">
                  <c:v>191.29227602386348</c:v>
                </c:pt>
                <c:pt idx="418">
                  <c:v>173.962073</c:v>
                </c:pt>
                <c:pt idx="419">
                  <c:v>170.491027</c:v>
                </c:pt>
                <c:pt idx="420">
                  <c:v>56.465977000000002</c:v>
                </c:pt>
                <c:pt idx="421">
                  <c:v>66.91897800000001</c:v>
                </c:pt>
                <c:pt idx="422">
                  <c:v>191.29227602386348</c:v>
                </c:pt>
                <c:pt idx="423">
                  <c:v>191.29227602386348</c:v>
                </c:pt>
                <c:pt idx="424">
                  <c:v>191.29227602386348</c:v>
                </c:pt>
                <c:pt idx="425">
                  <c:v>168.84421799999998</c:v>
                </c:pt>
                <c:pt idx="426">
                  <c:v>160.76469900000001</c:v>
                </c:pt>
                <c:pt idx="427">
                  <c:v>96.936318</c:v>
                </c:pt>
                <c:pt idx="428">
                  <c:v>69.070870999999997</c:v>
                </c:pt>
                <c:pt idx="429">
                  <c:v>65.70688899999999</c:v>
                </c:pt>
                <c:pt idx="430">
                  <c:v>43.799076999999997</c:v>
                </c:pt>
                <c:pt idx="431">
                  <c:v>84.453039000000004</c:v>
                </c:pt>
                <c:pt idx="432">
                  <c:v>225.3867707623867</c:v>
                </c:pt>
                <c:pt idx="433">
                  <c:v>225.3867707623867</c:v>
                </c:pt>
                <c:pt idx="434">
                  <c:v>225.3867707623867</c:v>
                </c:pt>
                <c:pt idx="435">
                  <c:v>208.78462400000001</c:v>
                </c:pt>
                <c:pt idx="436">
                  <c:v>197.86081399999998</c:v>
                </c:pt>
                <c:pt idx="437">
                  <c:v>148.099447</c:v>
                </c:pt>
                <c:pt idx="438">
                  <c:v>150.789468</c:v>
                </c:pt>
                <c:pt idx="439">
                  <c:v>180.418012</c:v>
                </c:pt>
                <c:pt idx="440">
                  <c:v>225.3867707623867</c:v>
                </c:pt>
                <c:pt idx="441">
                  <c:v>225.3867707623867</c:v>
                </c:pt>
                <c:pt idx="442">
                  <c:v>225.3867707623867</c:v>
                </c:pt>
                <c:pt idx="443">
                  <c:v>225.3867707623867</c:v>
                </c:pt>
                <c:pt idx="444">
                  <c:v>225.3867707623867</c:v>
                </c:pt>
                <c:pt idx="445">
                  <c:v>225.3867707623867</c:v>
                </c:pt>
                <c:pt idx="446">
                  <c:v>225.3867707623867</c:v>
                </c:pt>
                <c:pt idx="447">
                  <c:v>225.3867707623867</c:v>
                </c:pt>
                <c:pt idx="448">
                  <c:v>225.3867707623867</c:v>
                </c:pt>
                <c:pt idx="449">
                  <c:v>225.3867707623867</c:v>
                </c:pt>
                <c:pt idx="450">
                  <c:v>219.821653</c:v>
                </c:pt>
                <c:pt idx="451">
                  <c:v>225.3867707623867</c:v>
                </c:pt>
                <c:pt idx="452">
                  <c:v>225.3867707623867</c:v>
                </c:pt>
                <c:pt idx="453">
                  <c:v>225.3867707623867</c:v>
                </c:pt>
                <c:pt idx="454">
                  <c:v>225.3867707623867</c:v>
                </c:pt>
                <c:pt idx="455">
                  <c:v>154.951615</c:v>
                </c:pt>
                <c:pt idx="456">
                  <c:v>209.53691899999998</c:v>
                </c:pt>
                <c:pt idx="457">
                  <c:v>214.66819099999998</c:v>
                </c:pt>
                <c:pt idx="458">
                  <c:v>113.531948</c:v>
                </c:pt>
                <c:pt idx="459">
                  <c:v>62.026834000000001</c:v>
                </c:pt>
                <c:pt idx="460">
                  <c:v>186.65705500000001</c:v>
                </c:pt>
                <c:pt idx="461">
                  <c:v>228.63036319604007</c:v>
                </c:pt>
                <c:pt idx="462">
                  <c:v>228.63036319604007</c:v>
                </c:pt>
                <c:pt idx="463">
                  <c:v>188.20928000000001</c:v>
                </c:pt>
                <c:pt idx="464">
                  <c:v>171.25630999999998</c:v>
                </c:pt>
                <c:pt idx="465">
                  <c:v>137.45270300000001</c:v>
                </c:pt>
                <c:pt idx="466">
                  <c:v>127.43710400000001</c:v>
                </c:pt>
                <c:pt idx="467">
                  <c:v>156.803438</c:v>
                </c:pt>
                <c:pt idx="468">
                  <c:v>146.98482899999999</c:v>
                </c:pt>
                <c:pt idx="469">
                  <c:v>153.12428299999999</c:v>
                </c:pt>
                <c:pt idx="470">
                  <c:v>216.527355</c:v>
                </c:pt>
                <c:pt idx="471">
                  <c:v>116.140531</c:v>
                </c:pt>
                <c:pt idx="472">
                  <c:v>58.767522</c:v>
                </c:pt>
                <c:pt idx="473">
                  <c:v>135.07408600000002</c:v>
                </c:pt>
                <c:pt idx="474">
                  <c:v>108.783957</c:v>
                </c:pt>
                <c:pt idx="475">
                  <c:v>119.477476</c:v>
                </c:pt>
                <c:pt idx="476">
                  <c:v>140.929328</c:v>
                </c:pt>
                <c:pt idx="477">
                  <c:v>71.582761000000005</c:v>
                </c:pt>
                <c:pt idx="478">
                  <c:v>61.505489999999995</c:v>
                </c:pt>
                <c:pt idx="479">
                  <c:v>149.07123499999997</c:v>
                </c:pt>
                <c:pt idx="480">
                  <c:v>73.495833000000005</c:v>
                </c:pt>
                <c:pt idx="481">
                  <c:v>106.81062300000001</c:v>
                </c:pt>
                <c:pt idx="482">
                  <c:v>228.63036319604007</c:v>
                </c:pt>
                <c:pt idx="483">
                  <c:v>228.63036319604007</c:v>
                </c:pt>
                <c:pt idx="484">
                  <c:v>228.63036319604007</c:v>
                </c:pt>
                <c:pt idx="485">
                  <c:v>185.51078700000002</c:v>
                </c:pt>
                <c:pt idx="486">
                  <c:v>213.27336600000001</c:v>
                </c:pt>
                <c:pt idx="487">
                  <c:v>186.28090899999998</c:v>
                </c:pt>
                <c:pt idx="488">
                  <c:v>100.62124899999999</c:v>
                </c:pt>
                <c:pt idx="489">
                  <c:v>62.971556</c:v>
                </c:pt>
                <c:pt idx="490">
                  <c:v>150.92666299999999</c:v>
                </c:pt>
                <c:pt idx="491">
                  <c:v>223.1102392572264</c:v>
                </c:pt>
                <c:pt idx="492">
                  <c:v>223.1102392572264</c:v>
                </c:pt>
                <c:pt idx="493">
                  <c:v>223.1102392572264</c:v>
                </c:pt>
                <c:pt idx="494">
                  <c:v>223.1102392572264</c:v>
                </c:pt>
                <c:pt idx="495">
                  <c:v>223.1102392572264</c:v>
                </c:pt>
                <c:pt idx="496">
                  <c:v>178.25108700000001</c:v>
                </c:pt>
                <c:pt idx="497">
                  <c:v>223.1102392572264</c:v>
                </c:pt>
                <c:pt idx="498">
                  <c:v>223.1102392572264</c:v>
                </c:pt>
                <c:pt idx="499">
                  <c:v>90.627562000000012</c:v>
                </c:pt>
                <c:pt idx="500">
                  <c:v>223.1102392572264</c:v>
                </c:pt>
                <c:pt idx="501">
                  <c:v>223.1102392572264</c:v>
                </c:pt>
                <c:pt idx="502">
                  <c:v>180.768044</c:v>
                </c:pt>
                <c:pt idx="503">
                  <c:v>86.936888999999994</c:v>
                </c:pt>
                <c:pt idx="504">
                  <c:v>70.575761</c:v>
                </c:pt>
                <c:pt idx="505">
                  <c:v>55.322572000000001</c:v>
                </c:pt>
                <c:pt idx="506">
                  <c:v>123.57921499999999</c:v>
                </c:pt>
                <c:pt idx="507">
                  <c:v>202.28049599999997</c:v>
                </c:pt>
                <c:pt idx="508">
                  <c:v>223.1102392572264</c:v>
                </c:pt>
                <c:pt idx="509">
                  <c:v>161.71668300000002</c:v>
                </c:pt>
                <c:pt idx="510">
                  <c:v>223.1102392572264</c:v>
                </c:pt>
                <c:pt idx="511">
                  <c:v>167.026746</c:v>
                </c:pt>
                <c:pt idx="512">
                  <c:v>105.001492</c:v>
                </c:pt>
                <c:pt idx="513">
                  <c:v>205.62717900000001</c:v>
                </c:pt>
                <c:pt idx="514">
                  <c:v>223.1102392572264</c:v>
                </c:pt>
                <c:pt idx="515">
                  <c:v>223.1102392572264</c:v>
                </c:pt>
                <c:pt idx="516">
                  <c:v>178.28874617068234</c:v>
                </c:pt>
                <c:pt idx="517">
                  <c:v>178.28874617068234</c:v>
                </c:pt>
                <c:pt idx="518">
                  <c:v>168.990081</c:v>
                </c:pt>
                <c:pt idx="519">
                  <c:v>178.28874617068234</c:v>
                </c:pt>
                <c:pt idx="520">
                  <c:v>133.22213300000001</c:v>
                </c:pt>
                <c:pt idx="521">
                  <c:v>123.136791</c:v>
                </c:pt>
                <c:pt idx="522">
                  <c:v>72.104573000000002</c:v>
                </c:pt>
                <c:pt idx="523">
                  <c:v>63.974471999999999</c:v>
                </c:pt>
                <c:pt idx="524">
                  <c:v>58.373131000000001</c:v>
                </c:pt>
                <c:pt idx="525">
                  <c:v>105.38276399999999</c:v>
                </c:pt>
                <c:pt idx="526">
                  <c:v>129.31162900000001</c:v>
                </c:pt>
                <c:pt idx="527">
                  <c:v>178.28874617068234</c:v>
                </c:pt>
                <c:pt idx="528">
                  <c:v>178.28874617068234</c:v>
                </c:pt>
                <c:pt idx="529">
                  <c:v>178.28874617068234</c:v>
                </c:pt>
                <c:pt idx="530">
                  <c:v>178.28874617068234</c:v>
                </c:pt>
                <c:pt idx="531">
                  <c:v>178.28874617068234</c:v>
                </c:pt>
                <c:pt idx="532">
                  <c:v>178.28874617068234</c:v>
                </c:pt>
                <c:pt idx="533">
                  <c:v>178.28874617068234</c:v>
                </c:pt>
                <c:pt idx="534">
                  <c:v>124.69744100000001</c:v>
                </c:pt>
                <c:pt idx="535">
                  <c:v>75.424515999999997</c:v>
                </c:pt>
                <c:pt idx="536">
                  <c:v>149.416954</c:v>
                </c:pt>
                <c:pt idx="537">
                  <c:v>155.21762700000002</c:v>
                </c:pt>
                <c:pt idx="538">
                  <c:v>178.28874617068234</c:v>
                </c:pt>
                <c:pt idx="539">
                  <c:v>112.95561899999998</c:v>
                </c:pt>
                <c:pt idx="540">
                  <c:v>128.05893700000001</c:v>
                </c:pt>
                <c:pt idx="541">
                  <c:v>61.149663000000004</c:v>
                </c:pt>
                <c:pt idx="542">
                  <c:v>58.789270999999999</c:v>
                </c:pt>
                <c:pt idx="543">
                  <c:v>123.81271000000001</c:v>
                </c:pt>
                <c:pt idx="544">
                  <c:v>159.585734</c:v>
                </c:pt>
                <c:pt idx="545">
                  <c:v>178.28874617068234</c:v>
                </c:pt>
                <c:pt idx="546">
                  <c:v>130.78565900000001</c:v>
                </c:pt>
                <c:pt idx="547">
                  <c:v>97.204576999999986</c:v>
                </c:pt>
                <c:pt idx="548">
                  <c:v>162.71960166149972</c:v>
                </c:pt>
                <c:pt idx="549">
                  <c:v>162.71960166149972</c:v>
                </c:pt>
                <c:pt idx="550">
                  <c:v>92.017356000000007</c:v>
                </c:pt>
                <c:pt idx="551">
                  <c:v>106.97274399999999</c:v>
                </c:pt>
                <c:pt idx="552">
                  <c:v>127.99373900000001</c:v>
                </c:pt>
                <c:pt idx="553">
                  <c:v>116.415173</c:v>
                </c:pt>
                <c:pt idx="554">
                  <c:v>162.71960166149972</c:v>
                </c:pt>
                <c:pt idx="555">
                  <c:v>162.71960166149972</c:v>
                </c:pt>
                <c:pt idx="556">
                  <c:v>162.71960166149972</c:v>
                </c:pt>
                <c:pt idx="557">
                  <c:v>162.71960166149972</c:v>
                </c:pt>
                <c:pt idx="558">
                  <c:v>162.71960166149972</c:v>
                </c:pt>
                <c:pt idx="559">
                  <c:v>162.71960166149972</c:v>
                </c:pt>
                <c:pt idx="560">
                  <c:v>162.71960166149972</c:v>
                </c:pt>
                <c:pt idx="561">
                  <c:v>162.71960166149972</c:v>
                </c:pt>
                <c:pt idx="562">
                  <c:v>162.71960166149972</c:v>
                </c:pt>
                <c:pt idx="563">
                  <c:v>162.71960166149972</c:v>
                </c:pt>
                <c:pt idx="564">
                  <c:v>162.71960166149972</c:v>
                </c:pt>
                <c:pt idx="565">
                  <c:v>162.71960166149972</c:v>
                </c:pt>
                <c:pt idx="566">
                  <c:v>162.71960166149972</c:v>
                </c:pt>
                <c:pt idx="567">
                  <c:v>162.71960166149972</c:v>
                </c:pt>
                <c:pt idx="568">
                  <c:v>162.71960166149972</c:v>
                </c:pt>
                <c:pt idx="569">
                  <c:v>153.108248</c:v>
                </c:pt>
                <c:pt idx="570">
                  <c:v>162.71960166149972</c:v>
                </c:pt>
                <c:pt idx="571">
                  <c:v>162.71960166149972</c:v>
                </c:pt>
                <c:pt idx="572">
                  <c:v>91.990680999999995</c:v>
                </c:pt>
                <c:pt idx="573">
                  <c:v>60.386353</c:v>
                </c:pt>
                <c:pt idx="574">
                  <c:v>76.757581000000002</c:v>
                </c:pt>
                <c:pt idx="575">
                  <c:v>48.053913999999999</c:v>
                </c:pt>
                <c:pt idx="576">
                  <c:v>39.009252000000004</c:v>
                </c:pt>
                <c:pt idx="577">
                  <c:v>65.043498999999997</c:v>
                </c:pt>
                <c:pt idx="578">
                  <c:v>59.870453000000005</c:v>
                </c:pt>
                <c:pt idx="579">
                  <c:v>36.766540999999997</c:v>
                </c:pt>
                <c:pt idx="580">
                  <c:v>35.177381000000004</c:v>
                </c:pt>
                <c:pt idx="581">
                  <c:v>43.021312999999999</c:v>
                </c:pt>
                <c:pt idx="582">
                  <c:v>84.618122</c:v>
                </c:pt>
                <c:pt idx="583">
                  <c:v>132.99020248610628</c:v>
                </c:pt>
                <c:pt idx="584">
                  <c:v>113.05998299999999</c:v>
                </c:pt>
                <c:pt idx="585">
                  <c:v>132.99020248610628</c:v>
                </c:pt>
                <c:pt idx="586">
                  <c:v>55.950822000000002</c:v>
                </c:pt>
                <c:pt idx="587">
                  <c:v>49.472637000000006</c:v>
                </c:pt>
                <c:pt idx="588">
                  <c:v>47.239418000000001</c:v>
                </c:pt>
                <c:pt idx="589">
                  <c:v>115.54714</c:v>
                </c:pt>
                <c:pt idx="590">
                  <c:v>132.99020248610628</c:v>
                </c:pt>
                <c:pt idx="591">
                  <c:v>94.628765000000001</c:v>
                </c:pt>
                <c:pt idx="592">
                  <c:v>54.170434999999998</c:v>
                </c:pt>
                <c:pt idx="593">
                  <c:v>99.021672999999993</c:v>
                </c:pt>
                <c:pt idx="594">
                  <c:v>132.99020248610628</c:v>
                </c:pt>
                <c:pt idx="595">
                  <c:v>106.90828</c:v>
                </c:pt>
                <c:pt idx="596">
                  <c:v>68.056787999999997</c:v>
                </c:pt>
                <c:pt idx="597">
                  <c:v>61.214120999999999</c:v>
                </c:pt>
                <c:pt idx="598">
                  <c:v>67.968643</c:v>
                </c:pt>
                <c:pt idx="599">
                  <c:v>90.615945000000011</c:v>
                </c:pt>
                <c:pt idx="600">
                  <c:v>90.214257000000003</c:v>
                </c:pt>
                <c:pt idx="601">
                  <c:v>77.504070999999996</c:v>
                </c:pt>
                <c:pt idx="602">
                  <c:v>132.99020248610628</c:v>
                </c:pt>
                <c:pt idx="603">
                  <c:v>132.99020248610628</c:v>
                </c:pt>
                <c:pt idx="604">
                  <c:v>129.84499299999999</c:v>
                </c:pt>
                <c:pt idx="605">
                  <c:v>132.99020248610628</c:v>
                </c:pt>
                <c:pt idx="606">
                  <c:v>132.99020248610628</c:v>
                </c:pt>
                <c:pt idx="607">
                  <c:v>132.32076000000001</c:v>
                </c:pt>
                <c:pt idx="608">
                  <c:v>136.00159859187173</c:v>
                </c:pt>
                <c:pt idx="609">
                  <c:v>107.69463500000001</c:v>
                </c:pt>
                <c:pt idx="610">
                  <c:v>89.430616999999998</c:v>
                </c:pt>
                <c:pt idx="611">
                  <c:v>80.094169999999991</c:v>
                </c:pt>
                <c:pt idx="612">
                  <c:v>94.565114000000008</c:v>
                </c:pt>
                <c:pt idx="613">
                  <c:v>136.00159859187173</c:v>
                </c:pt>
                <c:pt idx="614">
                  <c:v>97.303382999999997</c:v>
                </c:pt>
                <c:pt idx="615">
                  <c:v>60.951149999999998</c:v>
                </c:pt>
                <c:pt idx="616">
                  <c:v>75.659120999999999</c:v>
                </c:pt>
                <c:pt idx="617">
                  <c:v>126.90398399999999</c:v>
                </c:pt>
                <c:pt idx="618">
                  <c:v>134.49626000000001</c:v>
                </c:pt>
                <c:pt idx="619">
                  <c:v>85.908894999999987</c:v>
                </c:pt>
                <c:pt idx="620">
                  <c:v>136.00159859187173</c:v>
                </c:pt>
                <c:pt idx="621">
                  <c:v>136.00159859187173</c:v>
                </c:pt>
                <c:pt idx="622">
                  <c:v>106.67068500000001</c:v>
                </c:pt>
                <c:pt idx="623">
                  <c:v>136.00159859187173</c:v>
                </c:pt>
                <c:pt idx="624">
                  <c:v>122.81375100000001</c:v>
                </c:pt>
                <c:pt idx="625">
                  <c:v>131.732677</c:v>
                </c:pt>
                <c:pt idx="626">
                  <c:v>136.00159859187173</c:v>
                </c:pt>
                <c:pt idx="627">
                  <c:v>136.00159859187173</c:v>
                </c:pt>
                <c:pt idx="628">
                  <c:v>91.243051999999992</c:v>
                </c:pt>
                <c:pt idx="629">
                  <c:v>111.43429399999999</c:v>
                </c:pt>
                <c:pt idx="630">
                  <c:v>136.00159859187173</c:v>
                </c:pt>
                <c:pt idx="631">
                  <c:v>136.00159859187173</c:v>
                </c:pt>
                <c:pt idx="632">
                  <c:v>90.717434999999995</c:v>
                </c:pt>
                <c:pt idx="633">
                  <c:v>101.117637</c:v>
                </c:pt>
                <c:pt idx="634">
                  <c:v>91.322076999999993</c:v>
                </c:pt>
                <c:pt idx="635">
                  <c:v>95.518872999999999</c:v>
                </c:pt>
                <c:pt idx="636">
                  <c:v>106.39381300000001</c:v>
                </c:pt>
                <c:pt idx="637">
                  <c:v>94.132784999999984</c:v>
                </c:pt>
                <c:pt idx="638">
                  <c:v>131.30571017428923</c:v>
                </c:pt>
                <c:pt idx="639">
                  <c:v>131.30571017428923</c:v>
                </c:pt>
                <c:pt idx="640">
                  <c:v>131.30571017428923</c:v>
                </c:pt>
                <c:pt idx="641">
                  <c:v>131.30571017428923</c:v>
                </c:pt>
                <c:pt idx="642">
                  <c:v>131.30571017428923</c:v>
                </c:pt>
                <c:pt idx="643">
                  <c:v>131.30571017428923</c:v>
                </c:pt>
                <c:pt idx="644">
                  <c:v>131.30571017428923</c:v>
                </c:pt>
                <c:pt idx="645">
                  <c:v>98.636789000000007</c:v>
                </c:pt>
                <c:pt idx="646">
                  <c:v>77.100153999999989</c:v>
                </c:pt>
                <c:pt idx="647">
                  <c:v>131.30571017428923</c:v>
                </c:pt>
                <c:pt idx="648">
                  <c:v>69.409424999999999</c:v>
                </c:pt>
                <c:pt idx="649">
                  <c:v>83.631951999999998</c:v>
                </c:pt>
                <c:pt idx="650">
                  <c:v>125.80086200000001</c:v>
                </c:pt>
                <c:pt idx="651">
                  <c:v>124.384985</c:v>
                </c:pt>
                <c:pt idx="652">
                  <c:v>100.18844299999999</c:v>
                </c:pt>
                <c:pt idx="653">
                  <c:v>103.259569</c:v>
                </c:pt>
                <c:pt idx="654">
                  <c:v>68.429573999999988</c:v>
                </c:pt>
                <c:pt idx="655">
                  <c:v>131.30571017428923</c:v>
                </c:pt>
                <c:pt idx="656">
                  <c:v>54.799492000000001</c:v>
                </c:pt>
                <c:pt idx="657">
                  <c:v>48.366249000000003</c:v>
                </c:pt>
                <c:pt idx="658">
                  <c:v>94.316125</c:v>
                </c:pt>
                <c:pt idx="659">
                  <c:v>112.26301099999999</c:v>
                </c:pt>
                <c:pt idx="660">
                  <c:v>106.89461200000001</c:v>
                </c:pt>
                <c:pt idx="661">
                  <c:v>103.63361900000001</c:v>
                </c:pt>
                <c:pt idx="662">
                  <c:v>124.854539</c:v>
                </c:pt>
                <c:pt idx="663">
                  <c:v>131.30571017428923</c:v>
                </c:pt>
                <c:pt idx="664">
                  <c:v>131.30571017428923</c:v>
                </c:pt>
                <c:pt idx="665">
                  <c:v>131.30571017428923</c:v>
                </c:pt>
                <c:pt idx="666">
                  <c:v>121.54897946610636</c:v>
                </c:pt>
                <c:pt idx="667">
                  <c:v>121.54897946610636</c:v>
                </c:pt>
                <c:pt idx="668">
                  <c:v>69.018527000000006</c:v>
                </c:pt>
                <c:pt idx="669">
                  <c:v>125.60061211497658</c:v>
                </c:pt>
                <c:pt idx="670">
                  <c:v>125.60061211497658</c:v>
                </c:pt>
                <c:pt idx="671">
                  <c:v>125.60061211497658</c:v>
                </c:pt>
                <c:pt idx="672">
                  <c:v>125.60061211497658</c:v>
                </c:pt>
                <c:pt idx="673">
                  <c:v>112.376633</c:v>
                </c:pt>
                <c:pt idx="674">
                  <c:v>80.775775999999993</c:v>
                </c:pt>
                <c:pt idx="675">
                  <c:v>87.517318000000003</c:v>
                </c:pt>
                <c:pt idx="676">
                  <c:v>90.350184999999996</c:v>
                </c:pt>
                <c:pt idx="677">
                  <c:v>109.16140900000001</c:v>
                </c:pt>
                <c:pt idx="678">
                  <c:v>69.483063000000001</c:v>
                </c:pt>
                <c:pt idx="679">
                  <c:v>51.617401000000001</c:v>
                </c:pt>
                <c:pt idx="680">
                  <c:v>56.063391000000003</c:v>
                </c:pt>
                <c:pt idx="681">
                  <c:v>115.816581</c:v>
                </c:pt>
                <c:pt idx="682">
                  <c:v>109.817306</c:v>
                </c:pt>
                <c:pt idx="683">
                  <c:v>98.778859999999995</c:v>
                </c:pt>
                <c:pt idx="684">
                  <c:v>122.66425</c:v>
                </c:pt>
                <c:pt idx="685">
                  <c:v>125.60061211497658</c:v>
                </c:pt>
                <c:pt idx="686">
                  <c:v>119.86378999999999</c:v>
                </c:pt>
                <c:pt idx="687">
                  <c:v>54.818041000000001</c:v>
                </c:pt>
                <c:pt idx="688">
                  <c:v>125.60061211497658</c:v>
                </c:pt>
                <c:pt idx="689">
                  <c:v>125.60061211497658</c:v>
                </c:pt>
                <c:pt idx="690">
                  <c:v>125.60061211497658</c:v>
                </c:pt>
                <c:pt idx="691">
                  <c:v>57.579214</c:v>
                </c:pt>
                <c:pt idx="692">
                  <c:v>77.504825999999994</c:v>
                </c:pt>
                <c:pt idx="693">
                  <c:v>56.623999000000005</c:v>
                </c:pt>
                <c:pt idx="694">
                  <c:v>61.613292999999999</c:v>
                </c:pt>
                <c:pt idx="695">
                  <c:v>112.85042299999999</c:v>
                </c:pt>
                <c:pt idx="696">
                  <c:v>87.513448000000011</c:v>
                </c:pt>
                <c:pt idx="697">
                  <c:v>47.587671</c:v>
                </c:pt>
                <c:pt idx="698">
                  <c:v>71.112015999999997</c:v>
                </c:pt>
                <c:pt idx="699">
                  <c:v>65.010852999999997</c:v>
                </c:pt>
                <c:pt idx="700">
                  <c:v>119.595054</c:v>
                </c:pt>
                <c:pt idx="701">
                  <c:v>119.29588199999999</c:v>
                </c:pt>
                <c:pt idx="702">
                  <c:v>100.617614</c:v>
                </c:pt>
                <c:pt idx="703">
                  <c:v>47.969997999999997</c:v>
                </c:pt>
                <c:pt idx="704">
                  <c:v>62.839870000000005</c:v>
                </c:pt>
                <c:pt idx="705">
                  <c:v>73.685134999999988</c:v>
                </c:pt>
                <c:pt idx="706">
                  <c:v>58.411174000000003</c:v>
                </c:pt>
                <c:pt idx="707">
                  <c:v>53.081889000000004</c:v>
                </c:pt>
                <c:pt idx="708">
                  <c:v>39.551927000000006</c:v>
                </c:pt>
                <c:pt idx="709">
                  <c:v>44.508303999999995</c:v>
                </c:pt>
                <c:pt idx="710">
                  <c:v>84.965941000000001</c:v>
                </c:pt>
                <c:pt idx="711">
                  <c:v>153.82677503616654</c:v>
                </c:pt>
                <c:pt idx="712">
                  <c:v>77.564145000000011</c:v>
                </c:pt>
                <c:pt idx="713">
                  <c:v>55.796743999999997</c:v>
                </c:pt>
                <c:pt idx="714">
                  <c:v>100.030469</c:v>
                </c:pt>
                <c:pt idx="715">
                  <c:v>153.82677503616654</c:v>
                </c:pt>
                <c:pt idx="716">
                  <c:v>153.82677503616654</c:v>
                </c:pt>
                <c:pt idx="717">
                  <c:v>153.82677503616654</c:v>
                </c:pt>
                <c:pt idx="718">
                  <c:v>153.82677503616654</c:v>
                </c:pt>
                <c:pt idx="719">
                  <c:v>153.82677503616654</c:v>
                </c:pt>
                <c:pt idx="720">
                  <c:v>153.82677503616654</c:v>
                </c:pt>
                <c:pt idx="721">
                  <c:v>147.10712599999999</c:v>
                </c:pt>
                <c:pt idx="722">
                  <c:v>153.82677503616654</c:v>
                </c:pt>
                <c:pt idx="723">
                  <c:v>153.82677503616654</c:v>
                </c:pt>
                <c:pt idx="724">
                  <c:v>153.82677503616654</c:v>
                </c:pt>
                <c:pt idx="725">
                  <c:v>153.82677503616654</c:v>
                </c:pt>
                <c:pt idx="726">
                  <c:v>153.82677503616654</c:v>
                </c:pt>
                <c:pt idx="727">
                  <c:v>153.82677503616654</c:v>
                </c:pt>
                <c:pt idx="728">
                  <c:v>153.82677503616654</c:v>
                </c:pt>
                <c:pt idx="729">
                  <c:v>153.82677503616654</c:v>
                </c:pt>
                <c:pt idx="730">
                  <c:v>207.7904900330534</c:v>
                </c:pt>
                <c:pt idx="731">
                  <c:v>207.7904900330534</c:v>
                </c:pt>
                <c:pt idx="732">
                  <c:v>207.7904900330534</c:v>
                </c:pt>
                <c:pt idx="733">
                  <c:v>207.7904900330534</c:v>
                </c:pt>
                <c:pt idx="734">
                  <c:v>207.7904900330534</c:v>
                </c:pt>
                <c:pt idx="735">
                  <c:v>207.7904900330534</c:v>
                </c:pt>
                <c:pt idx="736">
                  <c:v>171.128219</c:v>
                </c:pt>
                <c:pt idx="737">
                  <c:v>185.09465499999999</c:v>
                </c:pt>
                <c:pt idx="738">
                  <c:v>207.7904900330534</c:v>
                </c:pt>
                <c:pt idx="739">
                  <c:v>207.7904900330534</c:v>
                </c:pt>
                <c:pt idx="740">
                  <c:v>207.7904900330534</c:v>
                </c:pt>
                <c:pt idx="741">
                  <c:v>207.7904900330534</c:v>
                </c:pt>
                <c:pt idx="742">
                  <c:v>207.7904900330534</c:v>
                </c:pt>
                <c:pt idx="743">
                  <c:v>195.594943</c:v>
                </c:pt>
                <c:pt idx="744">
                  <c:v>102.47642500000001</c:v>
                </c:pt>
                <c:pt idx="745">
                  <c:v>160.7004</c:v>
                </c:pt>
                <c:pt idx="746">
                  <c:v>103.53475</c:v>
                </c:pt>
                <c:pt idx="747">
                  <c:v>92.976399999999998</c:v>
                </c:pt>
                <c:pt idx="748">
                  <c:v>37.336100000000002</c:v>
                </c:pt>
                <c:pt idx="749">
                  <c:v>126.12639999999999</c:v>
                </c:pt>
                <c:pt idx="750">
                  <c:v>207.7904900330534</c:v>
                </c:pt>
                <c:pt idx="751">
                  <c:v>207.7904900330534</c:v>
                </c:pt>
                <c:pt idx="752">
                  <c:v>207.7904900330534</c:v>
                </c:pt>
                <c:pt idx="753">
                  <c:v>207.7904900330534</c:v>
                </c:pt>
                <c:pt idx="754">
                  <c:v>172.675949</c:v>
                </c:pt>
                <c:pt idx="755">
                  <c:v>32.874099999999999</c:v>
                </c:pt>
                <c:pt idx="756">
                  <c:v>204.55170000000001</c:v>
                </c:pt>
                <c:pt idx="757">
                  <c:v>207.7904900330534</c:v>
                </c:pt>
                <c:pt idx="758">
                  <c:v>207.7904900330534</c:v>
                </c:pt>
                <c:pt idx="759">
                  <c:v>207.7904900330534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  <c:pt idx="409">
                  <c:v>D</c:v>
                </c:pt>
                <c:pt idx="440">
                  <c:v>E</c:v>
                </c:pt>
                <c:pt idx="471">
                  <c:v>F</c:v>
                </c:pt>
                <c:pt idx="499">
                  <c:v>M</c:v>
                </c:pt>
                <c:pt idx="530">
                  <c:v>A</c:v>
                </c:pt>
                <c:pt idx="560">
                  <c:v>M</c:v>
                </c:pt>
                <c:pt idx="591">
                  <c:v>J</c:v>
                </c:pt>
                <c:pt idx="621">
                  <c:v>J</c:v>
                </c:pt>
                <c:pt idx="652">
                  <c:v>A</c:v>
                </c:pt>
                <c:pt idx="683">
                  <c:v>S</c:v>
                </c:pt>
                <c:pt idx="713">
                  <c:v>O</c:v>
                </c:pt>
                <c:pt idx="744">
                  <c:v>N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F2-47EC-A220-AD730E91A1EA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F2-47EC-A220-AD730E91A1EA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Dat_01!$Y$180:$Y$209</c:f>
              <c:numCache>
                <c:formatCode>0_)</c:formatCode>
                <c:ptCount val="30"/>
                <c:pt idx="0">
                  <c:v>44.882376297</c:v>
                </c:pt>
                <c:pt idx="1">
                  <c:v>39.345529079999999</c:v>
                </c:pt>
                <c:pt idx="2">
                  <c:v>48.514971592000002</c:v>
                </c:pt>
                <c:pt idx="3">
                  <c:v>40.980438068000005</c:v>
                </c:pt>
                <c:pt idx="4">
                  <c:v>63.970423034</c:v>
                </c:pt>
                <c:pt idx="5">
                  <c:v>81.209515570000008</c:v>
                </c:pt>
                <c:pt idx="6">
                  <c:v>78.215687877999997</c:v>
                </c:pt>
                <c:pt idx="7">
                  <c:v>62.815597402999998</c:v>
                </c:pt>
                <c:pt idx="8">
                  <c:v>65.934093829999995</c:v>
                </c:pt>
                <c:pt idx="9">
                  <c:v>70.247022364000003</c:v>
                </c:pt>
                <c:pt idx="10">
                  <c:v>43.810278571000005</c:v>
                </c:pt>
                <c:pt idx="11">
                  <c:v>55.510234959999998</c:v>
                </c:pt>
                <c:pt idx="12">
                  <c:v>70.999658064000002</c:v>
                </c:pt>
                <c:pt idx="13">
                  <c:v>79.587766560999995</c:v>
                </c:pt>
                <c:pt idx="14">
                  <c:v>72.457039999999992</c:v>
                </c:pt>
                <c:pt idx="15">
                  <c:v>61.685386858000001</c:v>
                </c:pt>
                <c:pt idx="16">
                  <c:v>69.672549759999995</c:v>
                </c:pt>
                <c:pt idx="17">
                  <c:v>80.043622859999999</c:v>
                </c:pt>
                <c:pt idx="18">
                  <c:v>83.723539157999994</c:v>
                </c:pt>
                <c:pt idx="19">
                  <c:v>76.979256692999996</c:v>
                </c:pt>
                <c:pt idx="20">
                  <c:v>73.146001261999999</c:v>
                </c:pt>
                <c:pt idx="21">
                  <c:v>79.547781690000008</c:v>
                </c:pt>
                <c:pt idx="22">
                  <c:v>88.103575196000008</c:v>
                </c:pt>
                <c:pt idx="23">
                  <c:v>88.474512732999997</c:v>
                </c:pt>
                <c:pt idx="24">
                  <c:v>80.241556072999998</c:v>
                </c:pt>
                <c:pt idx="25">
                  <c:v>74.774637088000006</c:v>
                </c:pt>
                <c:pt idx="26">
                  <c:v>55.823558063999997</c:v>
                </c:pt>
                <c:pt idx="27">
                  <c:v>30.209624047000002</c:v>
                </c:pt>
                <c:pt idx="28">
                  <c:v>35.380532341999995</c:v>
                </c:pt>
                <c:pt idx="29">
                  <c:v>26.080973641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Dat_01!$X$180:$X$209</c:f>
              <c:numCache>
                <c:formatCode>0.0_)</c:formatCode>
                <c:ptCount val="30"/>
                <c:pt idx="0">
                  <c:v>7.2486693786904599</c:v>
                </c:pt>
                <c:pt idx="1">
                  <c:v>5.7226730698073824</c:v>
                </c:pt>
                <c:pt idx="2">
                  <c:v>6.952245303846186</c:v>
                </c:pt>
                <c:pt idx="3">
                  <c:v>6.8702375651789636</c:v>
                </c:pt>
                <c:pt idx="4">
                  <c:v>10.609691331506626</c:v>
                </c:pt>
                <c:pt idx="5">
                  <c:v>12.057610745160632</c:v>
                </c:pt>
                <c:pt idx="6">
                  <c:v>11.687699740456599</c:v>
                </c:pt>
                <c:pt idx="7">
                  <c:v>9.5648812091575923</c:v>
                </c:pt>
                <c:pt idx="8">
                  <c:v>9.182286074583164</c:v>
                </c:pt>
                <c:pt idx="9">
                  <c:v>9.3484564763328972</c:v>
                </c:pt>
                <c:pt idx="10">
                  <c:v>6.2971941328807315</c:v>
                </c:pt>
                <c:pt idx="11">
                  <c:v>8.6839600943138855</c:v>
                </c:pt>
                <c:pt idx="12">
                  <c:v>10.230501228386521</c:v>
                </c:pt>
                <c:pt idx="13">
                  <c:v>11.487932794068081</c:v>
                </c:pt>
                <c:pt idx="14">
                  <c:v>11.138942694977892</c:v>
                </c:pt>
                <c:pt idx="15">
                  <c:v>9.0854842985670103</c:v>
                </c:pt>
                <c:pt idx="16">
                  <c:v>10.387684828273267</c:v>
                </c:pt>
                <c:pt idx="17">
                  <c:v>13.44675699194676</c:v>
                </c:pt>
                <c:pt idx="18">
                  <c:v>16.032965992092628</c:v>
                </c:pt>
                <c:pt idx="19">
                  <c:v>11.588495257899199</c:v>
                </c:pt>
                <c:pt idx="20">
                  <c:v>9.6438313037551051</c:v>
                </c:pt>
                <c:pt idx="21">
                  <c:v>10.158402930656464</c:v>
                </c:pt>
                <c:pt idx="22">
                  <c:v>11.44161412365143</c:v>
                </c:pt>
                <c:pt idx="23">
                  <c:v>11.82029587482428</c:v>
                </c:pt>
                <c:pt idx="24">
                  <c:v>12.331028851496967</c:v>
                </c:pt>
                <c:pt idx="25">
                  <c:v>12.50632211457971</c:v>
                </c:pt>
                <c:pt idx="26">
                  <c:v>7.5392005423772765</c:v>
                </c:pt>
                <c:pt idx="27">
                  <c:v>4.0001175881043158</c:v>
                </c:pt>
                <c:pt idx="28">
                  <c:v>4.7616284123088253</c:v>
                </c:pt>
                <c:pt idx="29">
                  <c:v>3.3817234062278443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2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25"/>
      </c:valAx>
      <c:valAx>
        <c:axId val="690945248"/>
        <c:scaling>
          <c:orientation val="minMax"/>
          <c:max val="2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</c:v>
                  </c:pt>
                  <c:pt idx="61">
                    <c:v>2022</c:v>
                  </c:pt>
                  <c:pt idx="426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34.200583999999999</c:v>
                </c:pt>
                <c:pt idx="1">
                  <c:v>28.425051</c:v>
                </c:pt>
                <c:pt idx="2">
                  <c:v>47.295914000000003</c:v>
                </c:pt>
                <c:pt idx="3">
                  <c:v>53.287258000000001</c:v>
                </c:pt>
                <c:pt idx="4">
                  <c:v>58.305930999999994</c:v>
                </c:pt>
                <c:pt idx="5">
                  <c:v>60.266964000000002</c:v>
                </c:pt>
                <c:pt idx="6">
                  <c:v>58.469233000000003</c:v>
                </c:pt>
                <c:pt idx="7">
                  <c:v>58.837652999999996</c:v>
                </c:pt>
                <c:pt idx="8">
                  <c:v>58.616315</c:v>
                </c:pt>
                <c:pt idx="9">
                  <c:v>54.433118</c:v>
                </c:pt>
                <c:pt idx="10">
                  <c:v>51.350515000000001</c:v>
                </c:pt>
                <c:pt idx="11">
                  <c:v>49.155479</c:v>
                </c:pt>
                <c:pt idx="12">
                  <c:v>52.486421999999997</c:v>
                </c:pt>
                <c:pt idx="13">
                  <c:v>54.528788999999996</c:v>
                </c:pt>
                <c:pt idx="14">
                  <c:v>54.60962</c:v>
                </c:pt>
                <c:pt idx="15">
                  <c:v>53.977794000000003</c:v>
                </c:pt>
                <c:pt idx="16">
                  <c:v>52.179030999999995</c:v>
                </c:pt>
                <c:pt idx="17">
                  <c:v>43.444875000000003</c:v>
                </c:pt>
                <c:pt idx="18">
                  <c:v>39.298634</c:v>
                </c:pt>
                <c:pt idx="19">
                  <c:v>12.594541</c:v>
                </c:pt>
                <c:pt idx="20">
                  <c:v>29.238383000000002</c:v>
                </c:pt>
                <c:pt idx="21">
                  <c:v>22.649394000000001</c:v>
                </c:pt>
                <c:pt idx="22">
                  <c:v>29.256648000000002</c:v>
                </c:pt>
                <c:pt idx="23">
                  <c:v>27.127847000000003</c:v>
                </c:pt>
                <c:pt idx="24">
                  <c:v>28.338612000000001</c:v>
                </c:pt>
                <c:pt idx="25">
                  <c:v>43.191369000000002</c:v>
                </c:pt>
                <c:pt idx="26">
                  <c:v>37.564961000000004</c:v>
                </c:pt>
                <c:pt idx="27">
                  <c:v>45.394492</c:v>
                </c:pt>
                <c:pt idx="28">
                  <c:v>40.145957000000003</c:v>
                </c:pt>
                <c:pt idx="29">
                  <c:v>45.986592999999999</c:v>
                </c:pt>
                <c:pt idx="30">
                  <c:v>37.607422</c:v>
                </c:pt>
                <c:pt idx="31">
                  <c:v>41.125182000000002</c:v>
                </c:pt>
                <c:pt idx="32">
                  <c:v>48.651383000000003</c:v>
                </c:pt>
                <c:pt idx="33">
                  <c:v>33.295372</c:v>
                </c:pt>
                <c:pt idx="34">
                  <c:v>40.319555000000001</c:v>
                </c:pt>
                <c:pt idx="35">
                  <c:v>44.549554999999998</c:v>
                </c:pt>
                <c:pt idx="36">
                  <c:v>26.500812999999997</c:v>
                </c:pt>
                <c:pt idx="37">
                  <c:v>31.946809000000002</c:v>
                </c:pt>
                <c:pt idx="38">
                  <c:v>29.325246</c:v>
                </c:pt>
                <c:pt idx="39">
                  <c:v>19.673748</c:v>
                </c:pt>
                <c:pt idx="40">
                  <c:v>43.367036999999996</c:v>
                </c:pt>
                <c:pt idx="41">
                  <c:v>46.165599</c:v>
                </c:pt>
                <c:pt idx="42">
                  <c:v>39.940021999999999</c:v>
                </c:pt>
                <c:pt idx="43">
                  <c:v>39.957680000000003</c:v>
                </c:pt>
                <c:pt idx="44">
                  <c:v>39.182118000000003</c:v>
                </c:pt>
                <c:pt idx="45">
                  <c:v>35.260991000000004</c:v>
                </c:pt>
                <c:pt idx="46">
                  <c:v>34.408909000000001</c:v>
                </c:pt>
                <c:pt idx="47">
                  <c:v>27.199411999999999</c:v>
                </c:pt>
                <c:pt idx="48">
                  <c:v>32.266796999999997</c:v>
                </c:pt>
                <c:pt idx="49">
                  <c:v>21.086787000000001</c:v>
                </c:pt>
                <c:pt idx="50">
                  <c:v>19.310046</c:v>
                </c:pt>
                <c:pt idx="51">
                  <c:v>23.913466</c:v>
                </c:pt>
                <c:pt idx="52">
                  <c:v>11.077534</c:v>
                </c:pt>
                <c:pt idx="53">
                  <c:v>15.377177</c:v>
                </c:pt>
                <c:pt idx="54">
                  <c:v>13.603522000000002</c:v>
                </c:pt>
                <c:pt idx="55">
                  <c:v>12.580187</c:v>
                </c:pt>
                <c:pt idx="56">
                  <c:v>30.541526000000001</c:v>
                </c:pt>
                <c:pt idx="57">
                  <c:v>28.25357</c:v>
                </c:pt>
                <c:pt idx="58">
                  <c:v>36.844061000000004</c:v>
                </c:pt>
                <c:pt idx="59">
                  <c:v>45.098849999999999</c:v>
                </c:pt>
                <c:pt idx="60">
                  <c:v>47.096932000000002</c:v>
                </c:pt>
                <c:pt idx="61">
                  <c:v>44.930720000000001</c:v>
                </c:pt>
                <c:pt idx="62">
                  <c:v>42.032415999999998</c:v>
                </c:pt>
                <c:pt idx="63">
                  <c:v>46.275788999999996</c:v>
                </c:pt>
                <c:pt idx="64">
                  <c:v>26.961168000000001</c:v>
                </c:pt>
                <c:pt idx="65">
                  <c:v>33.969307000000001</c:v>
                </c:pt>
                <c:pt idx="66">
                  <c:v>51.855713999999999</c:v>
                </c:pt>
                <c:pt idx="67">
                  <c:v>50.864735000000003</c:v>
                </c:pt>
                <c:pt idx="68">
                  <c:v>43.500686000000002</c:v>
                </c:pt>
                <c:pt idx="69">
                  <c:v>39.167149999999999</c:v>
                </c:pt>
                <c:pt idx="70">
                  <c:v>37.273371000000004</c:v>
                </c:pt>
                <c:pt idx="71">
                  <c:v>43.255163000000003</c:v>
                </c:pt>
                <c:pt idx="72">
                  <c:v>53.236148</c:v>
                </c:pt>
                <c:pt idx="73">
                  <c:v>51.342014999999996</c:v>
                </c:pt>
                <c:pt idx="74">
                  <c:v>50.498544000000003</c:v>
                </c:pt>
                <c:pt idx="75">
                  <c:v>51.528371</c:v>
                </c:pt>
                <c:pt idx="76">
                  <c:v>55.654136000000001</c:v>
                </c:pt>
                <c:pt idx="77">
                  <c:v>58.980902999999998</c:v>
                </c:pt>
                <c:pt idx="78">
                  <c:v>59.547559</c:v>
                </c:pt>
                <c:pt idx="79">
                  <c:v>58.043630999999998</c:v>
                </c:pt>
                <c:pt idx="80">
                  <c:v>58.270889000000004</c:v>
                </c:pt>
                <c:pt idx="81">
                  <c:v>59.708840000000002</c:v>
                </c:pt>
                <c:pt idx="82">
                  <c:v>52.759805</c:v>
                </c:pt>
                <c:pt idx="83">
                  <c:v>46.146273999999998</c:v>
                </c:pt>
                <c:pt idx="84">
                  <c:v>43.761775999999998</c:v>
                </c:pt>
                <c:pt idx="85">
                  <c:v>43.020066</c:v>
                </c:pt>
                <c:pt idx="86">
                  <c:v>38.068025999999996</c:v>
                </c:pt>
                <c:pt idx="87">
                  <c:v>49.852119000000002</c:v>
                </c:pt>
                <c:pt idx="88">
                  <c:v>63.967041999999999</c:v>
                </c:pt>
                <c:pt idx="89">
                  <c:v>65.020769999999999</c:v>
                </c:pt>
                <c:pt idx="90">
                  <c:v>58.23789</c:v>
                </c:pt>
                <c:pt idx="91">
                  <c:v>59.140493999999997</c:v>
                </c:pt>
                <c:pt idx="92">
                  <c:v>65.120953999999998</c:v>
                </c:pt>
                <c:pt idx="93">
                  <c:v>68.685614000000001</c:v>
                </c:pt>
                <c:pt idx="94">
                  <c:v>54.859326000000003</c:v>
                </c:pt>
                <c:pt idx="95">
                  <c:v>34.941341999999999</c:v>
                </c:pt>
                <c:pt idx="96">
                  <c:v>48.115040999999998</c:v>
                </c:pt>
                <c:pt idx="97">
                  <c:v>57.725561999999996</c:v>
                </c:pt>
                <c:pt idx="98">
                  <c:v>69.594614000000007</c:v>
                </c:pt>
                <c:pt idx="99">
                  <c:v>67.466223999999997</c:v>
                </c:pt>
                <c:pt idx="100">
                  <c:v>63.447902999999997</c:v>
                </c:pt>
                <c:pt idx="101">
                  <c:v>60.039427000000003</c:v>
                </c:pt>
                <c:pt idx="102">
                  <c:v>57.800922</c:v>
                </c:pt>
                <c:pt idx="103">
                  <c:v>50.251185</c:v>
                </c:pt>
                <c:pt idx="104">
                  <c:v>41.823779999999999</c:v>
                </c:pt>
                <c:pt idx="105">
                  <c:v>65.942972999999995</c:v>
                </c:pt>
                <c:pt idx="106">
                  <c:v>72.636911999999995</c:v>
                </c:pt>
                <c:pt idx="107">
                  <c:v>59.449258999999998</c:v>
                </c:pt>
                <c:pt idx="108">
                  <c:v>73.016041000000001</c:v>
                </c:pt>
                <c:pt idx="109">
                  <c:v>69.274229000000005</c:v>
                </c:pt>
                <c:pt idx="110">
                  <c:v>46.288126000000005</c:v>
                </c:pt>
                <c:pt idx="111">
                  <c:v>73.880123000000012</c:v>
                </c:pt>
                <c:pt idx="112">
                  <c:v>79.988246000000004</c:v>
                </c:pt>
                <c:pt idx="113">
                  <c:v>83.079931999999999</c:v>
                </c:pt>
                <c:pt idx="114">
                  <c:v>62.765416999999999</c:v>
                </c:pt>
                <c:pt idx="115">
                  <c:v>41.807417000000001</c:v>
                </c:pt>
                <c:pt idx="116">
                  <c:v>30.552859000000002</c:v>
                </c:pt>
                <c:pt idx="117">
                  <c:v>29.456392999999998</c:v>
                </c:pt>
                <c:pt idx="118">
                  <c:v>52.548059000000002</c:v>
                </c:pt>
                <c:pt idx="119">
                  <c:v>75.745539999999991</c:v>
                </c:pt>
                <c:pt idx="120">
                  <c:v>76.296301</c:v>
                </c:pt>
                <c:pt idx="121">
                  <c:v>71.628574000000015</c:v>
                </c:pt>
                <c:pt idx="122">
                  <c:v>35.527419999999999</c:v>
                </c:pt>
                <c:pt idx="123">
                  <c:v>54.084353999999998</c:v>
                </c:pt>
                <c:pt idx="124">
                  <c:v>56.345740000000006</c:v>
                </c:pt>
                <c:pt idx="125">
                  <c:v>57.480072999999997</c:v>
                </c:pt>
                <c:pt idx="126">
                  <c:v>46.524450999999999</c:v>
                </c:pt>
                <c:pt idx="127">
                  <c:v>51.734838000000003</c:v>
                </c:pt>
                <c:pt idx="128">
                  <c:v>67.636289999999988</c:v>
                </c:pt>
                <c:pt idx="129">
                  <c:v>66.398049</c:v>
                </c:pt>
                <c:pt idx="130">
                  <c:v>24.921495</c:v>
                </c:pt>
                <c:pt idx="131">
                  <c:v>61.151569000000002</c:v>
                </c:pt>
                <c:pt idx="132">
                  <c:v>75.262876000000006</c:v>
                </c:pt>
                <c:pt idx="133">
                  <c:v>18.20748</c:v>
                </c:pt>
                <c:pt idx="134">
                  <c:v>19.085939</c:v>
                </c:pt>
                <c:pt idx="135">
                  <c:v>10.901577</c:v>
                </c:pt>
                <c:pt idx="136">
                  <c:v>23.206485000000001</c:v>
                </c:pt>
                <c:pt idx="137">
                  <c:v>38.313834999999997</c:v>
                </c:pt>
                <c:pt idx="138">
                  <c:v>45.825392999999998</c:v>
                </c:pt>
                <c:pt idx="139">
                  <c:v>43.448278000000002</c:v>
                </c:pt>
                <c:pt idx="140">
                  <c:v>31.658595999999999</c:v>
                </c:pt>
                <c:pt idx="141">
                  <c:v>36.070926</c:v>
                </c:pt>
                <c:pt idx="142">
                  <c:v>27.752193999999999</c:v>
                </c:pt>
                <c:pt idx="143">
                  <c:v>21.947319</c:v>
                </c:pt>
                <c:pt idx="144">
                  <c:v>26.550758000000002</c:v>
                </c:pt>
                <c:pt idx="145">
                  <c:v>42.189472000000002</c:v>
                </c:pt>
                <c:pt idx="146">
                  <c:v>68.668347999999995</c:v>
                </c:pt>
                <c:pt idx="147">
                  <c:v>55.508578</c:v>
                </c:pt>
                <c:pt idx="148">
                  <c:v>40.792732000000001</c:v>
                </c:pt>
                <c:pt idx="149">
                  <c:v>53.814214</c:v>
                </c:pt>
                <c:pt idx="150">
                  <c:v>68.404088000000002</c:v>
                </c:pt>
                <c:pt idx="151">
                  <c:v>87.895004</c:v>
                </c:pt>
                <c:pt idx="152">
                  <c:v>104.82602</c:v>
                </c:pt>
                <c:pt idx="153">
                  <c:v>99.979323000000008</c:v>
                </c:pt>
                <c:pt idx="154">
                  <c:v>55.087336000000001</c:v>
                </c:pt>
                <c:pt idx="155">
                  <c:v>39.091197000000001</c:v>
                </c:pt>
                <c:pt idx="156">
                  <c:v>93.150326000000007</c:v>
                </c:pt>
                <c:pt idx="157">
                  <c:v>105.14336499999999</c:v>
                </c:pt>
                <c:pt idx="158">
                  <c:v>77.472667000000001</c:v>
                </c:pt>
                <c:pt idx="159">
                  <c:v>80.196585999999996</c:v>
                </c:pt>
                <c:pt idx="160">
                  <c:v>97.129922000000008</c:v>
                </c:pt>
                <c:pt idx="161">
                  <c:v>69.466175000000007</c:v>
                </c:pt>
                <c:pt idx="162">
                  <c:v>51.714264999999997</c:v>
                </c:pt>
                <c:pt idx="163">
                  <c:v>75.035882000000001</c:v>
                </c:pt>
                <c:pt idx="164">
                  <c:v>95.315332999999995</c:v>
                </c:pt>
                <c:pt idx="165">
                  <c:v>103.832346</c:v>
                </c:pt>
                <c:pt idx="166">
                  <c:v>110.89655999999999</c:v>
                </c:pt>
                <c:pt idx="167">
                  <c:v>101.88423</c:v>
                </c:pt>
                <c:pt idx="168">
                  <c:v>106.44025000000001</c:v>
                </c:pt>
                <c:pt idx="169">
                  <c:v>69.877051999999992</c:v>
                </c:pt>
                <c:pt idx="170">
                  <c:v>49.988691999999993</c:v>
                </c:pt>
                <c:pt idx="171">
                  <c:v>98.236498000000012</c:v>
                </c:pt>
                <c:pt idx="172">
                  <c:v>37.812838999999997</c:v>
                </c:pt>
                <c:pt idx="173">
                  <c:v>70.766553999999999</c:v>
                </c:pt>
                <c:pt idx="174">
                  <c:v>105.22932</c:v>
                </c:pt>
                <c:pt idx="175">
                  <c:v>115.178146</c:v>
                </c:pt>
                <c:pt idx="176">
                  <c:v>84.243058999999988</c:v>
                </c:pt>
                <c:pt idx="177">
                  <c:v>66.081136999999998</c:v>
                </c:pt>
                <c:pt idx="178">
                  <c:v>67.240855999999994</c:v>
                </c:pt>
                <c:pt idx="179">
                  <c:v>112.928438</c:v>
                </c:pt>
                <c:pt idx="180">
                  <c:v>103.47963300000001</c:v>
                </c:pt>
                <c:pt idx="181">
                  <c:v>111.138558</c:v>
                </c:pt>
                <c:pt idx="182">
                  <c:v>85.090758000000008</c:v>
                </c:pt>
                <c:pt idx="183">
                  <c:v>66.185267999999994</c:v>
                </c:pt>
                <c:pt idx="184">
                  <c:v>72.241969999999995</c:v>
                </c:pt>
                <c:pt idx="185">
                  <c:v>111.378096</c:v>
                </c:pt>
                <c:pt idx="186">
                  <c:v>121.32761000000001</c:v>
                </c:pt>
                <c:pt idx="187">
                  <c:v>120.202611</c:v>
                </c:pt>
                <c:pt idx="188">
                  <c:v>117.552834</c:v>
                </c:pt>
                <c:pt idx="189">
                  <c:v>119.16309800000001</c:v>
                </c:pt>
                <c:pt idx="190">
                  <c:v>119.58870300000001</c:v>
                </c:pt>
                <c:pt idx="191">
                  <c:v>112.651034</c:v>
                </c:pt>
                <c:pt idx="192">
                  <c:v>100.531626</c:v>
                </c:pt>
                <c:pt idx="193">
                  <c:v>114.21579700000001</c:v>
                </c:pt>
                <c:pt idx="194">
                  <c:v>97.462623999999991</c:v>
                </c:pt>
                <c:pt idx="195">
                  <c:v>96.442486000000002</c:v>
                </c:pt>
                <c:pt idx="196">
                  <c:v>116.139053</c:v>
                </c:pt>
                <c:pt idx="197">
                  <c:v>117.95047199999999</c:v>
                </c:pt>
                <c:pt idx="198">
                  <c:v>108.768536</c:v>
                </c:pt>
                <c:pt idx="199">
                  <c:v>107.064959</c:v>
                </c:pt>
                <c:pt idx="200">
                  <c:v>92.292722999999995</c:v>
                </c:pt>
                <c:pt idx="201">
                  <c:v>82.564250999999999</c:v>
                </c:pt>
                <c:pt idx="202">
                  <c:v>80.571767000000008</c:v>
                </c:pt>
                <c:pt idx="203">
                  <c:v>113.180476</c:v>
                </c:pt>
                <c:pt idx="204">
                  <c:v>95.798518999999999</c:v>
                </c:pt>
                <c:pt idx="205">
                  <c:v>115.30036800000001</c:v>
                </c:pt>
                <c:pt idx="206">
                  <c:v>126.23812800000002</c:v>
                </c:pt>
                <c:pt idx="207">
                  <c:v>124.336591</c:v>
                </c:pt>
                <c:pt idx="208">
                  <c:v>120.71422</c:v>
                </c:pt>
                <c:pt idx="209">
                  <c:v>112.37822199999999</c:v>
                </c:pt>
                <c:pt idx="210">
                  <c:v>94.097832999999994</c:v>
                </c:pt>
                <c:pt idx="211">
                  <c:v>120.835729</c:v>
                </c:pt>
                <c:pt idx="212">
                  <c:v>104.083229</c:v>
                </c:pt>
                <c:pt idx="213">
                  <c:v>96.941939000000005</c:v>
                </c:pt>
                <c:pt idx="214">
                  <c:v>106.861419</c:v>
                </c:pt>
                <c:pt idx="215">
                  <c:v>107.799632</c:v>
                </c:pt>
                <c:pt idx="216">
                  <c:v>122.337391</c:v>
                </c:pt>
                <c:pt idx="217">
                  <c:v>111.287632</c:v>
                </c:pt>
                <c:pt idx="218">
                  <c:v>119.504161</c:v>
                </c:pt>
                <c:pt idx="219">
                  <c:v>96.868734000000003</c:v>
                </c:pt>
                <c:pt idx="220">
                  <c:v>121.76086599999999</c:v>
                </c:pt>
                <c:pt idx="221">
                  <c:v>104.01856600000001</c:v>
                </c:pt>
                <c:pt idx="222">
                  <c:v>108.42855800000001</c:v>
                </c:pt>
                <c:pt idx="223">
                  <c:v>103.64943799999999</c:v>
                </c:pt>
                <c:pt idx="224">
                  <c:v>94.731854000000013</c:v>
                </c:pt>
                <c:pt idx="225">
                  <c:v>98.790509</c:v>
                </c:pt>
                <c:pt idx="226">
                  <c:v>84.602587999999997</c:v>
                </c:pt>
                <c:pt idx="227">
                  <c:v>88.870991000000004</c:v>
                </c:pt>
                <c:pt idx="228">
                  <c:v>96.983722</c:v>
                </c:pt>
                <c:pt idx="229">
                  <c:v>105.176568</c:v>
                </c:pt>
                <c:pt idx="230">
                  <c:v>103.564939</c:v>
                </c:pt>
                <c:pt idx="231">
                  <c:v>98.235765999999998</c:v>
                </c:pt>
                <c:pt idx="232">
                  <c:v>90.255692999999994</c:v>
                </c:pt>
                <c:pt idx="233">
                  <c:v>91.027507</c:v>
                </c:pt>
                <c:pt idx="234">
                  <c:v>92.468627999999995</c:v>
                </c:pt>
                <c:pt idx="235">
                  <c:v>120.737334</c:v>
                </c:pt>
                <c:pt idx="236">
                  <c:v>112.647632</c:v>
                </c:pt>
                <c:pt idx="237">
                  <c:v>119.115561</c:v>
                </c:pt>
                <c:pt idx="238">
                  <c:v>110.757907</c:v>
                </c:pt>
                <c:pt idx="239">
                  <c:v>119.171032</c:v>
                </c:pt>
                <c:pt idx="240">
                  <c:v>122.26088100000001</c:v>
                </c:pt>
                <c:pt idx="241">
                  <c:v>115.170466</c:v>
                </c:pt>
                <c:pt idx="242">
                  <c:v>116.58381299999999</c:v>
                </c:pt>
                <c:pt idx="243">
                  <c:v>110.452427</c:v>
                </c:pt>
                <c:pt idx="244">
                  <c:v>98.633498000000003</c:v>
                </c:pt>
                <c:pt idx="245">
                  <c:v>116.44512</c:v>
                </c:pt>
                <c:pt idx="246">
                  <c:v>103.126893</c:v>
                </c:pt>
                <c:pt idx="247">
                  <c:v>99.138910999999993</c:v>
                </c:pt>
                <c:pt idx="248">
                  <c:v>115.21581500000001</c:v>
                </c:pt>
                <c:pt idx="249">
                  <c:v>115.75514</c:v>
                </c:pt>
                <c:pt idx="250">
                  <c:v>118.009929</c:v>
                </c:pt>
                <c:pt idx="251">
                  <c:v>110.51159699999999</c:v>
                </c:pt>
                <c:pt idx="252">
                  <c:v>106.59627</c:v>
                </c:pt>
                <c:pt idx="253">
                  <c:v>95.874361000000007</c:v>
                </c:pt>
                <c:pt idx="254">
                  <c:v>103.022245</c:v>
                </c:pt>
                <c:pt idx="255">
                  <c:v>97.873906000000005</c:v>
                </c:pt>
                <c:pt idx="256">
                  <c:v>97.851228000000006</c:v>
                </c:pt>
                <c:pt idx="257">
                  <c:v>105.386781</c:v>
                </c:pt>
                <c:pt idx="258">
                  <c:v>98.98554399999999</c:v>
                </c:pt>
                <c:pt idx="259">
                  <c:v>105.91879999999999</c:v>
                </c:pt>
                <c:pt idx="260">
                  <c:v>114.513373</c:v>
                </c:pt>
                <c:pt idx="261">
                  <c:v>116.04289600000001</c:v>
                </c:pt>
                <c:pt idx="262">
                  <c:v>113.04319599999999</c:v>
                </c:pt>
                <c:pt idx="263">
                  <c:v>108.79373199999999</c:v>
                </c:pt>
                <c:pt idx="264">
                  <c:v>111.474874</c:v>
                </c:pt>
                <c:pt idx="265">
                  <c:v>106.53438800000001</c:v>
                </c:pt>
                <c:pt idx="266">
                  <c:v>106.168576</c:v>
                </c:pt>
                <c:pt idx="267">
                  <c:v>111.07996399999999</c:v>
                </c:pt>
                <c:pt idx="268">
                  <c:v>111.32187399999999</c:v>
                </c:pt>
                <c:pt idx="269">
                  <c:v>110.28612700000001</c:v>
                </c:pt>
                <c:pt idx="270">
                  <c:v>106.11463900000001</c:v>
                </c:pt>
                <c:pt idx="271">
                  <c:v>98.030478000000002</c:v>
                </c:pt>
                <c:pt idx="272">
                  <c:v>107.301874</c:v>
                </c:pt>
                <c:pt idx="273">
                  <c:v>104.883492</c:v>
                </c:pt>
                <c:pt idx="274">
                  <c:v>103.92816499999999</c:v>
                </c:pt>
                <c:pt idx="275">
                  <c:v>105.714797</c:v>
                </c:pt>
                <c:pt idx="276">
                  <c:v>107.61541099999999</c:v>
                </c:pt>
                <c:pt idx="277">
                  <c:v>113.442243</c:v>
                </c:pt>
                <c:pt idx="278">
                  <c:v>111.025901</c:v>
                </c:pt>
                <c:pt idx="279">
                  <c:v>108.75178100000001</c:v>
                </c:pt>
                <c:pt idx="280">
                  <c:v>106.94131</c:v>
                </c:pt>
                <c:pt idx="281">
                  <c:v>100.025716</c:v>
                </c:pt>
                <c:pt idx="282">
                  <c:v>98.243588000000003</c:v>
                </c:pt>
                <c:pt idx="283">
                  <c:v>104.675783</c:v>
                </c:pt>
                <c:pt idx="284">
                  <c:v>95.983908999999997</c:v>
                </c:pt>
                <c:pt idx="285">
                  <c:v>50.748120999999998</c:v>
                </c:pt>
                <c:pt idx="286">
                  <c:v>108.196793</c:v>
                </c:pt>
                <c:pt idx="287">
                  <c:v>114.16419500000001</c:v>
                </c:pt>
                <c:pt idx="288">
                  <c:v>105.23657</c:v>
                </c:pt>
                <c:pt idx="289">
                  <c:v>109.50990700000001</c:v>
                </c:pt>
                <c:pt idx="290">
                  <c:v>112.26128</c:v>
                </c:pt>
                <c:pt idx="291">
                  <c:v>114.770071</c:v>
                </c:pt>
                <c:pt idx="292">
                  <c:v>111.32323</c:v>
                </c:pt>
                <c:pt idx="293">
                  <c:v>112.944857</c:v>
                </c:pt>
                <c:pt idx="294">
                  <c:v>112.02901800000001</c:v>
                </c:pt>
                <c:pt idx="295">
                  <c:v>103.475763</c:v>
                </c:pt>
                <c:pt idx="296">
                  <c:v>95.388464000000013</c:v>
                </c:pt>
                <c:pt idx="297">
                  <c:v>100.801827</c:v>
                </c:pt>
                <c:pt idx="298">
                  <c:v>100.194118</c:v>
                </c:pt>
                <c:pt idx="299">
                  <c:v>103.183612</c:v>
                </c:pt>
                <c:pt idx="300">
                  <c:v>99.031807000000001</c:v>
                </c:pt>
                <c:pt idx="301">
                  <c:v>79.453776999999988</c:v>
                </c:pt>
                <c:pt idx="302">
                  <c:v>86.174580000000006</c:v>
                </c:pt>
                <c:pt idx="303">
                  <c:v>100.05690300000001</c:v>
                </c:pt>
                <c:pt idx="304">
                  <c:v>90.975528999999995</c:v>
                </c:pt>
                <c:pt idx="305">
                  <c:v>95.764218</c:v>
                </c:pt>
                <c:pt idx="306">
                  <c:v>103.73116400000001</c:v>
                </c:pt>
                <c:pt idx="307">
                  <c:v>111.029898</c:v>
                </c:pt>
                <c:pt idx="308">
                  <c:v>108.017042</c:v>
                </c:pt>
                <c:pt idx="309">
                  <c:v>103.323973</c:v>
                </c:pt>
                <c:pt idx="310">
                  <c:v>89.186820000000012</c:v>
                </c:pt>
                <c:pt idx="311">
                  <c:v>90.566204999999997</c:v>
                </c:pt>
                <c:pt idx="312">
                  <c:v>99.45468799999999</c:v>
                </c:pt>
                <c:pt idx="313">
                  <c:v>104.498205</c:v>
                </c:pt>
                <c:pt idx="314">
                  <c:v>97.449359000000001</c:v>
                </c:pt>
                <c:pt idx="315">
                  <c:v>44.881042000000001</c:v>
                </c:pt>
                <c:pt idx="316">
                  <c:v>43.219239000000002</c:v>
                </c:pt>
                <c:pt idx="317">
                  <c:v>64.212167999999991</c:v>
                </c:pt>
                <c:pt idx="318">
                  <c:v>75.54827499999999</c:v>
                </c:pt>
                <c:pt idx="319">
                  <c:v>98.857866000000016</c:v>
                </c:pt>
                <c:pt idx="320">
                  <c:v>97.618347999999997</c:v>
                </c:pt>
                <c:pt idx="321">
                  <c:v>84.792062999999999</c:v>
                </c:pt>
                <c:pt idx="322">
                  <c:v>85.655837000000005</c:v>
                </c:pt>
                <c:pt idx="323">
                  <c:v>94.4238</c:v>
                </c:pt>
                <c:pt idx="324">
                  <c:v>73.583860999999999</c:v>
                </c:pt>
                <c:pt idx="325">
                  <c:v>94.146371000000002</c:v>
                </c:pt>
                <c:pt idx="326">
                  <c:v>89.998292000000006</c:v>
                </c:pt>
                <c:pt idx="327">
                  <c:v>84.75018399999999</c:v>
                </c:pt>
                <c:pt idx="328">
                  <c:v>77.135643000000002</c:v>
                </c:pt>
                <c:pt idx="329">
                  <c:v>88.685634999999991</c:v>
                </c:pt>
                <c:pt idx="330">
                  <c:v>99.836092999999991</c:v>
                </c:pt>
                <c:pt idx="331">
                  <c:v>94.513408999999996</c:v>
                </c:pt>
                <c:pt idx="332">
                  <c:v>60.079542000000004</c:v>
                </c:pt>
                <c:pt idx="333">
                  <c:v>101.46353300000001</c:v>
                </c:pt>
                <c:pt idx="334">
                  <c:v>102.002253</c:v>
                </c:pt>
                <c:pt idx="335">
                  <c:v>95.179627999999994</c:v>
                </c:pt>
                <c:pt idx="336">
                  <c:v>72.560278000000011</c:v>
                </c:pt>
                <c:pt idx="337">
                  <c:v>84.722206</c:v>
                </c:pt>
                <c:pt idx="338">
                  <c:v>82.966399999999993</c:v>
                </c:pt>
                <c:pt idx="339">
                  <c:v>79.116305999999994</c:v>
                </c:pt>
                <c:pt idx="340">
                  <c:v>81.048804000000004</c:v>
                </c:pt>
                <c:pt idx="341">
                  <c:v>85.245213000000007</c:v>
                </c:pt>
                <c:pt idx="342">
                  <c:v>77.987379000000004</c:v>
                </c:pt>
                <c:pt idx="343">
                  <c:v>50.409033999999998</c:v>
                </c:pt>
                <c:pt idx="344">
                  <c:v>58.465622000000003</c:v>
                </c:pt>
                <c:pt idx="345">
                  <c:v>83.235032000000004</c:v>
                </c:pt>
                <c:pt idx="346">
                  <c:v>87.707205000000002</c:v>
                </c:pt>
                <c:pt idx="347">
                  <c:v>91.32136100000001</c:v>
                </c:pt>
                <c:pt idx="348">
                  <c:v>89.414111999999989</c:v>
                </c:pt>
                <c:pt idx="349">
                  <c:v>55.389625000000002</c:v>
                </c:pt>
                <c:pt idx="350">
                  <c:v>72.229038000000003</c:v>
                </c:pt>
                <c:pt idx="351">
                  <c:v>68.891384000000002</c:v>
                </c:pt>
                <c:pt idx="352">
                  <c:v>32.231015999999997</c:v>
                </c:pt>
                <c:pt idx="353">
                  <c:v>17.944908999999999</c:v>
                </c:pt>
                <c:pt idx="354">
                  <c:v>28.016767999999999</c:v>
                </c:pt>
                <c:pt idx="355">
                  <c:v>52.259012000000006</c:v>
                </c:pt>
                <c:pt idx="356">
                  <c:v>40.707363999999998</c:v>
                </c:pt>
                <c:pt idx="357">
                  <c:v>49.593767999999997</c:v>
                </c:pt>
                <c:pt idx="358">
                  <c:v>45.384362000000003</c:v>
                </c:pt>
                <c:pt idx="359">
                  <c:v>43.150815999999999</c:v>
                </c:pt>
                <c:pt idx="360">
                  <c:v>58.521273999999998</c:v>
                </c:pt>
                <c:pt idx="361">
                  <c:v>56.667131999999995</c:v>
                </c:pt>
                <c:pt idx="362">
                  <c:v>62.325137000000005</c:v>
                </c:pt>
                <c:pt idx="363">
                  <c:v>48.903733000000003</c:v>
                </c:pt>
                <c:pt idx="364">
                  <c:v>23.888902999999999</c:v>
                </c:pt>
                <c:pt idx="365">
                  <c:v>65.973414999999989</c:v>
                </c:pt>
                <c:pt idx="366">
                  <c:v>66.712455000000006</c:v>
                </c:pt>
                <c:pt idx="367">
                  <c:v>32.841544999999996</c:v>
                </c:pt>
                <c:pt idx="368">
                  <c:v>63.790446000000003</c:v>
                </c:pt>
                <c:pt idx="369">
                  <c:v>83.030772999999996</c:v>
                </c:pt>
                <c:pt idx="370">
                  <c:v>78.164403000000007</c:v>
                </c:pt>
                <c:pt idx="371">
                  <c:v>69.787165999999999</c:v>
                </c:pt>
                <c:pt idx="372">
                  <c:v>43.503295000000001</c:v>
                </c:pt>
                <c:pt idx="373">
                  <c:v>41.389898000000002</c:v>
                </c:pt>
                <c:pt idx="374">
                  <c:v>71.225363000000002</c:v>
                </c:pt>
                <c:pt idx="375">
                  <c:v>53.491374999999998</c:v>
                </c:pt>
                <c:pt idx="376">
                  <c:v>52.760112999999997</c:v>
                </c:pt>
                <c:pt idx="377">
                  <c:v>66.839287999999996</c:v>
                </c:pt>
                <c:pt idx="378">
                  <c:v>37.535010999999997</c:v>
                </c:pt>
                <c:pt idx="379">
                  <c:v>27.310642999999999</c:v>
                </c:pt>
                <c:pt idx="380">
                  <c:v>17.075662000000001</c:v>
                </c:pt>
                <c:pt idx="381">
                  <c:v>33.559718999999994</c:v>
                </c:pt>
                <c:pt idx="382">
                  <c:v>37.354078000000001</c:v>
                </c:pt>
                <c:pt idx="383">
                  <c:v>55.645926999999993</c:v>
                </c:pt>
                <c:pt idx="384">
                  <c:v>47.439793999999999</c:v>
                </c:pt>
                <c:pt idx="385">
                  <c:v>19.948184999999999</c:v>
                </c:pt>
                <c:pt idx="386">
                  <c:v>22.616401999999997</c:v>
                </c:pt>
                <c:pt idx="387">
                  <c:v>29.251636999999999</c:v>
                </c:pt>
                <c:pt idx="388">
                  <c:v>29.942883000000002</c:v>
                </c:pt>
                <c:pt idx="389">
                  <c:v>56.534925000000001</c:v>
                </c:pt>
                <c:pt idx="390">
                  <c:v>67.33386999999999</c:v>
                </c:pt>
                <c:pt idx="391">
                  <c:v>58.553756999999997</c:v>
                </c:pt>
                <c:pt idx="392">
                  <c:v>64.551169999999999</c:v>
                </c:pt>
                <c:pt idx="393">
                  <c:v>61.353738</c:v>
                </c:pt>
                <c:pt idx="394">
                  <c:v>45.062063999999999</c:v>
                </c:pt>
                <c:pt idx="395">
                  <c:v>46.886746000000002</c:v>
                </c:pt>
                <c:pt idx="396">
                  <c:v>50.67116</c:v>
                </c:pt>
                <c:pt idx="397">
                  <c:v>44.133541999999998</c:v>
                </c:pt>
                <c:pt idx="398">
                  <c:v>37.185421999999996</c:v>
                </c:pt>
                <c:pt idx="399">
                  <c:v>14.289721999999999</c:v>
                </c:pt>
                <c:pt idx="400">
                  <c:v>23.730008000000002</c:v>
                </c:pt>
                <c:pt idx="401">
                  <c:v>28.687491000000001</c:v>
                </c:pt>
                <c:pt idx="402">
                  <c:v>17.119696000000001</c:v>
                </c:pt>
                <c:pt idx="403">
                  <c:v>16.471001000000001</c:v>
                </c:pt>
                <c:pt idx="404">
                  <c:v>34.717674000000009</c:v>
                </c:pt>
                <c:pt idx="405">
                  <c:v>18.780669999999997</c:v>
                </c:pt>
                <c:pt idx="406">
                  <c:v>15.768985000000001</c:v>
                </c:pt>
                <c:pt idx="407">
                  <c:v>10.982524999999999</c:v>
                </c:pt>
                <c:pt idx="408">
                  <c:v>23.570340000000002</c:v>
                </c:pt>
                <c:pt idx="409">
                  <c:v>31.111670999999998</c:v>
                </c:pt>
                <c:pt idx="410">
                  <c:v>29.784642999999999</c:v>
                </c:pt>
                <c:pt idx="411">
                  <c:v>37.532074999999999</c:v>
                </c:pt>
                <c:pt idx="412">
                  <c:v>53.596322000000001</c:v>
                </c:pt>
                <c:pt idx="413">
                  <c:v>47.079932999999997</c:v>
                </c:pt>
                <c:pt idx="414">
                  <c:v>25.723277</c:v>
                </c:pt>
                <c:pt idx="415">
                  <c:v>31.128603999999999</c:v>
                </c:pt>
                <c:pt idx="416">
                  <c:v>32.173569999999998</c:v>
                </c:pt>
                <c:pt idx="417">
                  <c:v>41.164495000000002</c:v>
                </c:pt>
                <c:pt idx="418">
                  <c:v>47.874561999999997</c:v>
                </c:pt>
                <c:pt idx="419">
                  <c:v>42.630766000000001</c:v>
                </c:pt>
                <c:pt idx="420">
                  <c:v>56.757370000000002</c:v>
                </c:pt>
                <c:pt idx="421">
                  <c:v>61.114052000000001</c:v>
                </c:pt>
                <c:pt idx="422">
                  <c:v>56.928246000000001</c:v>
                </c:pt>
                <c:pt idx="423">
                  <c:v>32.912245999999996</c:v>
                </c:pt>
                <c:pt idx="424">
                  <c:v>36.463912999999998</c:v>
                </c:pt>
                <c:pt idx="425">
                  <c:v>50.449203000000004</c:v>
                </c:pt>
                <c:pt idx="426">
                  <c:v>33.392982000000003</c:v>
                </c:pt>
                <c:pt idx="427">
                  <c:v>30.595371</c:v>
                </c:pt>
                <c:pt idx="428">
                  <c:v>52.667046999999997</c:v>
                </c:pt>
                <c:pt idx="429">
                  <c:v>56.871035999999997</c:v>
                </c:pt>
                <c:pt idx="430">
                  <c:v>56.868749999999999</c:v>
                </c:pt>
                <c:pt idx="431">
                  <c:v>53.780714000000003</c:v>
                </c:pt>
                <c:pt idx="432">
                  <c:v>34.82264</c:v>
                </c:pt>
                <c:pt idx="433">
                  <c:v>16.499329999999997</c:v>
                </c:pt>
                <c:pt idx="434">
                  <c:v>48.514429999999997</c:v>
                </c:pt>
                <c:pt idx="435">
                  <c:v>44.999994000000001</c:v>
                </c:pt>
                <c:pt idx="436">
                  <c:v>35.862773999999995</c:v>
                </c:pt>
                <c:pt idx="437">
                  <c:v>59.333400000000005</c:v>
                </c:pt>
                <c:pt idx="438">
                  <c:v>54.119698999999997</c:v>
                </c:pt>
                <c:pt idx="439">
                  <c:v>56.183402000000001</c:v>
                </c:pt>
                <c:pt idx="440">
                  <c:v>40.894877000000001</c:v>
                </c:pt>
                <c:pt idx="441">
                  <c:v>29.536633000000002</c:v>
                </c:pt>
                <c:pt idx="442">
                  <c:v>36.859409999999997</c:v>
                </c:pt>
                <c:pt idx="443">
                  <c:v>55.969450000000002</c:v>
                </c:pt>
                <c:pt idx="444">
                  <c:v>59.876985999999995</c:v>
                </c:pt>
                <c:pt idx="445">
                  <c:v>53.059650000000005</c:v>
                </c:pt>
                <c:pt idx="446">
                  <c:v>58.960380999999998</c:v>
                </c:pt>
                <c:pt idx="447">
                  <c:v>73.828755000000001</c:v>
                </c:pt>
                <c:pt idx="448">
                  <c:v>72.665782000000007</c:v>
                </c:pt>
                <c:pt idx="449">
                  <c:v>60.780521</c:v>
                </c:pt>
                <c:pt idx="450">
                  <c:v>73.017404999999997</c:v>
                </c:pt>
                <c:pt idx="451">
                  <c:v>52.996095000000004</c:v>
                </c:pt>
                <c:pt idx="452">
                  <c:v>75.738389999999995</c:v>
                </c:pt>
                <c:pt idx="453">
                  <c:v>82.165893999999994</c:v>
                </c:pt>
                <c:pt idx="454">
                  <c:v>79.217608999999996</c:v>
                </c:pt>
                <c:pt idx="455">
                  <c:v>79.899710999999996</c:v>
                </c:pt>
                <c:pt idx="456">
                  <c:v>82.768826000000004</c:v>
                </c:pt>
                <c:pt idx="457">
                  <c:v>82.278115</c:v>
                </c:pt>
                <c:pt idx="458">
                  <c:v>86.535903999999988</c:v>
                </c:pt>
                <c:pt idx="459">
                  <c:v>90.105100999999991</c:v>
                </c:pt>
                <c:pt idx="460">
                  <c:v>92.634194999999991</c:v>
                </c:pt>
                <c:pt idx="461">
                  <c:v>87.579850000000008</c:v>
                </c:pt>
                <c:pt idx="462">
                  <c:v>78.107647</c:v>
                </c:pt>
                <c:pt idx="463">
                  <c:v>42.553428999999994</c:v>
                </c:pt>
                <c:pt idx="464">
                  <c:v>41.180347999999995</c:v>
                </c:pt>
                <c:pt idx="465">
                  <c:v>71.677687000000006</c:v>
                </c:pt>
                <c:pt idx="466">
                  <c:v>74.331792000000007</c:v>
                </c:pt>
                <c:pt idx="467">
                  <c:v>74.19553599999999</c:v>
                </c:pt>
                <c:pt idx="468">
                  <c:v>68.189972999999995</c:v>
                </c:pt>
                <c:pt idx="469">
                  <c:v>79.129854999999992</c:v>
                </c:pt>
                <c:pt idx="470">
                  <c:v>58.885019999999997</c:v>
                </c:pt>
                <c:pt idx="471">
                  <c:v>71.523690999999999</c:v>
                </c:pt>
                <c:pt idx="472">
                  <c:v>87.789451</c:v>
                </c:pt>
                <c:pt idx="473">
                  <c:v>74.648090999999994</c:v>
                </c:pt>
                <c:pt idx="474">
                  <c:v>65.505322000000007</c:v>
                </c:pt>
                <c:pt idx="475">
                  <c:v>66.124494999999996</c:v>
                </c:pt>
                <c:pt idx="476">
                  <c:v>62.899311999999995</c:v>
                </c:pt>
                <c:pt idx="477">
                  <c:v>68.743520000000004</c:v>
                </c:pt>
                <c:pt idx="478">
                  <c:v>79.76497599999999</c:v>
                </c:pt>
                <c:pt idx="479">
                  <c:v>69.759176000000011</c:v>
                </c:pt>
                <c:pt idx="480">
                  <c:v>91.546422000000007</c:v>
                </c:pt>
                <c:pt idx="481">
                  <c:v>68.855123000000006</c:v>
                </c:pt>
                <c:pt idx="482">
                  <c:v>77.80301399999999</c:v>
                </c:pt>
                <c:pt idx="483">
                  <c:v>99.254760000000005</c:v>
                </c:pt>
                <c:pt idx="484">
                  <c:v>105.535663</c:v>
                </c:pt>
                <c:pt idx="485">
                  <c:v>103.75190499999999</c:v>
                </c:pt>
                <c:pt idx="486">
                  <c:v>107.401613</c:v>
                </c:pt>
                <c:pt idx="487">
                  <c:v>111.377053</c:v>
                </c:pt>
                <c:pt idx="488">
                  <c:v>105.17206200000001</c:v>
                </c:pt>
                <c:pt idx="489">
                  <c:v>48.205492</c:v>
                </c:pt>
                <c:pt idx="490">
                  <c:v>50.202725000000001</c:v>
                </c:pt>
                <c:pt idx="491">
                  <c:v>68.237877999999995</c:v>
                </c:pt>
                <c:pt idx="492">
                  <c:v>57.461326</c:v>
                </c:pt>
                <c:pt idx="493">
                  <c:v>52.935957000000002</c:v>
                </c:pt>
                <c:pt idx="494">
                  <c:v>93.369154000000009</c:v>
                </c:pt>
                <c:pt idx="495">
                  <c:v>76.153103000000002</c:v>
                </c:pt>
                <c:pt idx="496">
                  <c:v>105.938069</c:v>
                </c:pt>
                <c:pt idx="497">
                  <c:v>92.950095000000005</c:v>
                </c:pt>
                <c:pt idx="498">
                  <c:v>113.28592999999999</c:v>
                </c:pt>
                <c:pt idx="499">
                  <c:v>123.55278600000001</c:v>
                </c:pt>
                <c:pt idx="500">
                  <c:v>108.713094</c:v>
                </c:pt>
                <c:pt idx="501">
                  <c:v>84.449888000000001</c:v>
                </c:pt>
                <c:pt idx="502">
                  <c:v>81.073100000000011</c:v>
                </c:pt>
                <c:pt idx="503">
                  <c:v>114.28722200000001</c:v>
                </c:pt>
                <c:pt idx="504">
                  <c:v>122.43408899999999</c:v>
                </c:pt>
                <c:pt idx="505">
                  <c:v>121.16906200000001</c:v>
                </c:pt>
                <c:pt idx="506">
                  <c:v>120.25963800000001</c:v>
                </c:pt>
                <c:pt idx="507">
                  <c:v>112.19162299999999</c:v>
                </c:pt>
                <c:pt idx="508">
                  <c:v>86.766396</c:v>
                </c:pt>
                <c:pt idx="509">
                  <c:v>110.426202</c:v>
                </c:pt>
                <c:pt idx="510">
                  <c:v>95.68594800000001</c:v>
                </c:pt>
                <c:pt idx="511">
                  <c:v>123.89347199999999</c:v>
                </c:pt>
                <c:pt idx="512">
                  <c:v>130.54026500000001</c:v>
                </c:pt>
                <c:pt idx="513">
                  <c:v>115.048315</c:v>
                </c:pt>
                <c:pt idx="514">
                  <c:v>104.59406299999999</c:v>
                </c:pt>
                <c:pt idx="515">
                  <c:v>87.638688999999999</c:v>
                </c:pt>
                <c:pt idx="516">
                  <c:v>94.293553000000003</c:v>
                </c:pt>
                <c:pt idx="517">
                  <c:v>110.53283799999998</c:v>
                </c:pt>
                <c:pt idx="518">
                  <c:v>127.551481</c:v>
                </c:pt>
                <c:pt idx="519">
                  <c:v>117.66016999999999</c:v>
                </c:pt>
                <c:pt idx="520">
                  <c:v>140.45421900000002</c:v>
                </c:pt>
                <c:pt idx="521">
                  <c:v>131.96858600000002</c:v>
                </c:pt>
                <c:pt idx="522">
                  <c:v>126.82693399999999</c:v>
                </c:pt>
                <c:pt idx="523">
                  <c:v>132.18222399999999</c:v>
                </c:pt>
                <c:pt idx="524">
                  <c:v>116.71104700000001</c:v>
                </c:pt>
                <c:pt idx="525">
                  <c:v>114.17147</c:v>
                </c:pt>
                <c:pt idx="526">
                  <c:v>138.33109600000003</c:v>
                </c:pt>
                <c:pt idx="527">
                  <c:v>104.06918</c:v>
                </c:pt>
                <c:pt idx="528">
                  <c:v>121.37198299999999</c:v>
                </c:pt>
                <c:pt idx="529">
                  <c:v>110.630771</c:v>
                </c:pt>
                <c:pt idx="530">
                  <c:v>122.35445199999999</c:v>
                </c:pt>
                <c:pt idx="531">
                  <c:v>119.342474</c:v>
                </c:pt>
                <c:pt idx="532">
                  <c:v>144.188198</c:v>
                </c:pt>
                <c:pt idx="533">
                  <c:v>145.05044599999999</c:v>
                </c:pt>
                <c:pt idx="534">
                  <c:v>136.194278</c:v>
                </c:pt>
                <c:pt idx="535">
                  <c:v>139.79872800000001</c:v>
                </c:pt>
                <c:pt idx="536">
                  <c:v>114.334315</c:v>
                </c:pt>
                <c:pt idx="537">
                  <c:v>107.769004</c:v>
                </c:pt>
                <c:pt idx="538">
                  <c:v>116.34672400000001</c:v>
                </c:pt>
                <c:pt idx="539">
                  <c:v>145.25350899999998</c:v>
                </c:pt>
                <c:pt idx="540">
                  <c:v>143.50723099999999</c:v>
                </c:pt>
                <c:pt idx="541">
                  <c:v>144.78818500000003</c:v>
                </c:pt>
                <c:pt idx="542">
                  <c:v>125.38563799999999</c:v>
                </c:pt>
                <c:pt idx="543">
                  <c:v>109.92610400000001</c:v>
                </c:pt>
                <c:pt idx="544">
                  <c:v>103.34577400000001</c:v>
                </c:pt>
                <c:pt idx="545">
                  <c:v>110.06460700000001</c:v>
                </c:pt>
                <c:pt idx="546">
                  <c:v>127.64558700000001</c:v>
                </c:pt>
                <c:pt idx="547">
                  <c:v>133.83908499999998</c:v>
                </c:pt>
                <c:pt idx="548">
                  <c:v>124.942151</c:v>
                </c:pt>
                <c:pt idx="549">
                  <c:v>140.39897300000001</c:v>
                </c:pt>
                <c:pt idx="550">
                  <c:v>154.99739199999999</c:v>
                </c:pt>
                <c:pt idx="551">
                  <c:v>142.27365400000002</c:v>
                </c:pt>
                <c:pt idx="552">
                  <c:v>141.993706</c:v>
                </c:pt>
                <c:pt idx="553">
                  <c:v>140.64773099999999</c:v>
                </c:pt>
                <c:pt idx="554">
                  <c:v>138.21319200000002</c:v>
                </c:pt>
                <c:pt idx="555">
                  <c:v>154.327237</c:v>
                </c:pt>
                <c:pt idx="556">
                  <c:v>146.95399399999999</c:v>
                </c:pt>
                <c:pt idx="557">
                  <c:v>136.04098000000002</c:v>
                </c:pt>
                <c:pt idx="558">
                  <c:v>134.05452400000001</c:v>
                </c:pt>
                <c:pt idx="559">
                  <c:v>122.190009</c:v>
                </c:pt>
                <c:pt idx="560">
                  <c:v>144.645072</c:v>
                </c:pt>
                <c:pt idx="561">
                  <c:v>150.586535</c:v>
                </c:pt>
                <c:pt idx="562">
                  <c:v>121.63140200000001</c:v>
                </c:pt>
                <c:pt idx="563">
                  <c:v>126.11921699999999</c:v>
                </c:pt>
                <c:pt idx="564">
                  <c:v>127.25380699999999</c:v>
                </c:pt>
                <c:pt idx="565">
                  <c:v>109.521137</c:v>
                </c:pt>
                <c:pt idx="566">
                  <c:v>100.41595299999999</c:v>
                </c:pt>
                <c:pt idx="567">
                  <c:v>76.780455000000003</c:v>
                </c:pt>
                <c:pt idx="568">
                  <c:v>76.934728000000007</c:v>
                </c:pt>
                <c:pt idx="569">
                  <c:v>111.927522</c:v>
                </c:pt>
                <c:pt idx="570">
                  <c:v>122.90335499999999</c:v>
                </c:pt>
                <c:pt idx="571">
                  <c:v>93.20274400000001</c:v>
                </c:pt>
                <c:pt idx="572">
                  <c:v>72.729596000000001</c:v>
                </c:pt>
                <c:pt idx="573">
                  <c:v>85.120913999999999</c:v>
                </c:pt>
                <c:pt idx="574">
                  <c:v>105.34822800000001</c:v>
                </c:pt>
                <c:pt idx="575">
                  <c:v>106.074173</c:v>
                </c:pt>
                <c:pt idx="576">
                  <c:v>129.32883600000002</c:v>
                </c:pt>
                <c:pt idx="577">
                  <c:v>98.401563999999993</c:v>
                </c:pt>
                <c:pt idx="578">
                  <c:v>103.16937</c:v>
                </c:pt>
                <c:pt idx="579">
                  <c:v>120.423085</c:v>
                </c:pt>
                <c:pt idx="580">
                  <c:v>125.16096499999999</c:v>
                </c:pt>
                <c:pt idx="581">
                  <c:v>127.735816</c:v>
                </c:pt>
                <c:pt idx="582">
                  <c:v>141.15463800000001</c:v>
                </c:pt>
                <c:pt idx="583">
                  <c:v>59.535052999999998</c:v>
                </c:pt>
                <c:pt idx="584">
                  <c:v>65.587326000000004</c:v>
                </c:pt>
                <c:pt idx="585">
                  <c:v>119.162999</c:v>
                </c:pt>
                <c:pt idx="586">
                  <c:v>133.34664999999998</c:v>
                </c:pt>
                <c:pt idx="587">
                  <c:v>129.843614</c:v>
                </c:pt>
                <c:pt idx="588">
                  <c:v>123.50556399999999</c:v>
                </c:pt>
                <c:pt idx="589">
                  <c:v>124.59960000000001</c:v>
                </c:pt>
                <c:pt idx="590">
                  <c:v>148.32350099999999</c:v>
                </c:pt>
                <c:pt idx="591">
                  <c:v>158.01229800000002</c:v>
                </c:pt>
                <c:pt idx="592">
                  <c:v>152.66743500000001</c:v>
                </c:pt>
                <c:pt idx="593">
                  <c:v>141.857394</c:v>
                </c:pt>
                <c:pt idx="594">
                  <c:v>113.10303200000001</c:v>
                </c:pt>
                <c:pt idx="595">
                  <c:v>117.32886999999999</c:v>
                </c:pt>
                <c:pt idx="596">
                  <c:v>119.38496000000001</c:v>
                </c:pt>
                <c:pt idx="597">
                  <c:v>99.575516000000007</c:v>
                </c:pt>
                <c:pt idx="598">
                  <c:v>155.76371399999999</c:v>
                </c:pt>
                <c:pt idx="599">
                  <c:v>152.01008199999998</c:v>
                </c:pt>
                <c:pt idx="600">
                  <c:v>148.014927</c:v>
                </c:pt>
                <c:pt idx="601">
                  <c:v>134.86253600000001</c:v>
                </c:pt>
                <c:pt idx="602">
                  <c:v>145.55550099999999</c:v>
                </c:pt>
                <c:pt idx="603">
                  <c:v>137.352531</c:v>
                </c:pt>
                <c:pt idx="604">
                  <c:v>137.04166000000001</c:v>
                </c:pt>
                <c:pt idx="605">
                  <c:v>144.070438</c:v>
                </c:pt>
                <c:pt idx="606">
                  <c:v>154.94057400000003</c:v>
                </c:pt>
                <c:pt idx="607">
                  <c:v>146.47155300000003</c:v>
                </c:pt>
                <c:pt idx="608">
                  <c:v>134.50713500000001</c:v>
                </c:pt>
                <c:pt idx="609">
                  <c:v>140.62016599999998</c:v>
                </c:pt>
                <c:pt idx="610">
                  <c:v>150.66038599999999</c:v>
                </c:pt>
                <c:pt idx="611">
                  <c:v>129.60574699999998</c:v>
                </c:pt>
                <c:pt idx="612">
                  <c:v>131.33787000000001</c:v>
                </c:pt>
                <c:pt idx="613">
                  <c:v>144.35227799999998</c:v>
                </c:pt>
                <c:pt idx="614">
                  <c:v>155.54117000000002</c:v>
                </c:pt>
                <c:pt idx="615">
                  <c:v>154.65964600000001</c:v>
                </c:pt>
                <c:pt idx="616">
                  <c:v>146.97024399999998</c:v>
                </c:pt>
                <c:pt idx="617">
                  <c:v>147.10348400000001</c:v>
                </c:pt>
                <c:pt idx="618">
                  <c:v>142.59994</c:v>
                </c:pt>
                <c:pt idx="619">
                  <c:v>161.04785100000004</c:v>
                </c:pt>
                <c:pt idx="620">
                  <c:v>159.127296</c:v>
                </c:pt>
                <c:pt idx="621">
                  <c:v>151.01801900000001</c:v>
                </c:pt>
                <c:pt idx="622">
                  <c:v>144.6146</c:v>
                </c:pt>
                <c:pt idx="623">
                  <c:v>137.15288200000001</c:v>
                </c:pt>
                <c:pt idx="624">
                  <c:v>131.433616</c:v>
                </c:pt>
                <c:pt idx="625">
                  <c:v>141.119574</c:v>
                </c:pt>
                <c:pt idx="626">
                  <c:v>147.220989</c:v>
                </c:pt>
                <c:pt idx="627">
                  <c:v>151.08956000000001</c:v>
                </c:pt>
                <c:pt idx="628">
                  <c:v>148.44709800000001</c:v>
                </c:pt>
                <c:pt idx="629">
                  <c:v>137.361672</c:v>
                </c:pt>
                <c:pt idx="630">
                  <c:v>149.28779</c:v>
                </c:pt>
                <c:pt idx="631">
                  <c:v>164.24027900000002</c:v>
                </c:pt>
                <c:pt idx="632">
                  <c:v>158.25809600000002</c:v>
                </c:pt>
                <c:pt idx="633">
                  <c:v>148.75172800000001</c:v>
                </c:pt>
                <c:pt idx="634">
                  <c:v>157.75624500000001</c:v>
                </c:pt>
                <c:pt idx="635">
                  <c:v>153.59593799999999</c:v>
                </c:pt>
                <c:pt idx="636">
                  <c:v>146.944534</c:v>
                </c:pt>
                <c:pt idx="637">
                  <c:v>157.70444400000002</c:v>
                </c:pt>
                <c:pt idx="638">
                  <c:v>159.641605</c:v>
                </c:pt>
                <c:pt idx="639">
                  <c:v>160.946381</c:v>
                </c:pt>
                <c:pt idx="640">
                  <c:v>154.615095</c:v>
                </c:pt>
                <c:pt idx="641">
                  <c:v>154.15444399999998</c:v>
                </c:pt>
                <c:pt idx="642">
                  <c:v>153.29989799999998</c:v>
                </c:pt>
                <c:pt idx="643">
                  <c:v>130.916706</c:v>
                </c:pt>
                <c:pt idx="644">
                  <c:v>149.32700299999999</c:v>
                </c:pt>
                <c:pt idx="645">
                  <c:v>138.871801</c:v>
                </c:pt>
                <c:pt idx="646">
                  <c:v>118.807481</c:v>
                </c:pt>
                <c:pt idx="647">
                  <c:v>148.40572</c:v>
                </c:pt>
                <c:pt idx="648">
                  <c:v>155.69850099999999</c:v>
                </c:pt>
                <c:pt idx="649">
                  <c:v>152.719471</c:v>
                </c:pt>
                <c:pt idx="650">
                  <c:v>147.996522</c:v>
                </c:pt>
                <c:pt idx="651">
                  <c:v>152.08022599999998</c:v>
                </c:pt>
                <c:pt idx="652">
                  <c:v>141.41481999999999</c:v>
                </c:pt>
                <c:pt idx="653">
                  <c:v>146.34521100000001</c:v>
                </c:pt>
                <c:pt idx="654">
                  <c:v>153.36753200000001</c:v>
                </c:pt>
                <c:pt idx="655">
                  <c:v>137.79235699999998</c:v>
                </c:pt>
                <c:pt idx="656">
                  <c:v>149.33111600000001</c:v>
                </c:pt>
                <c:pt idx="657">
                  <c:v>146.58249599999999</c:v>
                </c:pt>
                <c:pt idx="658">
                  <c:v>146.10304300000001</c:v>
                </c:pt>
                <c:pt idx="659">
                  <c:v>144.10764200000003</c:v>
                </c:pt>
                <c:pt idx="660">
                  <c:v>143.66591500000001</c:v>
                </c:pt>
                <c:pt idx="661">
                  <c:v>143.52281400000001</c:v>
                </c:pt>
                <c:pt idx="662">
                  <c:v>131.73344500000002</c:v>
                </c:pt>
                <c:pt idx="663">
                  <c:v>85.459106000000006</c:v>
                </c:pt>
                <c:pt idx="664">
                  <c:v>110.997637</c:v>
                </c:pt>
                <c:pt idx="665">
                  <c:v>141.29713000000001</c:v>
                </c:pt>
                <c:pt idx="666">
                  <c:v>139.64534900000001</c:v>
                </c:pt>
                <c:pt idx="667">
                  <c:v>135.33954900000001</c:v>
                </c:pt>
                <c:pt idx="668">
                  <c:v>145.87965899999998</c:v>
                </c:pt>
                <c:pt idx="669">
                  <c:v>130.54316800000001</c:v>
                </c:pt>
                <c:pt idx="670">
                  <c:v>69.105034000000003</c:v>
                </c:pt>
                <c:pt idx="671">
                  <c:v>38.813513</c:v>
                </c:pt>
                <c:pt idx="672">
                  <c:v>104.362629</c:v>
                </c:pt>
                <c:pt idx="673">
                  <c:v>119.65685000000001</c:v>
                </c:pt>
                <c:pt idx="674">
                  <c:v>121.33107200000001</c:v>
                </c:pt>
                <c:pt idx="675">
                  <c:v>105.225438</c:v>
                </c:pt>
                <c:pt idx="676">
                  <c:v>124.13243799999999</c:v>
                </c:pt>
                <c:pt idx="677">
                  <c:v>107.31618699999999</c:v>
                </c:pt>
                <c:pt idx="678">
                  <c:v>122.46715500000001</c:v>
                </c:pt>
                <c:pt idx="679">
                  <c:v>116.246014</c:v>
                </c:pt>
                <c:pt idx="680">
                  <c:v>115.80509699999999</c:v>
                </c:pt>
                <c:pt idx="681">
                  <c:v>125.21198299999999</c:v>
                </c:pt>
                <c:pt idx="682">
                  <c:v>113.033214</c:v>
                </c:pt>
                <c:pt idx="683">
                  <c:v>82.169178000000002</c:v>
                </c:pt>
                <c:pt idx="684">
                  <c:v>71.069744999999998</c:v>
                </c:pt>
                <c:pt idx="685">
                  <c:v>80.584566000000009</c:v>
                </c:pt>
                <c:pt idx="686">
                  <c:v>94.975397000000001</c:v>
                </c:pt>
                <c:pt idx="687">
                  <c:v>113.43906700000001</c:v>
                </c:pt>
                <c:pt idx="688">
                  <c:v>134.27815699999999</c:v>
                </c:pt>
                <c:pt idx="689">
                  <c:v>77.363046999999995</c:v>
                </c:pt>
                <c:pt idx="690">
                  <c:v>131.40779599999999</c:v>
                </c:pt>
                <c:pt idx="691">
                  <c:v>135.50163000000001</c:v>
                </c:pt>
                <c:pt idx="692">
                  <c:v>121.84695300000001</c:v>
                </c:pt>
                <c:pt idx="693">
                  <c:v>134.863631</c:v>
                </c:pt>
                <c:pt idx="694">
                  <c:v>128.07150999999999</c:v>
                </c:pt>
                <c:pt idx="695">
                  <c:v>123.78243499999999</c:v>
                </c:pt>
                <c:pt idx="696">
                  <c:v>128.89891</c:v>
                </c:pt>
                <c:pt idx="697">
                  <c:v>130.21517300000002</c:v>
                </c:pt>
                <c:pt idx="698">
                  <c:v>125.488322</c:v>
                </c:pt>
                <c:pt idx="699">
                  <c:v>130.32539199999999</c:v>
                </c:pt>
                <c:pt idx="700">
                  <c:v>125.11716199999999</c:v>
                </c:pt>
                <c:pt idx="701">
                  <c:v>118.01702299999999</c:v>
                </c:pt>
                <c:pt idx="702">
                  <c:v>120.533817</c:v>
                </c:pt>
                <c:pt idx="703">
                  <c:v>122.049132</c:v>
                </c:pt>
                <c:pt idx="704">
                  <c:v>118.636257</c:v>
                </c:pt>
                <c:pt idx="705">
                  <c:v>115.414249</c:v>
                </c:pt>
                <c:pt idx="706">
                  <c:v>118.409454</c:v>
                </c:pt>
                <c:pt idx="707">
                  <c:v>115.360595</c:v>
                </c:pt>
                <c:pt idx="708">
                  <c:v>118.95877399999999</c:v>
                </c:pt>
                <c:pt idx="709">
                  <c:v>120.64824399999999</c:v>
                </c:pt>
                <c:pt idx="710">
                  <c:v>117.48099800000001</c:v>
                </c:pt>
                <c:pt idx="711">
                  <c:v>86.081459000000009</c:v>
                </c:pt>
                <c:pt idx="712">
                  <c:v>68.844414</c:v>
                </c:pt>
                <c:pt idx="713">
                  <c:v>76.667000999999999</c:v>
                </c:pt>
                <c:pt idx="714">
                  <c:v>61.498703999999996</c:v>
                </c:pt>
                <c:pt idx="715">
                  <c:v>63.355337999999996</c:v>
                </c:pt>
                <c:pt idx="716">
                  <c:v>67.985439</c:v>
                </c:pt>
                <c:pt idx="717">
                  <c:v>21.934614</c:v>
                </c:pt>
                <c:pt idx="718">
                  <c:v>69.251991000000004</c:v>
                </c:pt>
                <c:pt idx="719">
                  <c:v>89.275255000000001</c:v>
                </c:pt>
                <c:pt idx="720">
                  <c:v>36.246982000000003</c:v>
                </c:pt>
                <c:pt idx="721">
                  <c:v>47.990879</c:v>
                </c:pt>
                <c:pt idx="722">
                  <c:v>76.558424000000002</c:v>
                </c:pt>
                <c:pt idx="723">
                  <c:v>54.231637999999997</c:v>
                </c:pt>
                <c:pt idx="724">
                  <c:v>36.141512999999996</c:v>
                </c:pt>
                <c:pt idx="725">
                  <c:v>64.703523000000004</c:v>
                </c:pt>
                <c:pt idx="726">
                  <c:v>67.056303</c:v>
                </c:pt>
                <c:pt idx="727">
                  <c:v>50.034962</c:v>
                </c:pt>
                <c:pt idx="728">
                  <c:v>68.188317999999995</c:v>
                </c:pt>
                <c:pt idx="729">
                  <c:v>36.451591000000001</c:v>
                </c:pt>
                <c:pt idx="730">
                  <c:v>44.882376297</c:v>
                </c:pt>
                <c:pt idx="731">
                  <c:v>39.345529079999999</c:v>
                </c:pt>
                <c:pt idx="732">
                  <c:v>48.517929592000002</c:v>
                </c:pt>
                <c:pt idx="733">
                  <c:v>40.980438068000005</c:v>
                </c:pt>
                <c:pt idx="734">
                  <c:v>63.970423034</c:v>
                </c:pt>
                <c:pt idx="735">
                  <c:v>81.209590570000003</c:v>
                </c:pt>
                <c:pt idx="736">
                  <c:v>78.215687877999997</c:v>
                </c:pt>
                <c:pt idx="737">
                  <c:v>62.815597402999998</c:v>
                </c:pt>
                <c:pt idx="738">
                  <c:v>66.058059830000005</c:v>
                </c:pt>
                <c:pt idx="739">
                  <c:v>70.247022364000003</c:v>
                </c:pt>
                <c:pt idx="740">
                  <c:v>43.810278571000005</c:v>
                </c:pt>
                <c:pt idx="741">
                  <c:v>55.510234959999998</c:v>
                </c:pt>
                <c:pt idx="742">
                  <c:v>71.173792064000011</c:v>
                </c:pt>
                <c:pt idx="743">
                  <c:v>79.79174356099999</c:v>
                </c:pt>
                <c:pt idx="744">
                  <c:v>72.695546999999991</c:v>
                </c:pt>
                <c:pt idx="745">
                  <c:v>61.699186858000004</c:v>
                </c:pt>
                <c:pt idx="746">
                  <c:v>69.672549759999995</c:v>
                </c:pt>
                <c:pt idx="747">
                  <c:v>80.043622859999999</c:v>
                </c:pt>
                <c:pt idx="748">
                  <c:v>83.723539157999994</c:v>
                </c:pt>
                <c:pt idx="749">
                  <c:v>76.979256692999996</c:v>
                </c:pt>
                <c:pt idx="750">
                  <c:v>73.17895226200001</c:v>
                </c:pt>
                <c:pt idx="751">
                  <c:v>79.550896690000002</c:v>
                </c:pt>
                <c:pt idx="752">
                  <c:v>88.151110196000005</c:v>
                </c:pt>
                <c:pt idx="753">
                  <c:v>88.572680732999999</c:v>
                </c:pt>
                <c:pt idx="754">
                  <c:v>80.256127073000002</c:v>
                </c:pt>
                <c:pt idx="755">
                  <c:v>74.789037088000001</c:v>
                </c:pt>
                <c:pt idx="756">
                  <c:v>55.823558063999997</c:v>
                </c:pt>
                <c:pt idx="757">
                  <c:v>30.209624047000002</c:v>
                </c:pt>
                <c:pt idx="758">
                  <c:v>35.380532341999995</c:v>
                </c:pt>
                <c:pt idx="759">
                  <c:v>26.080973641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</c:v>
                  </c:pt>
                  <c:pt idx="61">
                    <c:v>2022</c:v>
                  </c:pt>
                  <c:pt idx="426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33.826020420775109</c:v>
                </c:pt>
                <c:pt idx="1">
                  <c:v>33.826020420775109</c:v>
                </c:pt>
                <c:pt idx="2">
                  <c:v>33.826020420775109</c:v>
                </c:pt>
                <c:pt idx="3">
                  <c:v>33.826020420775109</c:v>
                </c:pt>
                <c:pt idx="4">
                  <c:v>33.826020420775109</c:v>
                </c:pt>
                <c:pt idx="5">
                  <c:v>33.826020420775109</c:v>
                </c:pt>
                <c:pt idx="6">
                  <c:v>33.826020420775109</c:v>
                </c:pt>
                <c:pt idx="7">
                  <c:v>33.826020420775109</c:v>
                </c:pt>
                <c:pt idx="8">
                  <c:v>33.826020420775109</c:v>
                </c:pt>
                <c:pt idx="9">
                  <c:v>33.826020420775109</c:v>
                </c:pt>
                <c:pt idx="10">
                  <c:v>33.826020420775109</c:v>
                </c:pt>
                <c:pt idx="11">
                  <c:v>33.826020420775109</c:v>
                </c:pt>
                <c:pt idx="12">
                  <c:v>33.826020420775109</c:v>
                </c:pt>
                <c:pt idx="13">
                  <c:v>33.826020420775109</c:v>
                </c:pt>
                <c:pt idx="14">
                  <c:v>33.826020420775109</c:v>
                </c:pt>
                <c:pt idx="15">
                  <c:v>33.826020420775109</c:v>
                </c:pt>
                <c:pt idx="16">
                  <c:v>33.826020420775109</c:v>
                </c:pt>
                <c:pt idx="17">
                  <c:v>33.826020420775109</c:v>
                </c:pt>
                <c:pt idx="18">
                  <c:v>33.826020420775109</c:v>
                </c:pt>
                <c:pt idx="19">
                  <c:v>33.826020420775109</c:v>
                </c:pt>
                <c:pt idx="20">
                  <c:v>33.826020420775109</c:v>
                </c:pt>
                <c:pt idx="21">
                  <c:v>33.826020420775109</c:v>
                </c:pt>
                <c:pt idx="22">
                  <c:v>33.826020420775109</c:v>
                </c:pt>
                <c:pt idx="23">
                  <c:v>33.826020420775109</c:v>
                </c:pt>
                <c:pt idx="24">
                  <c:v>33.826020420775109</c:v>
                </c:pt>
                <c:pt idx="25">
                  <c:v>33.826020420775109</c:v>
                </c:pt>
                <c:pt idx="26">
                  <c:v>33.826020420775109</c:v>
                </c:pt>
                <c:pt idx="27">
                  <c:v>33.826020420775109</c:v>
                </c:pt>
                <c:pt idx="28">
                  <c:v>33.826020420775109</c:v>
                </c:pt>
                <c:pt idx="29">
                  <c:v>33.826020420775109</c:v>
                </c:pt>
                <c:pt idx="30">
                  <c:v>31.099937114152038</c:v>
                </c:pt>
                <c:pt idx="31">
                  <c:v>31.099937114152038</c:v>
                </c:pt>
                <c:pt idx="32">
                  <c:v>31.099937114152038</c:v>
                </c:pt>
                <c:pt idx="33">
                  <c:v>31.099937114152038</c:v>
                </c:pt>
                <c:pt idx="34">
                  <c:v>31.099937114152038</c:v>
                </c:pt>
                <c:pt idx="35">
                  <c:v>31.099937114152038</c:v>
                </c:pt>
                <c:pt idx="36">
                  <c:v>31.099937114152038</c:v>
                </c:pt>
                <c:pt idx="37">
                  <c:v>31.099937114152038</c:v>
                </c:pt>
                <c:pt idx="38">
                  <c:v>31.099937114152038</c:v>
                </c:pt>
                <c:pt idx="39">
                  <c:v>31.099937114152038</c:v>
                </c:pt>
                <c:pt idx="40">
                  <c:v>31.099937114152038</c:v>
                </c:pt>
                <c:pt idx="41">
                  <c:v>31.099937114152038</c:v>
                </c:pt>
                <c:pt idx="42">
                  <c:v>31.099937114152038</c:v>
                </c:pt>
                <c:pt idx="43">
                  <c:v>31.099937114152038</c:v>
                </c:pt>
                <c:pt idx="44">
                  <c:v>31.099937114152038</c:v>
                </c:pt>
                <c:pt idx="45">
                  <c:v>31.099937114152038</c:v>
                </c:pt>
                <c:pt idx="46">
                  <c:v>31.099937114152038</c:v>
                </c:pt>
                <c:pt idx="47">
                  <c:v>31.099937114152038</c:v>
                </c:pt>
                <c:pt idx="48">
                  <c:v>31.099937114152038</c:v>
                </c:pt>
                <c:pt idx="49">
                  <c:v>31.099937114152038</c:v>
                </c:pt>
                <c:pt idx="50">
                  <c:v>31.099937114152038</c:v>
                </c:pt>
                <c:pt idx="51">
                  <c:v>31.099937114152038</c:v>
                </c:pt>
                <c:pt idx="52">
                  <c:v>31.099937114152038</c:v>
                </c:pt>
                <c:pt idx="53">
                  <c:v>31.099937114152038</c:v>
                </c:pt>
                <c:pt idx="54">
                  <c:v>31.099937114152038</c:v>
                </c:pt>
                <c:pt idx="55">
                  <c:v>31.099937114152038</c:v>
                </c:pt>
                <c:pt idx="56">
                  <c:v>31.099937114152038</c:v>
                </c:pt>
                <c:pt idx="57">
                  <c:v>31.099937114152038</c:v>
                </c:pt>
                <c:pt idx="58">
                  <c:v>31.099937114152038</c:v>
                </c:pt>
                <c:pt idx="59">
                  <c:v>31.099937114152038</c:v>
                </c:pt>
                <c:pt idx="60">
                  <c:v>31.099937114152038</c:v>
                </c:pt>
                <c:pt idx="61">
                  <c:v>44.560189680397869</c:v>
                </c:pt>
                <c:pt idx="62">
                  <c:v>44.560189680397869</c:v>
                </c:pt>
                <c:pt idx="63">
                  <c:v>44.560189680397869</c:v>
                </c:pt>
                <c:pt idx="64">
                  <c:v>44.560189680397869</c:v>
                </c:pt>
                <c:pt idx="65">
                  <c:v>44.560189680397869</c:v>
                </c:pt>
                <c:pt idx="66">
                  <c:v>44.560189680397869</c:v>
                </c:pt>
                <c:pt idx="67">
                  <c:v>44.560189680397869</c:v>
                </c:pt>
                <c:pt idx="68">
                  <c:v>44.560189680397869</c:v>
                </c:pt>
                <c:pt idx="69">
                  <c:v>44.560189680397869</c:v>
                </c:pt>
                <c:pt idx="70">
                  <c:v>44.560189680397869</c:v>
                </c:pt>
                <c:pt idx="71">
                  <c:v>44.560189680397869</c:v>
                </c:pt>
                <c:pt idx="72">
                  <c:v>44.560189680397869</c:v>
                </c:pt>
                <c:pt idx="73">
                  <c:v>44.560189680397869</c:v>
                </c:pt>
                <c:pt idx="74">
                  <c:v>44.560189680397869</c:v>
                </c:pt>
                <c:pt idx="75">
                  <c:v>44.560189680397869</c:v>
                </c:pt>
                <c:pt idx="76">
                  <c:v>44.560189680397869</c:v>
                </c:pt>
                <c:pt idx="77">
                  <c:v>44.560189680397869</c:v>
                </c:pt>
                <c:pt idx="78">
                  <c:v>44.560189680397869</c:v>
                </c:pt>
                <c:pt idx="79">
                  <c:v>44.560189680397869</c:v>
                </c:pt>
                <c:pt idx="80">
                  <c:v>44.560189680397869</c:v>
                </c:pt>
                <c:pt idx="81">
                  <c:v>44.560189680397869</c:v>
                </c:pt>
                <c:pt idx="82">
                  <c:v>44.560189680397869</c:v>
                </c:pt>
                <c:pt idx="83">
                  <c:v>44.560189680397869</c:v>
                </c:pt>
                <c:pt idx="84">
                  <c:v>44.560189680397869</c:v>
                </c:pt>
                <c:pt idx="85">
                  <c:v>44.560189680397869</c:v>
                </c:pt>
                <c:pt idx="86">
                  <c:v>44.560189680397869</c:v>
                </c:pt>
                <c:pt idx="87">
                  <c:v>44.560189680397869</c:v>
                </c:pt>
                <c:pt idx="88">
                  <c:v>44.560189680397869</c:v>
                </c:pt>
                <c:pt idx="89">
                  <c:v>44.560189680397869</c:v>
                </c:pt>
                <c:pt idx="90">
                  <c:v>44.560189680397869</c:v>
                </c:pt>
                <c:pt idx="91">
                  <c:v>44.560189680397869</c:v>
                </c:pt>
                <c:pt idx="92">
                  <c:v>58.078007686390343</c:v>
                </c:pt>
                <c:pt idx="93">
                  <c:v>58.078007686390343</c:v>
                </c:pt>
                <c:pt idx="94">
                  <c:v>58.078007686390343</c:v>
                </c:pt>
                <c:pt idx="95">
                  <c:v>58.078007686390343</c:v>
                </c:pt>
                <c:pt idx="96">
                  <c:v>58.078007686390343</c:v>
                </c:pt>
                <c:pt idx="97">
                  <c:v>58.078007686390343</c:v>
                </c:pt>
                <c:pt idx="98">
                  <c:v>58.078007686390343</c:v>
                </c:pt>
                <c:pt idx="99">
                  <c:v>58.078007686390343</c:v>
                </c:pt>
                <c:pt idx="100">
                  <c:v>58.078007686390343</c:v>
                </c:pt>
                <c:pt idx="101">
                  <c:v>58.078007686390343</c:v>
                </c:pt>
                <c:pt idx="102">
                  <c:v>58.078007686390343</c:v>
                </c:pt>
                <c:pt idx="103">
                  <c:v>58.078007686390343</c:v>
                </c:pt>
                <c:pt idx="104">
                  <c:v>58.078007686390343</c:v>
                </c:pt>
                <c:pt idx="105">
                  <c:v>58.078007686390343</c:v>
                </c:pt>
                <c:pt idx="106">
                  <c:v>58.078007686390343</c:v>
                </c:pt>
                <c:pt idx="107">
                  <c:v>58.078007686390343</c:v>
                </c:pt>
                <c:pt idx="108">
                  <c:v>58.078007686390343</c:v>
                </c:pt>
                <c:pt idx="109">
                  <c:v>58.078007686390343</c:v>
                </c:pt>
                <c:pt idx="110">
                  <c:v>58.078007686390343</c:v>
                </c:pt>
                <c:pt idx="111">
                  <c:v>58.078007686390343</c:v>
                </c:pt>
                <c:pt idx="112">
                  <c:v>58.078007686390343</c:v>
                </c:pt>
                <c:pt idx="113">
                  <c:v>58.078007686390343</c:v>
                </c:pt>
                <c:pt idx="114">
                  <c:v>58.078007686390343</c:v>
                </c:pt>
                <c:pt idx="115">
                  <c:v>58.078007686390343</c:v>
                </c:pt>
                <c:pt idx="116">
                  <c:v>58.078007686390343</c:v>
                </c:pt>
                <c:pt idx="117">
                  <c:v>58.078007686390343</c:v>
                </c:pt>
                <c:pt idx="118">
                  <c:v>58.078007686390343</c:v>
                </c:pt>
                <c:pt idx="119">
                  <c:v>58.078007686390343</c:v>
                </c:pt>
                <c:pt idx="120">
                  <c:v>69.985307786809827</c:v>
                </c:pt>
                <c:pt idx="121">
                  <c:v>69.985307786809827</c:v>
                </c:pt>
                <c:pt idx="122">
                  <c:v>69.985307786809827</c:v>
                </c:pt>
                <c:pt idx="123">
                  <c:v>69.985307786809827</c:v>
                </c:pt>
                <c:pt idx="124">
                  <c:v>69.985307786809827</c:v>
                </c:pt>
                <c:pt idx="125">
                  <c:v>69.985307786809827</c:v>
                </c:pt>
                <c:pt idx="126">
                  <c:v>69.985307786809827</c:v>
                </c:pt>
                <c:pt idx="127">
                  <c:v>69.985307786809827</c:v>
                </c:pt>
                <c:pt idx="128">
                  <c:v>69.985307786809827</c:v>
                </c:pt>
                <c:pt idx="129">
                  <c:v>69.985307786809827</c:v>
                </c:pt>
                <c:pt idx="130">
                  <c:v>69.985307786809827</c:v>
                </c:pt>
                <c:pt idx="131">
                  <c:v>69.985307786809827</c:v>
                </c:pt>
                <c:pt idx="132">
                  <c:v>69.985307786809827</c:v>
                </c:pt>
                <c:pt idx="133">
                  <c:v>69.985307786809827</c:v>
                </c:pt>
                <c:pt idx="134">
                  <c:v>69.985307786809827</c:v>
                </c:pt>
                <c:pt idx="135">
                  <c:v>69.985307786809827</c:v>
                </c:pt>
                <c:pt idx="136">
                  <c:v>69.985307786809827</c:v>
                </c:pt>
                <c:pt idx="137">
                  <c:v>69.985307786809827</c:v>
                </c:pt>
                <c:pt idx="138">
                  <c:v>69.985307786809827</c:v>
                </c:pt>
                <c:pt idx="139">
                  <c:v>69.985307786809827</c:v>
                </c:pt>
                <c:pt idx="140">
                  <c:v>69.985307786809827</c:v>
                </c:pt>
                <c:pt idx="141">
                  <c:v>69.985307786809827</c:v>
                </c:pt>
                <c:pt idx="142">
                  <c:v>69.985307786809827</c:v>
                </c:pt>
                <c:pt idx="143">
                  <c:v>69.985307786809827</c:v>
                </c:pt>
                <c:pt idx="144">
                  <c:v>69.985307786809827</c:v>
                </c:pt>
                <c:pt idx="145">
                  <c:v>69.985307786809827</c:v>
                </c:pt>
                <c:pt idx="146">
                  <c:v>69.985307786809827</c:v>
                </c:pt>
                <c:pt idx="147">
                  <c:v>69.985307786809827</c:v>
                </c:pt>
                <c:pt idx="148">
                  <c:v>69.985307786809827</c:v>
                </c:pt>
                <c:pt idx="149">
                  <c:v>69.985307786809827</c:v>
                </c:pt>
                <c:pt idx="150">
                  <c:v>69.985307786809827</c:v>
                </c:pt>
                <c:pt idx="151">
                  <c:v>75.307050272110544</c:v>
                </c:pt>
                <c:pt idx="152">
                  <c:v>75.307050272110544</c:v>
                </c:pt>
                <c:pt idx="153">
                  <c:v>75.307050272110544</c:v>
                </c:pt>
                <c:pt idx="154">
                  <c:v>75.307050272110544</c:v>
                </c:pt>
                <c:pt idx="155">
                  <c:v>75.307050272110544</c:v>
                </c:pt>
                <c:pt idx="156">
                  <c:v>75.307050272110544</c:v>
                </c:pt>
                <c:pt idx="157">
                  <c:v>75.307050272110544</c:v>
                </c:pt>
                <c:pt idx="158">
                  <c:v>75.307050272110544</c:v>
                </c:pt>
                <c:pt idx="159">
                  <c:v>75.307050272110544</c:v>
                </c:pt>
                <c:pt idx="160">
                  <c:v>75.307050272110544</c:v>
                </c:pt>
                <c:pt idx="161">
                  <c:v>75.307050272110544</c:v>
                </c:pt>
                <c:pt idx="162">
                  <c:v>75.307050272110544</c:v>
                </c:pt>
                <c:pt idx="163">
                  <c:v>75.307050272110544</c:v>
                </c:pt>
                <c:pt idx="164">
                  <c:v>75.307050272110544</c:v>
                </c:pt>
                <c:pt idx="165">
                  <c:v>75.307050272110544</c:v>
                </c:pt>
                <c:pt idx="166">
                  <c:v>75.307050272110544</c:v>
                </c:pt>
                <c:pt idx="167">
                  <c:v>75.307050272110544</c:v>
                </c:pt>
                <c:pt idx="168">
                  <c:v>75.307050272110544</c:v>
                </c:pt>
                <c:pt idx="169">
                  <c:v>75.307050272110544</c:v>
                </c:pt>
                <c:pt idx="170">
                  <c:v>75.307050272110544</c:v>
                </c:pt>
                <c:pt idx="171">
                  <c:v>75.307050272110544</c:v>
                </c:pt>
                <c:pt idx="172">
                  <c:v>75.307050272110544</c:v>
                </c:pt>
                <c:pt idx="173">
                  <c:v>75.307050272110544</c:v>
                </c:pt>
                <c:pt idx="174">
                  <c:v>75.307050272110544</c:v>
                </c:pt>
                <c:pt idx="175">
                  <c:v>75.307050272110544</c:v>
                </c:pt>
                <c:pt idx="176">
                  <c:v>75.307050272110544</c:v>
                </c:pt>
                <c:pt idx="177">
                  <c:v>75.307050272110544</c:v>
                </c:pt>
                <c:pt idx="178">
                  <c:v>75.307050272110544</c:v>
                </c:pt>
                <c:pt idx="179">
                  <c:v>75.307050272110544</c:v>
                </c:pt>
                <c:pt idx="180">
                  <c:v>75.307050272110544</c:v>
                </c:pt>
                <c:pt idx="181">
                  <c:v>88.917478771499816</c:v>
                </c:pt>
                <c:pt idx="182">
                  <c:v>88.917478771499816</c:v>
                </c:pt>
                <c:pt idx="183">
                  <c:v>88.917478771499816</c:v>
                </c:pt>
                <c:pt idx="184">
                  <c:v>88.917478771499816</c:v>
                </c:pt>
                <c:pt idx="185">
                  <c:v>88.917478771499816</c:v>
                </c:pt>
                <c:pt idx="186">
                  <c:v>88.917478771499816</c:v>
                </c:pt>
                <c:pt idx="187">
                  <c:v>88.917478771499816</c:v>
                </c:pt>
                <c:pt idx="188">
                  <c:v>88.917478771499816</c:v>
                </c:pt>
                <c:pt idx="189">
                  <c:v>88.917478771499816</c:v>
                </c:pt>
                <c:pt idx="190">
                  <c:v>88.917478771499816</c:v>
                </c:pt>
                <c:pt idx="191">
                  <c:v>88.917478771499816</c:v>
                </c:pt>
                <c:pt idx="192">
                  <c:v>88.917478771499816</c:v>
                </c:pt>
                <c:pt idx="193">
                  <c:v>88.917478771499816</c:v>
                </c:pt>
                <c:pt idx="194">
                  <c:v>88.917478771499816</c:v>
                </c:pt>
                <c:pt idx="195">
                  <c:v>88.917478771499816</c:v>
                </c:pt>
                <c:pt idx="196">
                  <c:v>88.917478771499816</c:v>
                </c:pt>
                <c:pt idx="197">
                  <c:v>88.917478771499816</c:v>
                </c:pt>
                <c:pt idx="198">
                  <c:v>88.917478771499816</c:v>
                </c:pt>
                <c:pt idx="199">
                  <c:v>88.917478771499816</c:v>
                </c:pt>
                <c:pt idx="200">
                  <c:v>88.917478771499816</c:v>
                </c:pt>
                <c:pt idx="201">
                  <c:v>88.917478771499816</c:v>
                </c:pt>
                <c:pt idx="202">
                  <c:v>88.917478771499816</c:v>
                </c:pt>
                <c:pt idx="203">
                  <c:v>88.917478771499816</c:v>
                </c:pt>
                <c:pt idx="204">
                  <c:v>88.917478771499816</c:v>
                </c:pt>
                <c:pt idx="205">
                  <c:v>88.917478771499816</c:v>
                </c:pt>
                <c:pt idx="206">
                  <c:v>88.917478771499816</c:v>
                </c:pt>
                <c:pt idx="207">
                  <c:v>88.917478771499816</c:v>
                </c:pt>
                <c:pt idx="208">
                  <c:v>88.917478771499816</c:v>
                </c:pt>
                <c:pt idx="209">
                  <c:v>88.917478771499816</c:v>
                </c:pt>
                <c:pt idx="210">
                  <c:v>88.917478771499816</c:v>
                </c:pt>
                <c:pt idx="211">
                  <c:v>88.917478771499816</c:v>
                </c:pt>
                <c:pt idx="212">
                  <c:v>93.318896894174429</c:v>
                </c:pt>
                <c:pt idx="213">
                  <c:v>93.318896894174429</c:v>
                </c:pt>
                <c:pt idx="214">
                  <c:v>93.318896894174429</c:v>
                </c:pt>
                <c:pt idx="215">
                  <c:v>93.318896894174429</c:v>
                </c:pt>
                <c:pt idx="216">
                  <c:v>93.318896894174429</c:v>
                </c:pt>
                <c:pt idx="217">
                  <c:v>93.318896894174429</c:v>
                </c:pt>
                <c:pt idx="218">
                  <c:v>93.318896894174429</c:v>
                </c:pt>
                <c:pt idx="219">
                  <c:v>93.318896894174429</c:v>
                </c:pt>
                <c:pt idx="220">
                  <c:v>93.318896894174429</c:v>
                </c:pt>
                <c:pt idx="221">
                  <c:v>93.318896894174429</c:v>
                </c:pt>
                <c:pt idx="222">
                  <c:v>93.318896894174429</c:v>
                </c:pt>
                <c:pt idx="223">
                  <c:v>93.318896894174429</c:v>
                </c:pt>
                <c:pt idx="224">
                  <c:v>93.318896894174429</c:v>
                </c:pt>
                <c:pt idx="225">
                  <c:v>93.318896894174429</c:v>
                </c:pt>
                <c:pt idx="226">
                  <c:v>93.318896894174429</c:v>
                </c:pt>
                <c:pt idx="227">
                  <c:v>93.318896894174429</c:v>
                </c:pt>
                <c:pt idx="228">
                  <c:v>93.318896894174429</c:v>
                </c:pt>
                <c:pt idx="229">
                  <c:v>93.318896894174429</c:v>
                </c:pt>
                <c:pt idx="230">
                  <c:v>93.318896894174429</c:v>
                </c:pt>
                <c:pt idx="231">
                  <c:v>93.318896894174429</c:v>
                </c:pt>
                <c:pt idx="232">
                  <c:v>93.318896894174429</c:v>
                </c:pt>
                <c:pt idx="233">
                  <c:v>93.318896894174429</c:v>
                </c:pt>
                <c:pt idx="234">
                  <c:v>93.318896894174429</c:v>
                </c:pt>
                <c:pt idx="235">
                  <c:v>93.318896894174429</c:v>
                </c:pt>
                <c:pt idx="236">
                  <c:v>93.318896894174429</c:v>
                </c:pt>
                <c:pt idx="237">
                  <c:v>93.318896894174429</c:v>
                </c:pt>
                <c:pt idx="238">
                  <c:v>93.318896894174429</c:v>
                </c:pt>
                <c:pt idx="239">
                  <c:v>93.318896894174429</c:v>
                </c:pt>
                <c:pt idx="240">
                  <c:v>93.318896894174429</c:v>
                </c:pt>
                <c:pt idx="241">
                  <c:v>93.318896894174429</c:v>
                </c:pt>
                <c:pt idx="242">
                  <c:v>95.197894668776868</c:v>
                </c:pt>
                <c:pt idx="243">
                  <c:v>95.197894668776868</c:v>
                </c:pt>
                <c:pt idx="244">
                  <c:v>95.197894668776868</c:v>
                </c:pt>
                <c:pt idx="245">
                  <c:v>95.197894668776868</c:v>
                </c:pt>
                <c:pt idx="246">
                  <c:v>95.197894668776868</c:v>
                </c:pt>
                <c:pt idx="247">
                  <c:v>95.197894668776868</c:v>
                </c:pt>
                <c:pt idx="248">
                  <c:v>95.197894668776868</c:v>
                </c:pt>
                <c:pt idx="249">
                  <c:v>95.197894668776868</c:v>
                </c:pt>
                <c:pt idx="250">
                  <c:v>95.197894668776868</c:v>
                </c:pt>
                <c:pt idx="251">
                  <c:v>95.197894668776868</c:v>
                </c:pt>
                <c:pt idx="252">
                  <c:v>95.197894668776868</c:v>
                </c:pt>
                <c:pt idx="253">
                  <c:v>95.197894668776868</c:v>
                </c:pt>
                <c:pt idx="254">
                  <c:v>95.197894668776868</c:v>
                </c:pt>
                <c:pt idx="255">
                  <c:v>88.246889816729222</c:v>
                </c:pt>
                <c:pt idx="256">
                  <c:v>88.246889816729222</c:v>
                </c:pt>
                <c:pt idx="257">
                  <c:v>88.246889816729222</c:v>
                </c:pt>
                <c:pt idx="258">
                  <c:v>88.246889816729222</c:v>
                </c:pt>
                <c:pt idx="259">
                  <c:v>88.246889816729222</c:v>
                </c:pt>
                <c:pt idx="260">
                  <c:v>88.246889816729222</c:v>
                </c:pt>
                <c:pt idx="261">
                  <c:v>88.246889816729222</c:v>
                </c:pt>
                <c:pt idx="262">
                  <c:v>88.246889816729222</c:v>
                </c:pt>
                <c:pt idx="263">
                  <c:v>88.246889816729222</c:v>
                </c:pt>
                <c:pt idx="264">
                  <c:v>88.246889816729222</c:v>
                </c:pt>
                <c:pt idx="265">
                  <c:v>88.246889816729222</c:v>
                </c:pt>
                <c:pt idx="266">
                  <c:v>88.246889816729222</c:v>
                </c:pt>
                <c:pt idx="267">
                  <c:v>88.246889816729222</c:v>
                </c:pt>
                <c:pt idx="268">
                  <c:v>88.246889816729222</c:v>
                </c:pt>
                <c:pt idx="269">
                  <c:v>88.246889816729222</c:v>
                </c:pt>
                <c:pt idx="270">
                  <c:v>88.246889816729222</c:v>
                </c:pt>
                <c:pt idx="271">
                  <c:v>88.246889816729222</c:v>
                </c:pt>
                <c:pt idx="272">
                  <c:v>88.246889816729222</c:v>
                </c:pt>
                <c:pt idx="273">
                  <c:v>88.246889816729222</c:v>
                </c:pt>
                <c:pt idx="274">
                  <c:v>88.246889816729222</c:v>
                </c:pt>
                <c:pt idx="275">
                  <c:v>88.246889816729222</c:v>
                </c:pt>
                <c:pt idx="276">
                  <c:v>88.246889816729222</c:v>
                </c:pt>
                <c:pt idx="277">
                  <c:v>88.246889816729222</c:v>
                </c:pt>
                <c:pt idx="278">
                  <c:v>88.246889816729222</c:v>
                </c:pt>
                <c:pt idx="279">
                  <c:v>88.246889816729222</c:v>
                </c:pt>
                <c:pt idx="280">
                  <c:v>88.246889816729222</c:v>
                </c:pt>
                <c:pt idx="281">
                  <c:v>88.246889816729222</c:v>
                </c:pt>
                <c:pt idx="282">
                  <c:v>88.246889816729222</c:v>
                </c:pt>
                <c:pt idx="283">
                  <c:v>88.246889816729222</c:v>
                </c:pt>
                <c:pt idx="284">
                  <c:v>88.246889816729222</c:v>
                </c:pt>
                <c:pt idx="285">
                  <c:v>88.246889816729222</c:v>
                </c:pt>
                <c:pt idx="286">
                  <c:v>88.246889816729222</c:v>
                </c:pt>
                <c:pt idx="287">
                  <c:v>88.246889816729222</c:v>
                </c:pt>
                <c:pt idx="288">
                  <c:v>88.246889816729222</c:v>
                </c:pt>
                <c:pt idx="289">
                  <c:v>88.246889816729222</c:v>
                </c:pt>
                <c:pt idx="290">
                  <c:v>88.246889816729222</c:v>
                </c:pt>
                <c:pt idx="291">
                  <c:v>88.246889816729222</c:v>
                </c:pt>
                <c:pt idx="292">
                  <c:v>88.246889816729222</c:v>
                </c:pt>
                <c:pt idx="293">
                  <c:v>88.246889816729222</c:v>
                </c:pt>
                <c:pt idx="294">
                  <c:v>88.246889816729222</c:v>
                </c:pt>
                <c:pt idx="295">
                  <c:v>88.246889816729222</c:v>
                </c:pt>
                <c:pt idx="296">
                  <c:v>88.246889816729222</c:v>
                </c:pt>
                <c:pt idx="297">
                  <c:v>88.246889816729222</c:v>
                </c:pt>
                <c:pt idx="298">
                  <c:v>88.246889816729222</c:v>
                </c:pt>
                <c:pt idx="299">
                  <c:v>88.246889816729222</c:v>
                </c:pt>
                <c:pt idx="300">
                  <c:v>88.246889816729222</c:v>
                </c:pt>
                <c:pt idx="301">
                  <c:v>88.246889816729222</c:v>
                </c:pt>
                <c:pt idx="302">
                  <c:v>88.246889816729222</c:v>
                </c:pt>
                <c:pt idx="303">
                  <c:v>88.246889816729222</c:v>
                </c:pt>
                <c:pt idx="304">
                  <c:v>75.52827655470432</c:v>
                </c:pt>
                <c:pt idx="305">
                  <c:v>75.52827655470432</c:v>
                </c:pt>
                <c:pt idx="306">
                  <c:v>75.52827655470432</c:v>
                </c:pt>
                <c:pt idx="307">
                  <c:v>75.52827655470432</c:v>
                </c:pt>
                <c:pt idx="308">
                  <c:v>75.52827655470432</c:v>
                </c:pt>
                <c:pt idx="309">
                  <c:v>75.52827655470432</c:v>
                </c:pt>
                <c:pt idx="310">
                  <c:v>75.52827655470432</c:v>
                </c:pt>
                <c:pt idx="311">
                  <c:v>75.52827655470432</c:v>
                </c:pt>
                <c:pt idx="312">
                  <c:v>75.52827655470432</c:v>
                </c:pt>
                <c:pt idx="313">
                  <c:v>75.52827655470432</c:v>
                </c:pt>
                <c:pt idx="314">
                  <c:v>75.52827655470432</c:v>
                </c:pt>
                <c:pt idx="315">
                  <c:v>75.52827655470432</c:v>
                </c:pt>
                <c:pt idx="316">
                  <c:v>75.52827655470432</c:v>
                </c:pt>
                <c:pt idx="317">
                  <c:v>75.52827655470432</c:v>
                </c:pt>
                <c:pt idx="318">
                  <c:v>75.52827655470432</c:v>
                </c:pt>
                <c:pt idx="319">
                  <c:v>75.52827655470432</c:v>
                </c:pt>
                <c:pt idx="320">
                  <c:v>75.52827655470432</c:v>
                </c:pt>
                <c:pt idx="321">
                  <c:v>75.52827655470432</c:v>
                </c:pt>
                <c:pt idx="322">
                  <c:v>75.52827655470432</c:v>
                </c:pt>
                <c:pt idx="323">
                  <c:v>75.52827655470432</c:v>
                </c:pt>
                <c:pt idx="324">
                  <c:v>75.52827655470432</c:v>
                </c:pt>
                <c:pt idx="325">
                  <c:v>75.52827655470432</c:v>
                </c:pt>
                <c:pt idx="326">
                  <c:v>75.52827655470432</c:v>
                </c:pt>
                <c:pt idx="327">
                  <c:v>75.52827655470432</c:v>
                </c:pt>
                <c:pt idx="328">
                  <c:v>75.52827655470432</c:v>
                </c:pt>
                <c:pt idx="329">
                  <c:v>75.52827655470432</c:v>
                </c:pt>
                <c:pt idx="330">
                  <c:v>75.52827655470432</c:v>
                </c:pt>
                <c:pt idx="331">
                  <c:v>75.52827655470432</c:v>
                </c:pt>
                <c:pt idx="332">
                  <c:v>75.52827655470432</c:v>
                </c:pt>
                <c:pt idx="333">
                  <c:v>75.52827655470432</c:v>
                </c:pt>
                <c:pt idx="334">
                  <c:v>61.154583699258993</c:v>
                </c:pt>
                <c:pt idx="335">
                  <c:v>61.154583699258993</c:v>
                </c:pt>
                <c:pt idx="336">
                  <c:v>61.154583699258993</c:v>
                </c:pt>
                <c:pt idx="337">
                  <c:v>61.154583699258993</c:v>
                </c:pt>
                <c:pt idx="338">
                  <c:v>61.154583699258993</c:v>
                </c:pt>
                <c:pt idx="339">
                  <c:v>61.154583699258993</c:v>
                </c:pt>
                <c:pt idx="340">
                  <c:v>61.154583699258993</c:v>
                </c:pt>
                <c:pt idx="341">
                  <c:v>61.154583699258993</c:v>
                </c:pt>
                <c:pt idx="342">
                  <c:v>61.154583699258993</c:v>
                </c:pt>
                <c:pt idx="343">
                  <c:v>61.154583699258993</c:v>
                </c:pt>
                <c:pt idx="344">
                  <c:v>61.154583699258993</c:v>
                </c:pt>
                <c:pt idx="345">
                  <c:v>61.154583699258993</c:v>
                </c:pt>
                <c:pt idx="346">
                  <c:v>61.154583699258993</c:v>
                </c:pt>
                <c:pt idx="347">
                  <c:v>61.154583699258993</c:v>
                </c:pt>
                <c:pt idx="348">
                  <c:v>61.154583699258993</c:v>
                </c:pt>
                <c:pt idx="349">
                  <c:v>61.154583699258993</c:v>
                </c:pt>
                <c:pt idx="350">
                  <c:v>61.154583699258993</c:v>
                </c:pt>
                <c:pt idx="351">
                  <c:v>61.154583699258993</c:v>
                </c:pt>
                <c:pt idx="352">
                  <c:v>61.154583699258993</c:v>
                </c:pt>
                <c:pt idx="353">
                  <c:v>61.154583699258993</c:v>
                </c:pt>
                <c:pt idx="354">
                  <c:v>61.154583699258993</c:v>
                </c:pt>
                <c:pt idx="355">
                  <c:v>61.154583699258993</c:v>
                </c:pt>
                <c:pt idx="356">
                  <c:v>61.154583699258993</c:v>
                </c:pt>
                <c:pt idx="357">
                  <c:v>61.154583699258993</c:v>
                </c:pt>
                <c:pt idx="358">
                  <c:v>61.154583699258993</c:v>
                </c:pt>
                <c:pt idx="359">
                  <c:v>61.154583699258993</c:v>
                </c:pt>
                <c:pt idx="360">
                  <c:v>61.154583699258993</c:v>
                </c:pt>
                <c:pt idx="361">
                  <c:v>61.154583699258993</c:v>
                </c:pt>
                <c:pt idx="362">
                  <c:v>61.154583699258993</c:v>
                </c:pt>
                <c:pt idx="363">
                  <c:v>61.154583699258993</c:v>
                </c:pt>
                <c:pt idx="364">
                  <c:v>61.154583699258993</c:v>
                </c:pt>
                <c:pt idx="365">
                  <c:v>44.718155235181577</c:v>
                </c:pt>
                <c:pt idx="366">
                  <c:v>44.718155235181577</c:v>
                </c:pt>
                <c:pt idx="367">
                  <c:v>44.718155235181577</c:v>
                </c:pt>
                <c:pt idx="368">
                  <c:v>44.718155235181577</c:v>
                </c:pt>
                <c:pt idx="369">
                  <c:v>44.718155235181577</c:v>
                </c:pt>
                <c:pt idx="370">
                  <c:v>44.718155235181577</c:v>
                </c:pt>
                <c:pt idx="371">
                  <c:v>44.718155235181577</c:v>
                </c:pt>
                <c:pt idx="372">
                  <c:v>44.718155235181577</c:v>
                </c:pt>
                <c:pt idx="373">
                  <c:v>44.718155235181577</c:v>
                </c:pt>
                <c:pt idx="374">
                  <c:v>44.718155235181577</c:v>
                </c:pt>
                <c:pt idx="375">
                  <c:v>44.718155235181577</c:v>
                </c:pt>
                <c:pt idx="376">
                  <c:v>44.718155235181577</c:v>
                </c:pt>
                <c:pt idx="377">
                  <c:v>44.718155235181577</c:v>
                </c:pt>
                <c:pt idx="378">
                  <c:v>44.718155235181577</c:v>
                </c:pt>
                <c:pt idx="379">
                  <c:v>44.718155235181577</c:v>
                </c:pt>
                <c:pt idx="380">
                  <c:v>44.718155235181577</c:v>
                </c:pt>
                <c:pt idx="381">
                  <c:v>44.718155235181577</c:v>
                </c:pt>
                <c:pt idx="382">
                  <c:v>44.718155235181577</c:v>
                </c:pt>
                <c:pt idx="383">
                  <c:v>44.718155235181577</c:v>
                </c:pt>
                <c:pt idx="384">
                  <c:v>44.718155235181577</c:v>
                </c:pt>
                <c:pt idx="385">
                  <c:v>44.718155235181577</c:v>
                </c:pt>
                <c:pt idx="386">
                  <c:v>44.718155235181577</c:v>
                </c:pt>
                <c:pt idx="387">
                  <c:v>44.718155235181577</c:v>
                </c:pt>
                <c:pt idx="388">
                  <c:v>44.718155235181577</c:v>
                </c:pt>
                <c:pt idx="389">
                  <c:v>44.718155235181577</c:v>
                </c:pt>
                <c:pt idx="390">
                  <c:v>44.718155235181577</c:v>
                </c:pt>
                <c:pt idx="391">
                  <c:v>44.718155235181577</c:v>
                </c:pt>
                <c:pt idx="392">
                  <c:v>44.718155235181577</c:v>
                </c:pt>
                <c:pt idx="393">
                  <c:v>44.718155235181577</c:v>
                </c:pt>
                <c:pt idx="394">
                  <c:v>44.718155235181577</c:v>
                </c:pt>
                <c:pt idx="395">
                  <c:v>39.173493088658368</c:v>
                </c:pt>
                <c:pt idx="396">
                  <c:v>39.173493088658368</c:v>
                </c:pt>
                <c:pt idx="397">
                  <c:v>39.173493088658368</c:v>
                </c:pt>
                <c:pt idx="398">
                  <c:v>39.173493088658368</c:v>
                </c:pt>
                <c:pt idx="399">
                  <c:v>39.173493088658368</c:v>
                </c:pt>
                <c:pt idx="400">
                  <c:v>39.173493088658368</c:v>
                </c:pt>
                <c:pt idx="401">
                  <c:v>39.173493088658368</c:v>
                </c:pt>
                <c:pt idx="402">
                  <c:v>39.173493088658368</c:v>
                </c:pt>
                <c:pt idx="403">
                  <c:v>39.173493088658368</c:v>
                </c:pt>
                <c:pt idx="404">
                  <c:v>39.173493088658368</c:v>
                </c:pt>
                <c:pt idx="405">
                  <c:v>39.173493088658368</c:v>
                </c:pt>
                <c:pt idx="406">
                  <c:v>39.173493088658368</c:v>
                </c:pt>
                <c:pt idx="407">
                  <c:v>39.173493088658368</c:v>
                </c:pt>
                <c:pt idx="408">
                  <c:v>39.173493088658368</c:v>
                </c:pt>
                <c:pt idx="409">
                  <c:v>39.173493088658368</c:v>
                </c:pt>
                <c:pt idx="410">
                  <c:v>39.173493088658368</c:v>
                </c:pt>
                <c:pt idx="411">
                  <c:v>39.173493088658368</c:v>
                </c:pt>
                <c:pt idx="412">
                  <c:v>39.173493088658368</c:v>
                </c:pt>
                <c:pt idx="413">
                  <c:v>39.173493088658368</c:v>
                </c:pt>
                <c:pt idx="414">
                  <c:v>39.173493088658368</c:v>
                </c:pt>
                <c:pt idx="415">
                  <c:v>39.173493088658368</c:v>
                </c:pt>
                <c:pt idx="416">
                  <c:v>39.173493088658368</c:v>
                </c:pt>
                <c:pt idx="417">
                  <c:v>39.173493088658368</c:v>
                </c:pt>
                <c:pt idx="418">
                  <c:v>39.173493088658368</c:v>
                </c:pt>
                <c:pt idx="419">
                  <c:v>39.173493088658368</c:v>
                </c:pt>
                <c:pt idx="420">
                  <c:v>39.173493088658368</c:v>
                </c:pt>
                <c:pt idx="421">
                  <c:v>39.173493088658368</c:v>
                </c:pt>
                <c:pt idx="422">
                  <c:v>39.173493088658368</c:v>
                </c:pt>
                <c:pt idx="423">
                  <c:v>39.173493088658368</c:v>
                </c:pt>
                <c:pt idx="424">
                  <c:v>39.173493088658368</c:v>
                </c:pt>
                <c:pt idx="425">
                  <c:v>39.173493088658368</c:v>
                </c:pt>
                <c:pt idx="426">
                  <c:v>57.171434806161571</c:v>
                </c:pt>
                <c:pt idx="427">
                  <c:v>57.171434806161571</c:v>
                </c:pt>
                <c:pt idx="428">
                  <c:v>57.171434806161571</c:v>
                </c:pt>
                <c:pt idx="429">
                  <c:v>57.171434806161571</c:v>
                </c:pt>
                <c:pt idx="430">
                  <c:v>57.171434806161571</c:v>
                </c:pt>
                <c:pt idx="431">
                  <c:v>57.171434806161571</c:v>
                </c:pt>
                <c:pt idx="432">
                  <c:v>57.171434806161571</c:v>
                </c:pt>
                <c:pt idx="433">
                  <c:v>57.171434806161571</c:v>
                </c:pt>
                <c:pt idx="434">
                  <c:v>57.171434806161571</c:v>
                </c:pt>
                <c:pt idx="435">
                  <c:v>57.171434806161571</c:v>
                </c:pt>
                <c:pt idx="436">
                  <c:v>57.171434806161571</c:v>
                </c:pt>
                <c:pt idx="437">
                  <c:v>57.171434806161571</c:v>
                </c:pt>
                <c:pt idx="438">
                  <c:v>57.171434806161571</c:v>
                </c:pt>
                <c:pt idx="439">
                  <c:v>57.171434806161571</c:v>
                </c:pt>
                <c:pt idx="440">
                  <c:v>57.171434806161571</c:v>
                </c:pt>
                <c:pt idx="441">
                  <c:v>57.171434806161571</c:v>
                </c:pt>
                <c:pt idx="442">
                  <c:v>57.171434806161571</c:v>
                </c:pt>
                <c:pt idx="443">
                  <c:v>57.171434806161571</c:v>
                </c:pt>
                <c:pt idx="444">
                  <c:v>57.171434806161571</c:v>
                </c:pt>
                <c:pt idx="445">
                  <c:v>57.171434806161571</c:v>
                </c:pt>
                <c:pt idx="446">
                  <c:v>57.171434806161571</c:v>
                </c:pt>
                <c:pt idx="447">
                  <c:v>57.171434806161571</c:v>
                </c:pt>
                <c:pt idx="448">
                  <c:v>57.171434806161571</c:v>
                </c:pt>
                <c:pt idx="449">
                  <c:v>57.171434806161571</c:v>
                </c:pt>
                <c:pt idx="450">
                  <c:v>57.171434806161571</c:v>
                </c:pt>
                <c:pt idx="451">
                  <c:v>57.171434806161571</c:v>
                </c:pt>
                <c:pt idx="452">
                  <c:v>57.171434806161571</c:v>
                </c:pt>
                <c:pt idx="453">
                  <c:v>57.171434806161571</c:v>
                </c:pt>
                <c:pt idx="454">
                  <c:v>57.171434806161571</c:v>
                </c:pt>
                <c:pt idx="455">
                  <c:v>57.171434806161571</c:v>
                </c:pt>
                <c:pt idx="456">
                  <c:v>57.171434806161571</c:v>
                </c:pt>
                <c:pt idx="457">
                  <c:v>72.611837828495794</c:v>
                </c:pt>
                <c:pt idx="458">
                  <c:v>72.611837828495794</c:v>
                </c:pt>
                <c:pt idx="459">
                  <c:v>72.611837828495794</c:v>
                </c:pt>
                <c:pt idx="460">
                  <c:v>72.611837828495794</c:v>
                </c:pt>
                <c:pt idx="461">
                  <c:v>72.611837828495794</c:v>
                </c:pt>
                <c:pt idx="462">
                  <c:v>72.611837828495794</c:v>
                </c:pt>
                <c:pt idx="463">
                  <c:v>72.611837828495794</c:v>
                </c:pt>
                <c:pt idx="464">
                  <c:v>72.611837828495794</c:v>
                </c:pt>
                <c:pt idx="465">
                  <c:v>72.611837828495794</c:v>
                </c:pt>
                <c:pt idx="466">
                  <c:v>72.611837828495794</c:v>
                </c:pt>
                <c:pt idx="467">
                  <c:v>72.611837828495794</c:v>
                </c:pt>
                <c:pt idx="468">
                  <c:v>72.611837828495794</c:v>
                </c:pt>
                <c:pt idx="469">
                  <c:v>72.611837828495794</c:v>
                </c:pt>
                <c:pt idx="470">
                  <c:v>72.611837828495794</c:v>
                </c:pt>
                <c:pt idx="471">
                  <c:v>72.611837828495794</c:v>
                </c:pt>
                <c:pt idx="472">
                  <c:v>72.611837828495794</c:v>
                </c:pt>
                <c:pt idx="473">
                  <c:v>72.611837828495794</c:v>
                </c:pt>
                <c:pt idx="474">
                  <c:v>72.611837828495794</c:v>
                </c:pt>
                <c:pt idx="475">
                  <c:v>72.611837828495794</c:v>
                </c:pt>
                <c:pt idx="476">
                  <c:v>72.611837828495794</c:v>
                </c:pt>
                <c:pt idx="477">
                  <c:v>72.611837828495794</c:v>
                </c:pt>
                <c:pt idx="478">
                  <c:v>72.611837828495794</c:v>
                </c:pt>
                <c:pt idx="479">
                  <c:v>72.611837828495794</c:v>
                </c:pt>
                <c:pt idx="480">
                  <c:v>72.611837828495794</c:v>
                </c:pt>
                <c:pt idx="481">
                  <c:v>72.611837828495794</c:v>
                </c:pt>
                <c:pt idx="482">
                  <c:v>72.611837828495794</c:v>
                </c:pt>
                <c:pt idx="483">
                  <c:v>72.611837828495794</c:v>
                </c:pt>
                <c:pt idx="484">
                  <c:v>72.611837828495794</c:v>
                </c:pt>
                <c:pt idx="485">
                  <c:v>85.948474159433061</c:v>
                </c:pt>
                <c:pt idx="486">
                  <c:v>85.948474159433061</c:v>
                </c:pt>
                <c:pt idx="487">
                  <c:v>85.948474159433061</c:v>
                </c:pt>
                <c:pt idx="488">
                  <c:v>85.948474159433061</c:v>
                </c:pt>
                <c:pt idx="489">
                  <c:v>85.948474159433061</c:v>
                </c:pt>
                <c:pt idx="490">
                  <c:v>85.948474159433061</c:v>
                </c:pt>
                <c:pt idx="491">
                  <c:v>85.948474159433061</c:v>
                </c:pt>
                <c:pt idx="492">
                  <c:v>85.948474159433061</c:v>
                </c:pt>
                <c:pt idx="493">
                  <c:v>85.948474159433061</c:v>
                </c:pt>
                <c:pt idx="494">
                  <c:v>85.948474159433061</c:v>
                </c:pt>
                <c:pt idx="495">
                  <c:v>85.948474159433061</c:v>
                </c:pt>
                <c:pt idx="496">
                  <c:v>85.948474159433061</c:v>
                </c:pt>
                <c:pt idx="497">
                  <c:v>85.948474159433061</c:v>
                </c:pt>
                <c:pt idx="498">
                  <c:v>85.948474159433061</c:v>
                </c:pt>
                <c:pt idx="499">
                  <c:v>85.948474159433061</c:v>
                </c:pt>
                <c:pt idx="500">
                  <c:v>85.948474159433061</c:v>
                </c:pt>
                <c:pt idx="501">
                  <c:v>85.948474159433061</c:v>
                </c:pt>
                <c:pt idx="502">
                  <c:v>85.948474159433061</c:v>
                </c:pt>
                <c:pt idx="503">
                  <c:v>85.948474159433061</c:v>
                </c:pt>
                <c:pt idx="504">
                  <c:v>85.948474159433061</c:v>
                </c:pt>
                <c:pt idx="505">
                  <c:v>85.948474159433061</c:v>
                </c:pt>
                <c:pt idx="506">
                  <c:v>85.948474159433061</c:v>
                </c:pt>
                <c:pt idx="507">
                  <c:v>85.948474159433061</c:v>
                </c:pt>
                <c:pt idx="508">
                  <c:v>85.948474159433061</c:v>
                </c:pt>
                <c:pt idx="509">
                  <c:v>85.948474159433061</c:v>
                </c:pt>
                <c:pt idx="510">
                  <c:v>85.948474159433061</c:v>
                </c:pt>
                <c:pt idx="511">
                  <c:v>85.948474159433061</c:v>
                </c:pt>
                <c:pt idx="512">
                  <c:v>85.948474159433061</c:v>
                </c:pt>
                <c:pt idx="513">
                  <c:v>85.948474159433061</c:v>
                </c:pt>
                <c:pt idx="514">
                  <c:v>85.948474159433061</c:v>
                </c:pt>
                <c:pt idx="515">
                  <c:v>85.948474159433061</c:v>
                </c:pt>
                <c:pt idx="516">
                  <c:v>99.028510213822827</c:v>
                </c:pt>
                <c:pt idx="517">
                  <c:v>99.028510213822827</c:v>
                </c:pt>
                <c:pt idx="518">
                  <c:v>99.028510213822827</c:v>
                </c:pt>
                <c:pt idx="519">
                  <c:v>99.028510213822827</c:v>
                </c:pt>
                <c:pt idx="520">
                  <c:v>99.028510213822827</c:v>
                </c:pt>
                <c:pt idx="521">
                  <c:v>99.028510213822827</c:v>
                </c:pt>
                <c:pt idx="522">
                  <c:v>99.028510213822827</c:v>
                </c:pt>
                <c:pt idx="523">
                  <c:v>99.028510213822827</c:v>
                </c:pt>
                <c:pt idx="524">
                  <c:v>99.028510213822827</c:v>
                </c:pt>
                <c:pt idx="525">
                  <c:v>99.028510213822827</c:v>
                </c:pt>
                <c:pt idx="526">
                  <c:v>99.028510213822827</c:v>
                </c:pt>
                <c:pt idx="527">
                  <c:v>99.028510213822827</c:v>
                </c:pt>
                <c:pt idx="528">
                  <c:v>99.028510213822827</c:v>
                </c:pt>
                <c:pt idx="529">
                  <c:v>99.028510213822827</c:v>
                </c:pt>
                <c:pt idx="530">
                  <c:v>99.028510213822827</c:v>
                </c:pt>
                <c:pt idx="531">
                  <c:v>99.028510213822827</c:v>
                </c:pt>
                <c:pt idx="532">
                  <c:v>99.028510213822827</c:v>
                </c:pt>
                <c:pt idx="533">
                  <c:v>99.028510213822827</c:v>
                </c:pt>
                <c:pt idx="534">
                  <c:v>99.028510213822827</c:v>
                </c:pt>
                <c:pt idx="535">
                  <c:v>99.028510213822827</c:v>
                </c:pt>
                <c:pt idx="536">
                  <c:v>99.028510213822827</c:v>
                </c:pt>
                <c:pt idx="537">
                  <c:v>99.028510213822827</c:v>
                </c:pt>
                <c:pt idx="538">
                  <c:v>99.028510213822827</c:v>
                </c:pt>
                <c:pt idx="539">
                  <c:v>99.028510213822827</c:v>
                </c:pt>
                <c:pt idx="540">
                  <c:v>99.028510213822827</c:v>
                </c:pt>
                <c:pt idx="541">
                  <c:v>99.028510213822827</c:v>
                </c:pt>
                <c:pt idx="542">
                  <c:v>99.028510213822827</c:v>
                </c:pt>
                <c:pt idx="543">
                  <c:v>99.028510213822827</c:v>
                </c:pt>
                <c:pt idx="544">
                  <c:v>99.028510213822827</c:v>
                </c:pt>
                <c:pt idx="545">
                  <c:v>99.028510213822827</c:v>
                </c:pt>
                <c:pt idx="546">
                  <c:v>116.45796114753122</c:v>
                </c:pt>
                <c:pt idx="547">
                  <c:v>116.45796114753122</c:v>
                </c:pt>
                <c:pt idx="548">
                  <c:v>116.45796114753122</c:v>
                </c:pt>
                <c:pt idx="549">
                  <c:v>116.45796114753122</c:v>
                </c:pt>
                <c:pt idx="550">
                  <c:v>116.45796114753122</c:v>
                </c:pt>
                <c:pt idx="551">
                  <c:v>116.45796114753122</c:v>
                </c:pt>
                <c:pt idx="552">
                  <c:v>116.45796114753122</c:v>
                </c:pt>
                <c:pt idx="553">
                  <c:v>116.45796114753122</c:v>
                </c:pt>
                <c:pt idx="554">
                  <c:v>116.45796114753122</c:v>
                </c:pt>
                <c:pt idx="555">
                  <c:v>116.45796114753122</c:v>
                </c:pt>
                <c:pt idx="556">
                  <c:v>116.45796114753122</c:v>
                </c:pt>
                <c:pt idx="557">
                  <c:v>116.45796114753122</c:v>
                </c:pt>
                <c:pt idx="558">
                  <c:v>116.45796114753122</c:v>
                </c:pt>
                <c:pt idx="559">
                  <c:v>116.45796114753122</c:v>
                </c:pt>
                <c:pt idx="560">
                  <c:v>116.45796114753122</c:v>
                </c:pt>
                <c:pt idx="561">
                  <c:v>116.45796114753122</c:v>
                </c:pt>
                <c:pt idx="562">
                  <c:v>116.45796114753122</c:v>
                </c:pt>
                <c:pt idx="563">
                  <c:v>116.45796114753122</c:v>
                </c:pt>
                <c:pt idx="564">
                  <c:v>116.45796114753122</c:v>
                </c:pt>
                <c:pt idx="565">
                  <c:v>116.45796114753122</c:v>
                </c:pt>
                <c:pt idx="566">
                  <c:v>116.45796114753122</c:v>
                </c:pt>
                <c:pt idx="567">
                  <c:v>116.45796114753122</c:v>
                </c:pt>
                <c:pt idx="568">
                  <c:v>116.45796114753122</c:v>
                </c:pt>
                <c:pt idx="569">
                  <c:v>116.45796114753122</c:v>
                </c:pt>
                <c:pt idx="570">
                  <c:v>116.45796114753122</c:v>
                </c:pt>
                <c:pt idx="571">
                  <c:v>116.45796114753122</c:v>
                </c:pt>
                <c:pt idx="572">
                  <c:v>116.45796114753122</c:v>
                </c:pt>
                <c:pt idx="573">
                  <c:v>116.45796114753122</c:v>
                </c:pt>
                <c:pt idx="574">
                  <c:v>116.45796114753122</c:v>
                </c:pt>
                <c:pt idx="575">
                  <c:v>116.45796114753122</c:v>
                </c:pt>
                <c:pt idx="576">
                  <c:v>116.45796114753122</c:v>
                </c:pt>
                <c:pt idx="577">
                  <c:v>121.45028129258952</c:v>
                </c:pt>
                <c:pt idx="578">
                  <c:v>121.45028129258952</c:v>
                </c:pt>
                <c:pt idx="579">
                  <c:v>121.45028129258952</c:v>
                </c:pt>
                <c:pt idx="580">
                  <c:v>121.45028129258952</c:v>
                </c:pt>
                <c:pt idx="581">
                  <c:v>121.45028129258952</c:v>
                </c:pt>
                <c:pt idx="582">
                  <c:v>121.45028129258952</c:v>
                </c:pt>
                <c:pt idx="583">
                  <c:v>121.45028129258952</c:v>
                </c:pt>
                <c:pt idx="584">
                  <c:v>121.45028129258952</c:v>
                </c:pt>
                <c:pt idx="585">
                  <c:v>121.45028129258952</c:v>
                </c:pt>
                <c:pt idx="586">
                  <c:v>121.45028129258952</c:v>
                </c:pt>
                <c:pt idx="587">
                  <c:v>121.45028129258952</c:v>
                </c:pt>
                <c:pt idx="588">
                  <c:v>121.45028129258952</c:v>
                </c:pt>
                <c:pt idx="589">
                  <c:v>121.45028129258952</c:v>
                </c:pt>
                <c:pt idx="590">
                  <c:v>121.45028129258952</c:v>
                </c:pt>
                <c:pt idx="591">
                  <c:v>121.45028129258952</c:v>
                </c:pt>
                <c:pt idx="592">
                  <c:v>121.45028129258952</c:v>
                </c:pt>
                <c:pt idx="593">
                  <c:v>121.45028129258952</c:v>
                </c:pt>
                <c:pt idx="594">
                  <c:v>121.45028129258952</c:v>
                </c:pt>
                <c:pt idx="595">
                  <c:v>121.45028129258952</c:v>
                </c:pt>
                <c:pt idx="596">
                  <c:v>121.45028129258952</c:v>
                </c:pt>
                <c:pt idx="597">
                  <c:v>121.45028129258952</c:v>
                </c:pt>
                <c:pt idx="598">
                  <c:v>121.45028129258952</c:v>
                </c:pt>
                <c:pt idx="599">
                  <c:v>121.45028129258952</c:v>
                </c:pt>
                <c:pt idx="600">
                  <c:v>121.45028129258952</c:v>
                </c:pt>
                <c:pt idx="601">
                  <c:v>121.45028129258952</c:v>
                </c:pt>
                <c:pt idx="602">
                  <c:v>121.45028129258952</c:v>
                </c:pt>
                <c:pt idx="603">
                  <c:v>121.45028129258952</c:v>
                </c:pt>
                <c:pt idx="604">
                  <c:v>121.45028129258952</c:v>
                </c:pt>
                <c:pt idx="605">
                  <c:v>121.45028129258952</c:v>
                </c:pt>
                <c:pt idx="606">
                  <c:v>121.45028129258952</c:v>
                </c:pt>
                <c:pt idx="607">
                  <c:v>123.07958897308806</c:v>
                </c:pt>
                <c:pt idx="608">
                  <c:v>123.07958897308806</c:v>
                </c:pt>
                <c:pt idx="609">
                  <c:v>123.07958897308806</c:v>
                </c:pt>
                <c:pt idx="610">
                  <c:v>123.07958897308806</c:v>
                </c:pt>
                <c:pt idx="611">
                  <c:v>123.07958897308806</c:v>
                </c:pt>
                <c:pt idx="612">
                  <c:v>123.07958897308806</c:v>
                </c:pt>
                <c:pt idx="613">
                  <c:v>123.07958897308806</c:v>
                </c:pt>
                <c:pt idx="614">
                  <c:v>123.07958897308806</c:v>
                </c:pt>
                <c:pt idx="615">
                  <c:v>123.07958897308806</c:v>
                </c:pt>
                <c:pt idx="616">
                  <c:v>123.07958897308806</c:v>
                </c:pt>
                <c:pt idx="617">
                  <c:v>123.07958897308806</c:v>
                </c:pt>
                <c:pt idx="618">
                  <c:v>123.07958897308806</c:v>
                </c:pt>
                <c:pt idx="619">
                  <c:v>123.07958897308806</c:v>
                </c:pt>
                <c:pt idx="620">
                  <c:v>123.07958897308806</c:v>
                </c:pt>
                <c:pt idx="621">
                  <c:v>123.07958897308806</c:v>
                </c:pt>
                <c:pt idx="622">
                  <c:v>123.07958897308806</c:v>
                </c:pt>
                <c:pt idx="623">
                  <c:v>123.07958897308806</c:v>
                </c:pt>
                <c:pt idx="624">
                  <c:v>123.07958897308806</c:v>
                </c:pt>
                <c:pt idx="625">
                  <c:v>123.07958897308806</c:v>
                </c:pt>
                <c:pt idx="626">
                  <c:v>123.07958897308806</c:v>
                </c:pt>
                <c:pt idx="627">
                  <c:v>123.07958897308806</c:v>
                </c:pt>
                <c:pt idx="628">
                  <c:v>123.07958897308806</c:v>
                </c:pt>
                <c:pt idx="629">
                  <c:v>123.07958897308806</c:v>
                </c:pt>
                <c:pt idx="630">
                  <c:v>123.07958897308806</c:v>
                </c:pt>
                <c:pt idx="631">
                  <c:v>123.07958897308806</c:v>
                </c:pt>
                <c:pt idx="632">
                  <c:v>123.07958897308806</c:v>
                </c:pt>
                <c:pt idx="633">
                  <c:v>123.07958897308806</c:v>
                </c:pt>
                <c:pt idx="634">
                  <c:v>123.07958897308806</c:v>
                </c:pt>
                <c:pt idx="635">
                  <c:v>123.07958897308806</c:v>
                </c:pt>
                <c:pt idx="636">
                  <c:v>123.07958897308806</c:v>
                </c:pt>
                <c:pt idx="637">
                  <c:v>123.07958897308806</c:v>
                </c:pt>
                <c:pt idx="638">
                  <c:v>114.44024003101531</c:v>
                </c:pt>
                <c:pt idx="639">
                  <c:v>114.44024003101531</c:v>
                </c:pt>
                <c:pt idx="640">
                  <c:v>114.44024003101531</c:v>
                </c:pt>
                <c:pt idx="641">
                  <c:v>114.44024003101531</c:v>
                </c:pt>
                <c:pt idx="642">
                  <c:v>114.44024003101531</c:v>
                </c:pt>
                <c:pt idx="643">
                  <c:v>114.44024003101531</c:v>
                </c:pt>
                <c:pt idx="644">
                  <c:v>114.44024003101531</c:v>
                </c:pt>
                <c:pt idx="645">
                  <c:v>114.44024003101531</c:v>
                </c:pt>
                <c:pt idx="646">
                  <c:v>114.44024003101531</c:v>
                </c:pt>
                <c:pt idx="647">
                  <c:v>114.44024003101531</c:v>
                </c:pt>
                <c:pt idx="648">
                  <c:v>114.44024003101531</c:v>
                </c:pt>
                <c:pt idx="649">
                  <c:v>114.44024003101531</c:v>
                </c:pt>
                <c:pt idx="650">
                  <c:v>114.44024003101531</c:v>
                </c:pt>
                <c:pt idx="651">
                  <c:v>114.44024003101531</c:v>
                </c:pt>
                <c:pt idx="652">
                  <c:v>114.44024003101531</c:v>
                </c:pt>
                <c:pt idx="653">
                  <c:v>114.44024003101531</c:v>
                </c:pt>
                <c:pt idx="654">
                  <c:v>114.44024003101531</c:v>
                </c:pt>
                <c:pt idx="655">
                  <c:v>114.44024003101531</c:v>
                </c:pt>
                <c:pt idx="656">
                  <c:v>114.44024003101531</c:v>
                </c:pt>
                <c:pt idx="657">
                  <c:v>114.44024003101531</c:v>
                </c:pt>
                <c:pt idx="658">
                  <c:v>114.44024003101531</c:v>
                </c:pt>
                <c:pt idx="659">
                  <c:v>114.44024003101531</c:v>
                </c:pt>
                <c:pt idx="660">
                  <c:v>114.44024003101531</c:v>
                </c:pt>
                <c:pt idx="661">
                  <c:v>114.44024003101531</c:v>
                </c:pt>
                <c:pt idx="662">
                  <c:v>114.44024003101531</c:v>
                </c:pt>
                <c:pt idx="663">
                  <c:v>114.44024003101531</c:v>
                </c:pt>
                <c:pt idx="664">
                  <c:v>114.44024003101531</c:v>
                </c:pt>
                <c:pt idx="665">
                  <c:v>114.44024003101531</c:v>
                </c:pt>
                <c:pt idx="666">
                  <c:v>114.44024003101531</c:v>
                </c:pt>
                <c:pt idx="667">
                  <c:v>114.44024003101531</c:v>
                </c:pt>
                <c:pt idx="668">
                  <c:v>114.44024003101531</c:v>
                </c:pt>
                <c:pt idx="669">
                  <c:v>98.340694179279311</c:v>
                </c:pt>
                <c:pt idx="670">
                  <c:v>98.340694179279311</c:v>
                </c:pt>
                <c:pt idx="671">
                  <c:v>98.340694179279311</c:v>
                </c:pt>
                <c:pt idx="672">
                  <c:v>98.340694179279311</c:v>
                </c:pt>
                <c:pt idx="673">
                  <c:v>98.340694179279311</c:v>
                </c:pt>
                <c:pt idx="674">
                  <c:v>98.340694179279311</c:v>
                </c:pt>
                <c:pt idx="675">
                  <c:v>98.340694179279311</c:v>
                </c:pt>
                <c:pt idx="676">
                  <c:v>98.340694179279311</c:v>
                </c:pt>
                <c:pt idx="677">
                  <c:v>98.340694179279311</c:v>
                </c:pt>
                <c:pt idx="678">
                  <c:v>98.340694179279311</c:v>
                </c:pt>
                <c:pt idx="679">
                  <c:v>98.340694179279311</c:v>
                </c:pt>
                <c:pt idx="680">
                  <c:v>98.340694179279311</c:v>
                </c:pt>
                <c:pt idx="681">
                  <c:v>98.340694179279311</c:v>
                </c:pt>
                <c:pt idx="682">
                  <c:v>98.340694179279311</c:v>
                </c:pt>
                <c:pt idx="683">
                  <c:v>98.340694179279311</c:v>
                </c:pt>
                <c:pt idx="684">
                  <c:v>98.340694179279311</c:v>
                </c:pt>
                <c:pt idx="685">
                  <c:v>98.340694179279311</c:v>
                </c:pt>
                <c:pt idx="686">
                  <c:v>98.340694179279311</c:v>
                </c:pt>
                <c:pt idx="687">
                  <c:v>98.340694179279311</c:v>
                </c:pt>
                <c:pt idx="688">
                  <c:v>98.340694179279311</c:v>
                </c:pt>
                <c:pt idx="689">
                  <c:v>98.340694179279311</c:v>
                </c:pt>
                <c:pt idx="690">
                  <c:v>98.340694179279311</c:v>
                </c:pt>
                <c:pt idx="691">
                  <c:v>98.340694179279311</c:v>
                </c:pt>
                <c:pt idx="692">
                  <c:v>98.340694179279311</c:v>
                </c:pt>
                <c:pt idx="693">
                  <c:v>98.340694179279311</c:v>
                </c:pt>
                <c:pt idx="694">
                  <c:v>98.340694179279311</c:v>
                </c:pt>
                <c:pt idx="695">
                  <c:v>98.340694179279311</c:v>
                </c:pt>
                <c:pt idx="696">
                  <c:v>98.340694179279311</c:v>
                </c:pt>
                <c:pt idx="697">
                  <c:v>98.340694179279311</c:v>
                </c:pt>
                <c:pt idx="698">
                  <c:v>98.340694179279311</c:v>
                </c:pt>
                <c:pt idx="699">
                  <c:v>78.535034706927163</c:v>
                </c:pt>
                <c:pt idx="700">
                  <c:v>78.535034706927163</c:v>
                </c:pt>
                <c:pt idx="701">
                  <c:v>78.535034706927163</c:v>
                </c:pt>
                <c:pt idx="702">
                  <c:v>78.535034706927163</c:v>
                </c:pt>
                <c:pt idx="703">
                  <c:v>78.535034706927163</c:v>
                </c:pt>
                <c:pt idx="704">
                  <c:v>78.535034706927163</c:v>
                </c:pt>
                <c:pt idx="705">
                  <c:v>78.535034706927163</c:v>
                </c:pt>
                <c:pt idx="706">
                  <c:v>78.535034706927163</c:v>
                </c:pt>
                <c:pt idx="707">
                  <c:v>78.535034706927163</c:v>
                </c:pt>
                <c:pt idx="708">
                  <c:v>78.535034706927163</c:v>
                </c:pt>
                <c:pt idx="709">
                  <c:v>78.535034706927163</c:v>
                </c:pt>
                <c:pt idx="710">
                  <c:v>78.535034706927163</c:v>
                </c:pt>
                <c:pt idx="711">
                  <c:v>78.535034706927163</c:v>
                </c:pt>
                <c:pt idx="712">
                  <c:v>78.535034706927163</c:v>
                </c:pt>
                <c:pt idx="713">
                  <c:v>78.535034706927163</c:v>
                </c:pt>
                <c:pt idx="714">
                  <c:v>78.535034706927163</c:v>
                </c:pt>
                <c:pt idx="715">
                  <c:v>78.535034706927163</c:v>
                </c:pt>
                <c:pt idx="716">
                  <c:v>78.535034706927163</c:v>
                </c:pt>
                <c:pt idx="717">
                  <c:v>78.535034706927163</c:v>
                </c:pt>
                <c:pt idx="718">
                  <c:v>78.535034706927163</c:v>
                </c:pt>
                <c:pt idx="719">
                  <c:v>78.535034706927163</c:v>
                </c:pt>
                <c:pt idx="720">
                  <c:v>78.535034706927163</c:v>
                </c:pt>
                <c:pt idx="721">
                  <c:v>78.535034706927163</c:v>
                </c:pt>
                <c:pt idx="722">
                  <c:v>78.535034706927163</c:v>
                </c:pt>
                <c:pt idx="723">
                  <c:v>78.535034706927163</c:v>
                </c:pt>
                <c:pt idx="724">
                  <c:v>78.535034706927163</c:v>
                </c:pt>
                <c:pt idx="725">
                  <c:v>78.535034706927163</c:v>
                </c:pt>
                <c:pt idx="726">
                  <c:v>78.535034706927163</c:v>
                </c:pt>
                <c:pt idx="727">
                  <c:v>78.535034706927163</c:v>
                </c:pt>
                <c:pt idx="728">
                  <c:v>78.535034706927163</c:v>
                </c:pt>
                <c:pt idx="729">
                  <c:v>78.535034706927163</c:v>
                </c:pt>
                <c:pt idx="730">
                  <c:v>58.323001508810457</c:v>
                </c:pt>
                <c:pt idx="731">
                  <c:v>58.323001508810457</c:v>
                </c:pt>
                <c:pt idx="732">
                  <c:v>58.323001508810457</c:v>
                </c:pt>
                <c:pt idx="733">
                  <c:v>58.323001508810457</c:v>
                </c:pt>
                <c:pt idx="734">
                  <c:v>58.323001508810457</c:v>
                </c:pt>
                <c:pt idx="735">
                  <c:v>58.323001508810457</c:v>
                </c:pt>
                <c:pt idx="736">
                  <c:v>58.323001508810457</c:v>
                </c:pt>
                <c:pt idx="737">
                  <c:v>58.323001508810457</c:v>
                </c:pt>
                <c:pt idx="738">
                  <c:v>58.323001508810457</c:v>
                </c:pt>
                <c:pt idx="739">
                  <c:v>58.323001508810457</c:v>
                </c:pt>
                <c:pt idx="740">
                  <c:v>58.323001508810457</c:v>
                </c:pt>
                <c:pt idx="741">
                  <c:v>58.323001508810457</c:v>
                </c:pt>
                <c:pt idx="742">
                  <c:v>58.323001508810457</c:v>
                </c:pt>
                <c:pt idx="743">
                  <c:v>58.323001508810457</c:v>
                </c:pt>
                <c:pt idx="744">
                  <c:v>58.323001508810457</c:v>
                </c:pt>
                <c:pt idx="745">
                  <c:v>58.323001508810457</c:v>
                </c:pt>
                <c:pt idx="746">
                  <c:v>58.323001508810457</c:v>
                </c:pt>
                <c:pt idx="747">
                  <c:v>58.323001508810457</c:v>
                </c:pt>
                <c:pt idx="748">
                  <c:v>58.323001508810457</c:v>
                </c:pt>
                <c:pt idx="749">
                  <c:v>58.323001508810457</c:v>
                </c:pt>
                <c:pt idx="750">
                  <c:v>58.323001508810457</c:v>
                </c:pt>
                <c:pt idx="751">
                  <c:v>58.323001508810457</c:v>
                </c:pt>
                <c:pt idx="752">
                  <c:v>58.323001508810457</c:v>
                </c:pt>
                <c:pt idx="753">
                  <c:v>58.323001508810457</c:v>
                </c:pt>
                <c:pt idx="754">
                  <c:v>58.323001508810457</c:v>
                </c:pt>
                <c:pt idx="755">
                  <c:v>58.323001508810457</c:v>
                </c:pt>
                <c:pt idx="756">
                  <c:v>58.323001508810457</c:v>
                </c:pt>
                <c:pt idx="757">
                  <c:v>58.323001508810457</c:v>
                </c:pt>
                <c:pt idx="758">
                  <c:v>58.323001508810457</c:v>
                </c:pt>
                <c:pt idx="759">
                  <c:v>58.323001508810457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33.826020420775109</c:v>
                </c:pt>
                <c:pt idx="1">
                  <c:v>28.425051</c:v>
                </c:pt>
                <c:pt idx="2">
                  <c:v>33.826020420775109</c:v>
                </c:pt>
                <c:pt idx="3">
                  <c:v>33.826020420775109</c:v>
                </c:pt>
                <c:pt idx="4">
                  <c:v>33.826020420775109</c:v>
                </c:pt>
                <c:pt idx="5">
                  <c:v>33.826020420775109</c:v>
                </c:pt>
                <c:pt idx="6">
                  <c:v>33.826020420775109</c:v>
                </c:pt>
                <c:pt idx="7">
                  <c:v>33.826020420775109</c:v>
                </c:pt>
                <c:pt idx="8">
                  <c:v>33.826020420775109</c:v>
                </c:pt>
                <c:pt idx="9">
                  <c:v>33.826020420775109</c:v>
                </c:pt>
                <c:pt idx="10">
                  <c:v>33.826020420775109</c:v>
                </c:pt>
                <c:pt idx="11">
                  <c:v>33.826020420775109</c:v>
                </c:pt>
                <c:pt idx="12">
                  <c:v>33.826020420775109</c:v>
                </c:pt>
                <c:pt idx="13">
                  <c:v>33.826020420775109</c:v>
                </c:pt>
                <c:pt idx="14">
                  <c:v>33.826020420775109</c:v>
                </c:pt>
                <c:pt idx="15">
                  <c:v>33.826020420775109</c:v>
                </c:pt>
                <c:pt idx="16">
                  <c:v>33.826020420775109</c:v>
                </c:pt>
                <c:pt idx="17">
                  <c:v>33.826020420775109</c:v>
                </c:pt>
                <c:pt idx="18">
                  <c:v>33.826020420775109</c:v>
                </c:pt>
                <c:pt idx="19">
                  <c:v>12.594541</c:v>
                </c:pt>
                <c:pt idx="20">
                  <c:v>29.238383000000002</c:v>
                </c:pt>
                <c:pt idx="21">
                  <c:v>22.649394000000001</c:v>
                </c:pt>
                <c:pt idx="22">
                  <c:v>29.256648000000002</c:v>
                </c:pt>
                <c:pt idx="23">
                  <c:v>27.127847000000003</c:v>
                </c:pt>
                <c:pt idx="24">
                  <c:v>28.338612000000001</c:v>
                </c:pt>
                <c:pt idx="25">
                  <c:v>33.826020420775109</c:v>
                </c:pt>
                <c:pt idx="26">
                  <c:v>33.826020420775109</c:v>
                </c:pt>
                <c:pt idx="27">
                  <c:v>33.826020420775109</c:v>
                </c:pt>
                <c:pt idx="28">
                  <c:v>33.826020420775109</c:v>
                </c:pt>
                <c:pt idx="29">
                  <c:v>33.826020420775109</c:v>
                </c:pt>
                <c:pt idx="30">
                  <c:v>31.099937114152038</c:v>
                </c:pt>
                <c:pt idx="31">
                  <c:v>31.099937114152038</c:v>
                </c:pt>
                <c:pt idx="32">
                  <c:v>31.099937114152038</c:v>
                </c:pt>
                <c:pt idx="33">
                  <c:v>31.099937114152038</c:v>
                </c:pt>
                <c:pt idx="34">
                  <c:v>31.099937114152038</c:v>
                </c:pt>
                <c:pt idx="35">
                  <c:v>31.099937114152038</c:v>
                </c:pt>
                <c:pt idx="36">
                  <c:v>26.500812999999997</c:v>
                </c:pt>
                <c:pt idx="37">
                  <c:v>31.099937114152038</c:v>
                </c:pt>
                <c:pt idx="38">
                  <c:v>29.325246</c:v>
                </c:pt>
                <c:pt idx="39">
                  <c:v>19.673748</c:v>
                </c:pt>
                <c:pt idx="40">
                  <c:v>31.099937114152038</c:v>
                </c:pt>
                <c:pt idx="41">
                  <c:v>31.099937114152038</c:v>
                </c:pt>
                <c:pt idx="42">
                  <c:v>31.099937114152038</c:v>
                </c:pt>
                <c:pt idx="43">
                  <c:v>31.099937114152038</c:v>
                </c:pt>
                <c:pt idx="44">
                  <c:v>31.099937114152038</c:v>
                </c:pt>
                <c:pt idx="45">
                  <c:v>31.099937114152038</c:v>
                </c:pt>
                <c:pt idx="46">
                  <c:v>31.099937114152038</c:v>
                </c:pt>
                <c:pt idx="47">
                  <c:v>27.199411999999999</c:v>
                </c:pt>
                <c:pt idx="48">
                  <c:v>31.099937114152038</c:v>
                </c:pt>
                <c:pt idx="49">
                  <c:v>21.086787000000001</c:v>
                </c:pt>
                <c:pt idx="50">
                  <c:v>19.310046</c:v>
                </c:pt>
                <c:pt idx="51">
                  <c:v>23.913466</c:v>
                </c:pt>
                <c:pt idx="52">
                  <c:v>11.077534</c:v>
                </c:pt>
                <c:pt idx="53">
                  <c:v>15.377177</c:v>
                </c:pt>
                <c:pt idx="54">
                  <c:v>13.603522000000002</c:v>
                </c:pt>
                <c:pt idx="55">
                  <c:v>12.580187</c:v>
                </c:pt>
                <c:pt idx="56">
                  <c:v>30.541526000000001</c:v>
                </c:pt>
                <c:pt idx="57">
                  <c:v>28.25357</c:v>
                </c:pt>
                <c:pt idx="58">
                  <c:v>31.099937114152038</c:v>
                </c:pt>
                <c:pt idx="59">
                  <c:v>31.099937114152038</c:v>
                </c:pt>
                <c:pt idx="60">
                  <c:v>31.099937114152038</c:v>
                </c:pt>
                <c:pt idx="61">
                  <c:v>44.560189680397869</c:v>
                </c:pt>
                <c:pt idx="62">
                  <c:v>42.032415999999998</c:v>
                </c:pt>
                <c:pt idx="63">
                  <c:v>44.560189680397869</c:v>
                </c:pt>
                <c:pt idx="64">
                  <c:v>26.961168000000001</c:v>
                </c:pt>
                <c:pt idx="65">
                  <c:v>33.969307000000001</c:v>
                </c:pt>
                <c:pt idx="66">
                  <c:v>44.560189680397869</c:v>
                </c:pt>
                <c:pt idx="67">
                  <c:v>44.560189680397869</c:v>
                </c:pt>
                <c:pt idx="68">
                  <c:v>43.500686000000002</c:v>
                </c:pt>
                <c:pt idx="69">
                  <c:v>39.167149999999999</c:v>
                </c:pt>
                <c:pt idx="70">
                  <c:v>37.273371000000004</c:v>
                </c:pt>
                <c:pt idx="71">
                  <c:v>43.255163000000003</c:v>
                </c:pt>
                <c:pt idx="72">
                  <c:v>44.560189680397869</c:v>
                </c:pt>
                <c:pt idx="73">
                  <c:v>44.560189680397869</c:v>
                </c:pt>
                <c:pt idx="74">
                  <c:v>44.560189680397869</c:v>
                </c:pt>
                <c:pt idx="75">
                  <c:v>44.560189680397869</c:v>
                </c:pt>
                <c:pt idx="76">
                  <c:v>44.560189680397869</c:v>
                </c:pt>
                <c:pt idx="77">
                  <c:v>44.560189680397869</c:v>
                </c:pt>
                <c:pt idx="78">
                  <c:v>44.560189680397869</c:v>
                </c:pt>
                <c:pt idx="79">
                  <c:v>44.560189680397869</c:v>
                </c:pt>
                <c:pt idx="80">
                  <c:v>44.560189680397869</c:v>
                </c:pt>
                <c:pt idx="81">
                  <c:v>44.560189680397869</c:v>
                </c:pt>
                <c:pt idx="82">
                  <c:v>44.560189680397869</c:v>
                </c:pt>
                <c:pt idx="83">
                  <c:v>44.560189680397869</c:v>
                </c:pt>
                <c:pt idx="84">
                  <c:v>43.761775999999998</c:v>
                </c:pt>
                <c:pt idx="85">
                  <c:v>43.020066</c:v>
                </c:pt>
                <c:pt idx="86">
                  <c:v>38.068025999999996</c:v>
                </c:pt>
                <c:pt idx="87">
                  <c:v>44.560189680397869</c:v>
                </c:pt>
                <c:pt idx="88">
                  <c:v>44.560189680397869</c:v>
                </c:pt>
                <c:pt idx="89">
                  <c:v>44.560189680397869</c:v>
                </c:pt>
                <c:pt idx="90">
                  <c:v>44.560189680397869</c:v>
                </c:pt>
                <c:pt idx="91">
                  <c:v>44.560189680397869</c:v>
                </c:pt>
                <c:pt idx="92">
                  <c:v>58.078007686390343</c:v>
                </c:pt>
                <c:pt idx="93">
                  <c:v>58.078007686390343</c:v>
                </c:pt>
                <c:pt idx="94">
                  <c:v>54.859326000000003</c:v>
                </c:pt>
                <c:pt idx="95">
                  <c:v>34.941341999999999</c:v>
                </c:pt>
                <c:pt idx="96">
                  <c:v>48.115040999999998</c:v>
                </c:pt>
                <c:pt idx="97">
                  <c:v>57.725561999999996</c:v>
                </c:pt>
                <c:pt idx="98">
                  <c:v>58.078007686390343</c:v>
                </c:pt>
                <c:pt idx="99">
                  <c:v>58.078007686390343</c:v>
                </c:pt>
                <c:pt idx="100">
                  <c:v>58.078007686390343</c:v>
                </c:pt>
                <c:pt idx="101">
                  <c:v>58.078007686390343</c:v>
                </c:pt>
                <c:pt idx="102">
                  <c:v>57.800922</c:v>
                </c:pt>
                <c:pt idx="103">
                  <c:v>50.251185</c:v>
                </c:pt>
                <c:pt idx="104">
                  <c:v>41.823779999999999</c:v>
                </c:pt>
                <c:pt idx="105">
                  <c:v>58.078007686390343</c:v>
                </c:pt>
                <c:pt idx="106">
                  <c:v>58.078007686390343</c:v>
                </c:pt>
                <c:pt idx="107">
                  <c:v>58.078007686390343</c:v>
                </c:pt>
                <c:pt idx="108">
                  <c:v>58.078007686390343</c:v>
                </c:pt>
                <c:pt idx="109">
                  <c:v>58.078007686390343</c:v>
                </c:pt>
                <c:pt idx="110">
                  <c:v>46.288126000000005</c:v>
                </c:pt>
                <c:pt idx="111">
                  <c:v>58.078007686390343</c:v>
                </c:pt>
                <c:pt idx="112">
                  <c:v>58.078007686390343</c:v>
                </c:pt>
                <c:pt idx="113">
                  <c:v>58.078007686390343</c:v>
                </c:pt>
                <c:pt idx="114">
                  <c:v>58.078007686390343</c:v>
                </c:pt>
                <c:pt idx="115">
                  <c:v>41.807417000000001</c:v>
                </c:pt>
                <c:pt idx="116">
                  <c:v>30.552859000000002</c:v>
                </c:pt>
                <c:pt idx="117">
                  <c:v>29.456392999999998</c:v>
                </c:pt>
                <c:pt idx="118">
                  <c:v>52.548059000000002</c:v>
                </c:pt>
                <c:pt idx="119">
                  <c:v>58.078007686390343</c:v>
                </c:pt>
                <c:pt idx="120">
                  <c:v>69.985307786809827</c:v>
                </c:pt>
                <c:pt idx="121">
                  <c:v>69.985307786809827</c:v>
                </c:pt>
                <c:pt idx="122">
                  <c:v>35.527419999999999</c:v>
                </c:pt>
                <c:pt idx="123">
                  <c:v>54.084353999999998</c:v>
                </c:pt>
                <c:pt idx="124">
                  <c:v>56.345740000000006</c:v>
                </c:pt>
                <c:pt idx="125">
                  <c:v>57.480072999999997</c:v>
                </c:pt>
                <c:pt idx="126">
                  <c:v>46.524450999999999</c:v>
                </c:pt>
                <c:pt idx="127">
                  <c:v>51.734838000000003</c:v>
                </c:pt>
                <c:pt idx="128">
                  <c:v>67.636289999999988</c:v>
                </c:pt>
                <c:pt idx="129">
                  <c:v>66.398049</c:v>
                </c:pt>
                <c:pt idx="130">
                  <c:v>24.921495</c:v>
                </c:pt>
                <c:pt idx="131">
                  <c:v>61.151569000000002</c:v>
                </c:pt>
                <c:pt idx="132">
                  <c:v>69.985307786809827</c:v>
                </c:pt>
                <c:pt idx="133">
                  <c:v>18.20748</c:v>
                </c:pt>
                <c:pt idx="134">
                  <c:v>19.085939</c:v>
                </c:pt>
                <c:pt idx="135">
                  <c:v>10.901577</c:v>
                </c:pt>
                <c:pt idx="136">
                  <c:v>23.206485000000001</c:v>
                </c:pt>
                <c:pt idx="137">
                  <c:v>38.313834999999997</c:v>
                </c:pt>
                <c:pt idx="138">
                  <c:v>45.825392999999998</c:v>
                </c:pt>
                <c:pt idx="139">
                  <c:v>43.448278000000002</c:v>
                </c:pt>
                <c:pt idx="140">
                  <c:v>31.658595999999999</c:v>
                </c:pt>
                <c:pt idx="141">
                  <c:v>36.070926</c:v>
                </c:pt>
                <c:pt idx="142">
                  <c:v>27.752193999999999</c:v>
                </c:pt>
                <c:pt idx="143">
                  <c:v>21.947319</c:v>
                </c:pt>
                <c:pt idx="144">
                  <c:v>26.550758000000002</c:v>
                </c:pt>
                <c:pt idx="145">
                  <c:v>42.189472000000002</c:v>
                </c:pt>
                <c:pt idx="146">
                  <c:v>68.668347999999995</c:v>
                </c:pt>
                <c:pt idx="147">
                  <c:v>55.508578</c:v>
                </c:pt>
                <c:pt idx="148">
                  <c:v>40.792732000000001</c:v>
                </c:pt>
                <c:pt idx="149">
                  <c:v>53.814214</c:v>
                </c:pt>
                <c:pt idx="150">
                  <c:v>68.404088000000002</c:v>
                </c:pt>
                <c:pt idx="151">
                  <c:v>75.307050272110544</c:v>
                </c:pt>
                <c:pt idx="152">
                  <c:v>75.307050272110544</c:v>
                </c:pt>
                <c:pt idx="153">
                  <c:v>75.307050272110544</c:v>
                </c:pt>
                <c:pt idx="154">
                  <c:v>55.087336000000001</c:v>
                </c:pt>
                <c:pt idx="155">
                  <c:v>39.091197000000001</c:v>
                </c:pt>
                <c:pt idx="156">
                  <c:v>75.307050272110544</c:v>
                </c:pt>
                <c:pt idx="157">
                  <c:v>75.307050272110544</c:v>
                </c:pt>
                <c:pt idx="158">
                  <c:v>75.307050272110544</c:v>
                </c:pt>
                <c:pt idx="159">
                  <c:v>75.307050272110544</c:v>
                </c:pt>
                <c:pt idx="160">
                  <c:v>75.307050272110544</c:v>
                </c:pt>
                <c:pt idx="161">
                  <c:v>69.466175000000007</c:v>
                </c:pt>
                <c:pt idx="162">
                  <c:v>51.714264999999997</c:v>
                </c:pt>
                <c:pt idx="163">
                  <c:v>75.035882000000001</c:v>
                </c:pt>
                <c:pt idx="164">
                  <c:v>75.307050272110544</c:v>
                </c:pt>
                <c:pt idx="165">
                  <c:v>75.307050272110544</c:v>
                </c:pt>
                <c:pt idx="166">
                  <c:v>75.307050272110544</c:v>
                </c:pt>
                <c:pt idx="167">
                  <c:v>75.307050272110544</c:v>
                </c:pt>
                <c:pt idx="168">
                  <c:v>75.307050272110544</c:v>
                </c:pt>
                <c:pt idx="169">
                  <c:v>69.877051999999992</c:v>
                </c:pt>
                <c:pt idx="170">
                  <c:v>49.988691999999993</c:v>
                </c:pt>
                <c:pt idx="171">
                  <c:v>75.307050272110544</c:v>
                </c:pt>
                <c:pt idx="172">
                  <c:v>37.812838999999997</c:v>
                </c:pt>
                <c:pt idx="173">
                  <c:v>70.766553999999999</c:v>
                </c:pt>
                <c:pt idx="174">
                  <c:v>75.307050272110544</c:v>
                </c:pt>
                <c:pt idx="175">
                  <c:v>75.307050272110544</c:v>
                </c:pt>
                <c:pt idx="176">
                  <c:v>75.307050272110544</c:v>
                </c:pt>
                <c:pt idx="177">
                  <c:v>66.081136999999998</c:v>
                </c:pt>
                <c:pt idx="178">
                  <c:v>67.240855999999994</c:v>
                </c:pt>
                <c:pt idx="179">
                  <c:v>75.307050272110544</c:v>
                </c:pt>
                <c:pt idx="180">
                  <c:v>75.307050272110544</c:v>
                </c:pt>
                <c:pt idx="181">
                  <c:v>88.917478771499816</c:v>
                </c:pt>
                <c:pt idx="182">
                  <c:v>85.090758000000008</c:v>
                </c:pt>
                <c:pt idx="183">
                  <c:v>66.185267999999994</c:v>
                </c:pt>
                <c:pt idx="184">
                  <c:v>72.241969999999995</c:v>
                </c:pt>
                <c:pt idx="185">
                  <c:v>88.917478771499816</c:v>
                </c:pt>
                <c:pt idx="186">
                  <c:v>88.917478771499816</c:v>
                </c:pt>
                <c:pt idx="187">
                  <c:v>88.917478771499816</c:v>
                </c:pt>
                <c:pt idx="188">
                  <c:v>88.917478771499816</c:v>
                </c:pt>
                <c:pt idx="189">
                  <c:v>88.917478771499816</c:v>
                </c:pt>
                <c:pt idx="190">
                  <c:v>88.917478771499816</c:v>
                </c:pt>
                <c:pt idx="191">
                  <c:v>88.917478771499816</c:v>
                </c:pt>
                <c:pt idx="192">
                  <c:v>88.917478771499816</c:v>
                </c:pt>
                <c:pt idx="193">
                  <c:v>88.917478771499816</c:v>
                </c:pt>
                <c:pt idx="194">
                  <c:v>88.917478771499816</c:v>
                </c:pt>
                <c:pt idx="195">
                  <c:v>88.917478771499816</c:v>
                </c:pt>
                <c:pt idx="196">
                  <c:v>88.917478771499816</c:v>
                </c:pt>
                <c:pt idx="197">
                  <c:v>88.917478771499816</c:v>
                </c:pt>
                <c:pt idx="198">
                  <c:v>88.917478771499816</c:v>
                </c:pt>
                <c:pt idx="199">
                  <c:v>88.917478771499816</c:v>
                </c:pt>
                <c:pt idx="200">
                  <c:v>88.917478771499816</c:v>
                </c:pt>
                <c:pt idx="201">
                  <c:v>82.564250999999999</c:v>
                </c:pt>
                <c:pt idx="202">
                  <c:v>80.571767000000008</c:v>
                </c:pt>
                <c:pt idx="203">
                  <c:v>88.917478771499816</c:v>
                </c:pt>
                <c:pt idx="204">
                  <c:v>88.917478771499816</c:v>
                </c:pt>
                <c:pt idx="205">
                  <c:v>88.917478771499816</c:v>
                </c:pt>
                <c:pt idx="206">
                  <c:v>88.917478771499816</c:v>
                </c:pt>
                <c:pt idx="207">
                  <c:v>88.917478771499816</c:v>
                </c:pt>
                <c:pt idx="208">
                  <c:v>88.917478771499816</c:v>
                </c:pt>
                <c:pt idx="209">
                  <c:v>88.917478771499816</c:v>
                </c:pt>
                <c:pt idx="210">
                  <c:v>88.917478771499816</c:v>
                </c:pt>
                <c:pt idx="211">
                  <c:v>88.917478771499816</c:v>
                </c:pt>
                <c:pt idx="212">
                  <c:v>93.318896894174429</c:v>
                </c:pt>
                <c:pt idx="213">
                  <c:v>93.318896894174429</c:v>
                </c:pt>
                <c:pt idx="214">
                  <c:v>93.318896894174429</c:v>
                </c:pt>
                <c:pt idx="215">
                  <c:v>93.318896894174429</c:v>
                </c:pt>
                <c:pt idx="216">
                  <c:v>93.318896894174429</c:v>
                </c:pt>
                <c:pt idx="217">
                  <c:v>93.318896894174429</c:v>
                </c:pt>
                <c:pt idx="218">
                  <c:v>93.318896894174429</c:v>
                </c:pt>
                <c:pt idx="219">
                  <c:v>93.318896894174429</c:v>
                </c:pt>
                <c:pt idx="220">
                  <c:v>93.318896894174429</c:v>
                </c:pt>
                <c:pt idx="221">
                  <c:v>93.318896894174429</c:v>
                </c:pt>
                <c:pt idx="222">
                  <c:v>93.318896894174429</c:v>
                </c:pt>
                <c:pt idx="223">
                  <c:v>93.318896894174429</c:v>
                </c:pt>
                <c:pt idx="224">
                  <c:v>93.318896894174429</c:v>
                </c:pt>
                <c:pt idx="225">
                  <c:v>93.318896894174429</c:v>
                </c:pt>
                <c:pt idx="226">
                  <c:v>84.602587999999997</c:v>
                </c:pt>
                <c:pt idx="227">
                  <c:v>88.870991000000004</c:v>
                </c:pt>
                <c:pt idx="228">
                  <c:v>93.318896894174429</c:v>
                </c:pt>
                <c:pt idx="229">
                  <c:v>93.318896894174429</c:v>
                </c:pt>
                <c:pt idx="230">
                  <c:v>93.318896894174429</c:v>
                </c:pt>
                <c:pt idx="231">
                  <c:v>93.318896894174429</c:v>
                </c:pt>
                <c:pt idx="232">
                  <c:v>90.255692999999994</c:v>
                </c:pt>
                <c:pt idx="233">
                  <c:v>91.027507</c:v>
                </c:pt>
                <c:pt idx="234">
                  <c:v>92.468627999999995</c:v>
                </c:pt>
                <c:pt idx="235">
                  <c:v>93.318896894174429</c:v>
                </c:pt>
                <c:pt idx="236">
                  <c:v>93.318896894174429</c:v>
                </c:pt>
                <c:pt idx="237">
                  <c:v>93.318896894174429</c:v>
                </c:pt>
                <c:pt idx="238">
                  <c:v>93.318896894174429</c:v>
                </c:pt>
                <c:pt idx="239">
                  <c:v>93.318896894174429</c:v>
                </c:pt>
                <c:pt idx="240">
                  <c:v>93.318896894174429</c:v>
                </c:pt>
                <c:pt idx="241">
                  <c:v>93.318896894174429</c:v>
                </c:pt>
                <c:pt idx="242">
                  <c:v>95.197894668776868</c:v>
                </c:pt>
                <c:pt idx="243">
                  <c:v>95.197894668776868</c:v>
                </c:pt>
                <c:pt idx="244">
                  <c:v>95.197894668776868</c:v>
                </c:pt>
                <c:pt idx="245">
                  <c:v>95.197894668776868</c:v>
                </c:pt>
                <c:pt idx="246">
                  <c:v>95.197894668776868</c:v>
                </c:pt>
                <c:pt idx="247">
                  <c:v>95.197894668776868</c:v>
                </c:pt>
                <c:pt idx="248">
                  <c:v>95.197894668776868</c:v>
                </c:pt>
                <c:pt idx="249">
                  <c:v>95.197894668776868</c:v>
                </c:pt>
                <c:pt idx="250">
                  <c:v>95.197894668776868</c:v>
                </c:pt>
                <c:pt idx="251">
                  <c:v>95.197894668776868</c:v>
                </c:pt>
                <c:pt idx="252">
                  <c:v>95.197894668776868</c:v>
                </c:pt>
                <c:pt idx="253">
                  <c:v>95.197894668776868</c:v>
                </c:pt>
                <c:pt idx="254">
                  <c:v>95.197894668776868</c:v>
                </c:pt>
                <c:pt idx="255">
                  <c:v>88.246889816729222</c:v>
                </c:pt>
                <c:pt idx="256">
                  <c:v>88.246889816729222</c:v>
                </c:pt>
                <c:pt idx="257">
                  <c:v>88.246889816729222</c:v>
                </c:pt>
                <c:pt idx="258">
                  <c:v>88.246889816729222</c:v>
                </c:pt>
                <c:pt idx="259">
                  <c:v>88.246889816729222</c:v>
                </c:pt>
                <c:pt idx="260">
                  <c:v>88.246889816729222</c:v>
                </c:pt>
                <c:pt idx="261">
                  <c:v>88.246889816729222</c:v>
                </c:pt>
                <c:pt idx="262">
                  <c:v>88.246889816729222</c:v>
                </c:pt>
                <c:pt idx="263">
                  <c:v>88.246889816729222</c:v>
                </c:pt>
                <c:pt idx="264">
                  <c:v>88.246889816729222</c:v>
                </c:pt>
                <c:pt idx="265">
                  <c:v>88.246889816729222</c:v>
                </c:pt>
                <c:pt idx="266">
                  <c:v>88.246889816729222</c:v>
                </c:pt>
                <c:pt idx="267">
                  <c:v>88.246889816729222</c:v>
                </c:pt>
                <c:pt idx="268">
                  <c:v>88.246889816729222</c:v>
                </c:pt>
                <c:pt idx="269">
                  <c:v>88.246889816729222</c:v>
                </c:pt>
                <c:pt idx="270">
                  <c:v>88.246889816729222</c:v>
                </c:pt>
                <c:pt idx="271">
                  <c:v>88.246889816729222</c:v>
                </c:pt>
                <c:pt idx="272">
                  <c:v>88.246889816729222</c:v>
                </c:pt>
                <c:pt idx="273">
                  <c:v>88.246889816729222</c:v>
                </c:pt>
                <c:pt idx="274">
                  <c:v>88.246889816729222</c:v>
                </c:pt>
                <c:pt idx="275">
                  <c:v>88.246889816729222</c:v>
                </c:pt>
                <c:pt idx="276">
                  <c:v>88.246889816729222</c:v>
                </c:pt>
                <c:pt idx="277">
                  <c:v>88.246889816729222</c:v>
                </c:pt>
                <c:pt idx="278">
                  <c:v>88.246889816729222</c:v>
                </c:pt>
                <c:pt idx="279">
                  <c:v>88.246889816729222</c:v>
                </c:pt>
                <c:pt idx="280">
                  <c:v>88.246889816729222</c:v>
                </c:pt>
                <c:pt idx="281">
                  <c:v>88.246889816729222</c:v>
                </c:pt>
                <c:pt idx="282">
                  <c:v>88.246889816729222</c:v>
                </c:pt>
                <c:pt idx="283">
                  <c:v>88.246889816729222</c:v>
                </c:pt>
                <c:pt idx="284">
                  <c:v>88.246889816729222</c:v>
                </c:pt>
                <c:pt idx="285">
                  <c:v>50.748120999999998</c:v>
                </c:pt>
                <c:pt idx="286">
                  <c:v>88.246889816729222</c:v>
                </c:pt>
                <c:pt idx="287">
                  <c:v>88.246889816729222</c:v>
                </c:pt>
                <c:pt idx="288">
                  <c:v>88.246889816729222</c:v>
                </c:pt>
                <c:pt idx="289">
                  <c:v>88.246889816729222</c:v>
                </c:pt>
                <c:pt idx="290">
                  <c:v>88.246889816729222</c:v>
                </c:pt>
                <c:pt idx="291">
                  <c:v>88.246889816729222</c:v>
                </c:pt>
                <c:pt idx="292">
                  <c:v>88.246889816729222</c:v>
                </c:pt>
                <c:pt idx="293">
                  <c:v>88.246889816729222</c:v>
                </c:pt>
                <c:pt idx="294">
                  <c:v>88.246889816729222</c:v>
                </c:pt>
                <c:pt idx="295">
                  <c:v>88.246889816729222</c:v>
                </c:pt>
                <c:pt idx="296">
                  <c:v>88.246889816729222</c:v>
                </c:pt>
                <c:pt idx="297">
                  <c:v>88.246889816729222</c:v>
                </c:pt>
                <c:pt idx="298">
                  <c:v>88.246889816729222</c:v>
                </c:pt>
                <c:pt idx="299">
                  <c:v>88.246889816729222</c:v>
                </c:pt>
                <c:pt idx="300">
                  <c:v>88.246889816729222</c:v>
                </c:pt>
                <c:pt idx="301">
                  <c:v>79.453776999999988</c:v>
                </c:pt>
                <c:pt idx="302">
                  <c:v>86.174580000000006</c:v>
                </c:pt>
                <c:pt idx="303">
                  <c:v>88.246889816729222</c:v>
                </c:pt>
                <c:pt idx="304">
                  <c:v>75.52827655470432</c:v>
                </c:pt>
                <c:pt idx="305">
                  <c:v>75.52827655470432</c:v>
                </c:pt>
                <c:pt idx="306">
                  <c:v>75.52827655470432</c:v>
                </c:pt>
                <c:pt idx="307">
                  <c:v>75.52827655470432</c:v>
                </c:pt>
                <c:pt idx="308">
                  <c:v>75.52827655470432</c:v>
                </c:pt>
                <c:pt idx="309">
                  <c:v>75.52827655470432</c:v>
                </c:pt>
                <c:pt idx="310">
                  <c:v>75.52827655470432</c:v>
                </c:pt>
                <c:pt idx="311">
                  <c:v>75.52827655470432</c:v>
                </c:pt>
                <c:pt idx="312">
                  <c:v>75.52827655470432</c:v>
                </c:pt>
                <c:pt idx="313">
                  <c:v>75.52827655470432</c:v>
                </c:pt>
                <c:pt idx="314">
                  <c:v>75.52827655470432</c:v>
                </c:pt>
                <c:pt idx="315">
                  <c:v>44.881042000000001</c:v>
                </c:pt>
                <c:pt idx="316">
                  <c:v>43.219239000000002</c:v>
                </c:pt>
                <c:pt idx="317">
                  <c:v>64.212167999999991</c:v>
                </c:pt>
                <c:pt idx="318">
                  <c:v>75.52827655470432</c:v>
                </c:pt>
                <c:pt idx="319">
                  <c:v>75.52827655470432</c:v>
                </c:pt>
                <c:pt idx="320">
                  <c:v>75.52827655470432</c:v>
                </c:pt>
                <c:pt idx="321">
                  <c:v>75.52827655470432</c:v>
                </c:pt>
                <c:pt idx="322">
                  <c:v>75.52827655470432</c:v>
                </c:pt>
                <c:pt idx="323">
                  <c:v>75.52827655470432</c:v>
                </c:pt>
                <c:pt idx="324">
                  <c:v>73.583860999999999</c:v>
                </c:pt>
                <c:pt idx="325">
                  <c:v>75.52827655470432</c:v>
                </c:pt>
                <c:pt idx="326">
                  <c:v>75.52827655470432</c:v>
                </c:pt>
                <c:pt idx="327">
                  <c:v>75.52827655470432</c:v>
                </c:pt>
                <c:pt idx="328">
                  <c:v>75.52827655470432</c:v>
                </c:pt>
                <c:pt idx="329">
                  <c:v>75.52827655470432</c:v>
                </c:pt>
                <c:pt idx="330">
                  <c:v>75.52827655470432</c:v>
                </c:pt>
                <c:pt idx="331">
                  <c:v>75.52827655470432</c:v>
                </c:pt>
                <c:pt idx="332">
                  <c:v>60.079542000000004</c:v>
                </c:pt>
                <c:pt idx="333">
                  <c:v>75.52827655470432</c:v>
                </c:pt>
                <c:pt idx="334">
                  <c:v>61.154583699258993</c:v>
                </c:pt>
                <c:pt idx="335">
                  <c:v>61.154583699258993</c:v>
                </c:pt>
                <c:pt idx="336">
                  <c:v>61.154583699258993</c:v>
                </c:pt>
                <c:pt idx="337">
                  <c:v>61.154583699258993</c:v>
                </c:pt>
                <c:pt idx="338">
                  <c:v>61.154583699258993</c:v>
                </c:pt>
                <c:pt idx="339">
                  <c:v>61.154583699258993</c:v>
                </c:pt>
                <c:pt idx="340">
                  <c:v>61.154583699258993</c:v>
                </c:pt>
                <c:pt idx="341">
                  <c:v>61.154583699258993</c:v>
                </c:pt>
                <c:pt idx="342">
                  <c:v>61.154583699258993</c:v>
                </c:pt>
                <c:pt idx="343">
                  <c:v>50.409033999999998</c:v>
                </c:pt>
                <c:pt idx="344">
                  <c:v>58.465622000000003</c:v>
                </c:pt>
                <c:pt idx="345">
                  <c:v>61.154583699258993</c:v>
                </c:pt>
                <c:pt idx="346">
                  <c:v>61.154583699258993</c:v>
                </c:pt>
                <c:pt idx="347">
                  <c:v>61.154583699258993</c:v>
                </c:pt>
                <c:pt idx="348">
                  <c:v>61.154583699258993</c:v>
                </c:pt>
                <c:pt idx="349">
                  <c:v>55.389625000000002</c:v>
                </c:pt>
                <c:pt idx="350">
                  <c:v>61.154583699258993</c:v>
                </c:pt>
                <c:pt idx="351">
                  <c:v>61.154583699258993</c:v>
                </c:pt>
                <c:pt idx="352">
                  <c:v>32.231015999999997</c:v>
                </c:pt>
                <c:pt idx="353">
                  <c:v>17.944908999999999</c:v>
                </c:pt>
                <c:pt idx="354">
                  <c:v>28.016767999999999</c:v>
                </c:pt>
                <c:pt idx="355">
                  <c:v>52.259012000000006</c:v>
                </c:pt>
                <c:pt idx="356">
                  <c:v>40.707363999999998</c:v>
                </c:pt>
                <c:pt idx="357">
                  <c:v>49.593767999999997</c:v>
                </c:pt>
                <c:pt idx="358">
                  <c:v>45.384362000000003</c:v>
                </c:pt>
                <c:pt idx="359">
                  <c:v>43.150815999999999</c:v>
                </c:pt>
                <c:pt idx="360">
                  <c:v>58.521273999999998</c:v>
                </c:pt>
                <c:pt idx="361">
                  <c:v>56.667131999999995</c:v>
                </c:pt>
                <c:pt idx="362">
                  <c:v>61.154583699258993</c:v>
                </c:pt>
                <c:pt idx="363">
                  <c:v>48.903733000000003</c:v>
                </c:pt>
                <c:pt idx="364">
                  <c:v>23.888902999999999</c:v>
                </c:pt>
                <c:pt idx="365">
                  <c:v>44.718155235181577</c:v>
                </c:pt>
                <c:pt idx="366">
                  <c:v>44.718155235181577</c:v>
                </c:pt>
                <c:pt idx="367">
                  <c:v>32.841544999999996</c:v>
                </c:pt>
                <c:pt idx="368">
                  <c:v>44.718155235181577</c:v>
                </c:pt>
                <c:pt idx="369">
                  <c:v>44.718155235181577</c:v>
                </c:pt>
                <c:pt idx="370">
                  <c:v>44.718155235181577</c:v>
                </c:pt>
                <c:pt idx="371">
                  <c:v>44.718155235181577</c:v>
                </c:pt>
                <c:pt idx="372">
                  <c:v>43.503295000000001</c:v>
                </c:pt>
                <c:pt idx="373">
                  <c:v>41.389898000000002</c:v>
                </c:pt>
                <c:pt idx="374">
                  <c:v>44.718155235181577</c:v>
                </c:pt>
                <c:pt idx="375">
                  <c:v>44.718155235181577</c:v>
                </c:pt>
                <c:pt idx="376">
                  <c:v>44.718155235181577</c:v>
                </c:pt>
                <c:pt idx="377">
                  <c:v>44.718155235181577</c:v>
                </c:pt>
                <c:pt idx="378">
                  <c:v>37.535010999999997</c:v>
                </c:pt>
                <c:pt idx="379">
                  <c:v>27.310642999999999</c:v>
                </c:pt>
                <c:pt idx="380">
                  <c:v>17.075662000000001</c:v>
                </c:pt>
                <c:pt idx="381">
                  <c:v>33.559718999999994</c:v>
                </c:pt>
                <c:pt idx="382">
                  <c:v>37.354078000000001</c:v>
                </c:pt>
                <c:pt idx="383">
                  <c:v>44.718155235181577</c:v>
                </c:pt>
                <c:pt idx="384">
                  <c:v>44.718155235181577</c:v>
                </c:pt>
                <c:pt idx="385">
                  <c:v>19.948184999999999</c:v>
                </c:pt>
                <c:pt idx="386">
                  <c:v>22.616401999999997</c:v>
                </c:pt>
                <c:pt idx="387">
                  <c:v>29.251636999999999</c:v>
                </c:pt>
                <c:pt idx="388">
                  <c:v>29.942883000000002</c:v>
                </c:pt>
                <c:pt idx="389">
                  <c:v>44.718155235181577</c:v>
                </c:pt>
                <c:pt idx="390">
                  <c:v>44.718155235181577</c:v>
                </c:pt>
                <c:pt idx="391">
                  <c:v>44.718155235181577</c:v>
                </c:pt>
                <c:pt idx="392">
                  <c:v>44.718155235181577</c:v>
                </c:pt>
                <c:pt idx="393">
                  <c:v>44.718155235181577</c:v>
                </c:pt>
                <c:pt idx="394">
                  <c:v>44.718155235181577</c:v>
                </c:pt>
                <c:pt idx="395">
                  <c:v>39.173493088658368</c:v>
                </c:pt>
                <c:pt idx="396">
                  <c:v>39.173493088658368</c:v>
                </c:pt>
                <c:pt idx="397">
                  <c:v>39.173493088658368</c:v>
                </c:pt>
                <c:pt idx="398">
                  <c:v>37.185421999999996</c:v>
                </c:pt>
                <c:pt idx="399">
                  <c:v>14.289721999999999</c:v>
                </c:pt>
                <c:pt idx="400">
                  <c:v>23.730008000000002</c:v>
                </c:pt>
                <c:pt idx="401">
                  <c:v>28.687491000000001</c:v>
                </c:pt>
                <c:pt idx="402">
                  <c:v>17.119696000000001</c:v>
                </c:pt>
                <c:pt idx="403">
                  <c:v>16.471001000000001</c:v>
                </c:pt>
                <c:pt idx="404">
                  <c:v>34.717674000000009</c:v>
                </c:pt>
                <c:pt idx="405">
                  <c:v>18.780669999999997</c:v>
                </c:pt>
                <c:pt idx="406">
                  <c:v>15.768985000000001</c:v>
                </c:pt>
                <c:pt idx="407">
                  <c:v>10.982524999999999</c:v>
                </c:pt>
                <c:pt idx="408">
                  <c:v>23.570340000000002</c:v>
                </c:pt>
                <c:pt idx="409">
                  <c:v>31.111670999999998</c:v>
                </c:pt>
                <c:pt idx="410">
                  <c:v>29.784642999999999</c:v>
                </c:pt>
                <c:pt idx="411">
                  <c:v>37.532074999999999</c:v>
                </c:pt>
                <c:pt idx="412">
                  <c:v>39.173493088658368</c:v>
                </c:pt>
                <c:pt idx="413">
                  <c:v>39.173493088658368</c:v>
                </c:pt>
                <c:pt idx="414">
                  <c:v>25.723277</c:v>
                </c:pt>
                <c:pt idx="415">
                  <c:v>31.128603999999999</c:v>
                </c:pt>
                <c:pt idx="416">
                  <c:v>32.173569999999998</c:v>
                </c:pt>
                <c:pt idx="417">
                  <c:v>39.173493088658368</c:v>
                </c:pt>
                <c:pt idx="418">
                  <c:v>39.173493088658368</c:v>
                </c:pt>
                <c:pt idx="419">
                  <c:v>39.173493088658368</c:v>
                </c:pt>
                <c:pt idx="420">
                  <c:v>39.173493088658368</c:v>
                </c:pt>
                <c:pt idx="421">
                  <c:v>39.173493088658368</c:v>
                </c:pt>
                <c:pt idx="422">
                  <c:v>39.173493088658368</c:v>
                </c:pt>
                <c:pt idx="423">
                  <c:v>32.912245999999996</c:v>
                </c:pt>
                <c:pt idx="424">
                  <c:v>36.463912999999998</c:v>
                </c:pt>
                <c:pt idx="425">
                  <c:v>39.173493088658368</c:v>
                </c:pt>
                <c:pt idx="426">
                  <c:v>33.392982000000003</c:v>
                </c:pt>
                <c:pt idx="427">
                  <c:v>30.595371</c:v>
                </c:pt>
                <c:pt idx="428">
                  <c:v>52.667046999999997</c:v>
                </c:pt>
                <c:pt idx="429">
                  <c:v>56.871035999999997</c:v>
                </c:pt>
                <c:pt idx="430">
                  <c:v>56.868749999999999</c:v>
                </c:pt>
                <c:pt idx="431">
                  <c:v>53.780714000000003</c:v>
                </c:pt>
                <c:pt idx="432">
                  <c:v>34.82264</c:v>
                </c:pt>
                <c:pt idx="433">
                  <c:v>16.499329999999997</c:v>
                </c:pt>
                <c:pt idx="434">
                  <c:v>48.514429999999997</c:v>
                </c:pt>
                <c:pt idx="435">
                  <c:v>44.999994000000001</c:v>
                </c:pt>
                <c:pt idx="436">
                  <c:v>35.862773999999995</c:v>
                </c:pt>
                <c:pt idx="437">
                  <c:v>57.171434806161571</c:v>
                </c:pt>
                <c:pt idx="438">
                  <c:v>54.119698999999997</c:v>
                </c:pt>
                <c:pt idx="439">
                  <c:v>56.183402000000001</c:v>
                </c:pt>
                <c:pt idx="440">
                  <c:v>40.894877000000001</c:v>
                </c:pt>
                <c:pt idx="441">
                  <c:v>29.536633000000002</c:v>
                </c:pt>
                <c:pt idx="442">
                  <c:v>36.859409999999997</c:v>
                </c:pt>
                <c:pt idx="443">
                  <c:v>55.969450000000002</c:v>
                </c:pt>
                <c:pt idx="444">
                  <c:v>57.171434806161571</c:v>
                </c:pt>
                <c:pt idx="445">
                  <c:v>53.059650000000005</c:v>
                </c:pt>
                <c:pt idx="446">
                  <c:v>57.171434806161571</c:v>
                </c:pt>
                <c:pt idx="447">
                  <c:v>57.171434806161571</c:v>
                </c:pt>
                <c:pt idx="448">
                  <c:v>57.171434806161571</c:v>
                </c:pt>
                <c:pt idx="449">
                  <c:v>57.171434806161571</c:v>
                </c:pt>
                <c:pt idx="450">
                  <c:v>57.171434806161571</c:v>
                </c:pt>
                <c:pt idx="451">
                  <c:v>52.996095000000004</c:v>
                </c:pt>
                <c:pt idx="452">
                  <c:v>57.171434806161571</c:v>
                </c:pt>
                <c:pt idx="453">
                  <c:v>57.171434806161571</c:v>
                </c:pt>
                <c:pt idx="454">
                  <c:v>57.171434806161571</c:v>
                </c:pt>
                <c:pt idx="455">
                  <c:v>57.171434806161571</c:v>
                </c:pt>
                <c:pt idx="456">
                  <c:v>57.171434806161571</c:v>
                </c:pt>
                <c:pt idx="457">
                  <c:v>72.611837828495794</c:v>
                </c:pt>
                <c:pt idx="458">
                  <c:v>72.611837828495794</c:v>
                </c:pt>
                <c:pt idx="459">
                  <c:v>72.611837828495794</c:v>
                </c:pt>
                <c:pt idx="460">
                  <c:v>72.611837828495794</c:v>
                </c:pt>
                <c:pt idx="461">
                  <c:v>72.611837828495794</c:v>
                </c:pt>
                <c:pt idx="462">
                  <c:v>72.611837828495794</c:v>
                </c:pt>
                <c:pt idx="463">
                  <c:v>42.553428999999994</c:v>
                </c:pt>
                <c:pt idx="464">
                  <c:v>41.180347999999995</c:v>
                </c:pt>
                <c:pt idx="465">
                  <c:v>71.677687000000006</c:v>
                </c:pt>
                <c:pt idx="466">
                  <c:v>72.611837828495794</c:v>
                </c:pt>
                <c:pt idx="467">
                  <c:v>72.611837828495794</c:v>
                </c:pt>
                <c:pt idx="468">
                  <c:v>68.189972999999995</c:v>
                </c:pt>
                <c:pt idx="469">
                  <c:v>72.611837828495794</c:v>
                </c:pt>
                <c:pt idx="470">
                  <c:v>58.885019999999997</c:v>
                </c:pt>
                <c:pt idx="471">
                  <c:v>71.523690999999999</c:v>
                </c:pt>
                <c:pt idx="472">
                  <c:v>72.611837828495794</c:v>
                </c:pt>
                <c:pt idx="473">
                  <c:v>72.611837828495794</c:v>
                </c:pt>
                <c:pt idx="474">
                  <c:v>65.505322000000007</c:v>
                </c:pt>
                <c:pt idx="475">
                  <c:v>66.124494999999996</c:v>
                </c:pt>
                <c:pt idx="476">
                  <c:v>62.899311999999995</c:v>
                </c:pt>
                <c:pt idx="477">
                  <c:v>68.743520000000004</c:v>
                </c:pt>
                <c:pt idx="478">
                  <c:v>72.611837828495794</c:v>
                </c:pt>
                <c:pt idx="479">
                  <c:v>69.759176000000011</c:v>
                </c:pt>
                <c:pt idx="480">
                  <c:v>72.611837828495794</c:v>
                </c:pt>
                <c:pt idx="481">
                  <c:v>68.855123000000006</c:v>
                </c:pt>
                <c:pt idx="482">
                  <c:v>72.611837828495794</c:v>
                </c:pt>
                <c:pt idx="483">
                  <c:v>72.611837828495794</c:v>
                </c:pt>
                <c:pt idx="484">
                  <c:v>72.611837828495794</c:v>
                </c:pt>
                <c:pt idx="485">
                  <c:v>85.948474159433061</c:v>
                </c:pt>
                <c:pt idx="486">
                  <c:v>85.948474159433061</c:v>
                </c:pt>
                <c:pt idx="487">
                  <c:v>85.948474159433061</c:v>
                </c:pt>
                <c:pt idx="488">
                  <c:v>85.948474159433061</c:v>
                </c:pt>
                <c:pt idx="489">
                  <c:v>48.205492</c:v>
                </c:pt>
                <c:pt idx="490">
                  <c:v>50.202725000000001</c:v>
                </c:pt>
                <c:pt idx="491">
                  <c:v>68.237877999999995</c:v>
                </c:pt>
                <c:pt idx="492">
                  <c:v>57.461326</c:v>
                </c:pt>
                <c:pt idx="493">
                  <c:v>52.935957000000002</c:v>
                </c:pt>
                <c:pt idx="494">
                  <c:v>85.948474159433061</c:v>
                </c:pt>
                <c:pt idx="495">
                  <c:v>76.153103000000002</c:v>
                </c:pt>
                <c:pt idx="496">
                  <c:v>85.948474159433061</c:v>
                </c:pt>
                <c:pt idx="497">
                  <c:v>85.948474159433061</c:v>
                </c:pt>
                <c:pt idx="498">
                  <c:v>85.948474159433061</c:v>
                </c:pt>
                <c:pt idx="499">
                  <c:v>85.948474159433061</c:v>
                </c:pt>
                <c:pt idx="500">
                  <c:v>85.948474159433061</c:v>
                </c:pt>
                <c:pt idx="501">
                  <c:v>84.449888000000001</c:v>
                </c:pt>
                <c:pt idx="502">
                  <c:v>81.073100000000011</c:v>
                </c:pt>
                <c:pt idx="503">
                  <c:v>85.948474159433061</c:v>
                </c:pt>
                <c:pt idx="504">
                  <c:v>85.948474159433061</c:v>
                </c:pt>
                <c:pt idx="505">
                  <c:v>85.948474159433061</c:v>
                </c:pt>
                <c:pt idx="506">
                  <c:v>85.948474159433061</c:v>
                </c:pt>
                <c:pt idx="507">
                  <c:v>85.948474159433061</c:v>
                </c:pt>
                <c:pt idx="508">
                  <c:v>85.948474159433061</c:v>
                </c:pt>
                <c:pt idx="509">
                  <c:v>85.948474159433061</c:v>
                </c:pt>
                <c:pt idx="510">
                  <c:v>85.948474159433061</c:v>
                </c:pt>
                <c:pt idx="511">
                  <c:v>85.948474159433061</c:v>
                </c:pt>
                <c:pt idx="512">
                  <c:v>85.948474159433061</c:v>
                </c:pt>
                <c:pt idx="513">
                  <c:v>85.948474159433061</c:v>
                </c:pt>
                <c:pt idx="514">
                  <c:v>85.948474159433061</c:v>
                </c:pt>
                <c:pt idx="515">
                  <c:v>85.948474159433061</c:v>
                </c:pt>
                <c:pt idx="516">
                  <c:v>94.293553000000003</c:v>
                </c:pt>
                <c:pt idx="517">
                  <c:v>99.028510213822827</c:v>
                </c:pt>
                <c:pt idx="518">
                  <c:v>99.028510213822827</c:v>
                </c:pt>
                <c:pt idx="519">
                  <c:v>99.028510213822827</c:v>
                </c:pt>
                <c:pt idx="520">
                  <c:v>99.028510213822827</c:v>
                </c:pt>
                <c:pt idx="521">
                  <c:v>99.028510213822827</c:v>
                </c:pt>
                <c:pt idx="522">
                  <c:v>99.028510213822827</c:v>
                </c:pt>
                <c:pt idx="523">
                  <c:v>99.028510213822827</c:v>
                </c:pt>
                <c:pt idx="524">
                  <c:v>99.028510213822827</c:v>
                </c:pt>
                <c:pt idx="525">
                  <c:v>99.028510213822827</c:v>
                </c:pt>
                <c:pt idx="526">
                  <c:v>99.028510213822827</c:v>
                </c:pt>
                <c:pt idx="527">
                  <c:v>99.028510213822827</c:v>
                </c:pt>
                <c:pt idx="528">
                  <c:v>99.028510213822827</c:v>
                </c:pt>
                <c:pt idx="529">
                  <c:v>99.028510213822827</c:v>
                </c:pt>
                <c:pt idx="530">
                  <c:v>99.028510213822827</c:v>
                </c:pt>
                <c:pt idx="531">
                  <c:v>99.028510213822827</c:v>
                </c:pt>
                <c:pt idx="532">
                  <c:v>99.028510213822827</c:v>
                </c:pt>
                <c:pt idx="533">
                  <c:v>99.028510213822827</c:v>
                </c:pt>
                <c:pt idx="534">
                  <c:v>99.028510213822827</c:v>
                </c:pt>
                <c:pt idx="535">
                  <c:v>99.028510213822827</c:v>
                </c:pt>
                <c:pt idx="536">
                  <c:v>99.028510213822827</c:v>
                </c:pt>
                <c:pt idx="537">
                  <c:v>99.028510213822827</c:v>
                </c:pt>
                <c:pt idx="538">
                  <c:v>99.028510213822827</c:v>
                </c:pt>
                <c:pt idx="539">
                  <c:v>99.028510213822827</c:v>
                </c:pt>
                <c:pt idx="540">
                  <c:v>99.028510213822827</c:v>
                </c:pt>
                <c:pt idx="541">
                  <c:v>99.028510213822827</c:v>
                </c:pt>
                <c:pt idx="542">
                  <c:v>99.028510213822827</c:v>
                </c:pt>
                <c:pt idx="543">
                  <c:v>99.028510213822827</c:v>
                </c:pt>
                <c:pt idx="544">
                  <c:v>99.028510213822827</c:v>
                </c:pt>
                <c:pt idx="545">
                  <c:v>99.028510213822827</c:v>
                </c:pt>
                <c:pt idx="546">
                  <c:v>116.45796114753122</c:v>
                </c:pt>
                <c:pt idx="547">
                  <c:v>116.45796114753122</c:v>
                </c:pt>
                <c:pt idx="548">
                  <c:v>116.45796114753122</c:v>
                </c:pt>
                <c:pt idx="549">
                  <c:v>116.45796114753122</c:v>
                </c:pt>
                <c:pt idx="550">
                  <c:v>116.45796114753122</c:v>
                </c:pt>
                <c:pt idx="551">
                  <c:v>116.45796114753122</c:v>
                </c:pt>
                <c:pt idx="552">
                  <c:v>116.45796114753122</c:v>
                </c:pt>
                <c:pt idx="553">
                  <c:v>116.45796114753122</c:v>
                </c:pt>
                <c:pt idx="554">
                  <c:v>116.45796114753122</c:v>
                </c:pt>
                <c:pt idx="555">
                  <c:v>116.45796114753122</c:v>
                </c:pt>
                <c:pt idx="556">
                  <c:v>116.45796114753122</c:v>
                </c:pt>
                <c:pt idx="557">
                  <c:v>116.45796114753122</c:v>
                </c:pt>
                <c:pt idx="558">
                  <c:v>116.45796114753122</c:v>
                </c:pt>
                <c:pt idx="559">
                  <c:v>116.45796114753122</c:v>
                </c:pt>
                <c:pt idx="560">
                  <c:v>116.45796114753122</c:v>
                </c:pt>
                <c:pt idx="561">
                  <c:v>116.45796114753122</c:v>
                </c:pt>
                <c:pt idx="562">
                  <c:v>116.45796114753122</c:v>
                </c:pt>
                <c:pt idx="563">
                  <c:v>116.45796114753122</c:v>
                </c:pt>
                <c:pt idx="564">
                  <c:v>116.45796114753122</c:v>
                </c:pt>
                <c:pt idx="565">
                  <c:v>109.521137</c:v>
                </c:pt>
                <c:pt idx="566">
                  <c:v>100.41595299999999</c:v>
                </c:pt>
                <c:pt idx="567">
                  <c:v>76.780455000000003</c:v>
                </c:pt>
                <c:pt idx="568">
                  <c:v>76.934728000000007</c:v>
                </c:pt>
                <c:pt idx="569">
                  <c:v>111.927522</c:v>
                </c:pt>
                <c:pt idx="570">
                  <c:v>116.45796114753122</c:v>
                </c:pt>
                <c:pt idx="571">
                  <c:v>93.20274400000001</c:v>
                </c:pt>
                <c:pt idx="572">
                  <c:v>72.729596000000001</c:v>
                </c:pt>
                <c:pt idx="573">
                  <c:v>85.120913999999999</c:v>
                </c:pt>
                <c:pt idx="574">
                  <c:v>105.34822800000001</c:v>
                </c:pt>
                <c:pt idx="575">
                  <c:v>106.074173</c:v>
                </c:pt>
                <c:pt idx="576">
                  <c:v>116.45796114753122</c:v>
                </c:pt>
                <c:pt idx="577">
                  <c:v>98.401563999999993</c:v>
                </c:pt>
                <c:pt idx="578">
                  <c:v>103.16937</c:v>
                </c:pt>
                <c:pt idx="579">
                  <c:v>120.423085</c:v>
                </c:pt>
                <c:pt idx="580">
                  <c:v>121.45028129258952</c:v>
                </c:pt>
                <c:pt idx="581">
                  <c:v>121.45028129258952</c:v>
                </c:pt>
                <c:pt idx="582">
                  <c:v>121.45028129258952</c:v>
                </c:pt>
                <c:pt idx="583">
                  <c:v>59.535052999999998</c:v>
                </c:pt>
                <c:pt idx="584">
                  <c:v>65.587326000000004</c:v>
                </c:pt>
                <c:pt idx="585">
                  <c:v>119.162999</c:v>
                </c:pt>
                <c:pt idx="586">
                  <c:v>121.45028129258952</c:v>
                </c:pt>
                <c:pt idx="587">
                  <c:v>121.45028129258952</c:v>
                </c:pt>
                <c:pt idx="588">
                  <c:v>121.45028129258952</c:v>
                </c:pt>
                <c:pt idx="589">
                  <c:v>121.45028129258952</c:v>
                </c:pt>
                <c:pt idx="590">
                  <c:v>121.45028129258952</c:v>
                </c:pt>
                <c:pt idx="591">
                  <c:v>121.45028129258952</c:v>
                </c:pt>
                <c:pt idx="592">
                  <c:v>121.45028129258952</c:v>
                </c:pt>
                <c:pt idx="593">
                  <c:v>121.45028129258952</c:v>
                </c:pt>
                <c:pt idx="594">
                  <c:v>113.10303200000001</c:v>
                </c:pt>
                <c:pt idx="595">
                  <c:v>117.32886999999999</c:v>
                </c:pt>
                <c:pt idx="596">
                  <c:v>119.38496000000001</c:v>
                </c:pt>
                <c:pt idx="597">
                  <c:v>99.575516000000007</c:v>
                </c:pt>
                <c:pt idx="598">
                  <c:v>121.45028129258952</c:v>
                </c:pt>
                <c:pt idx="599">
                  <c:v>121.45028129258952</c:v>
                </c:pt>
                <c:pt idx="600">
                  <c:v>121.45028129258952</c:v>
                </c:pt>
                <c:pt idx="601">
                  <c:v>121.45028129258952</c:v>
                </c:pt>
                <c:pt idx="602">
                  <c:v>121.45028129258952</c:v>
                </c:pt>
                <c:pt idx="603">
                  <c:v>121.45028129258952</c:v>
                </c:pt>
                <c:pt idx="604">
                  <c:v>121.45028129258952</c:v>
                </c:pt>
                <c:pt idx="605">
                  <c:v>121.45028129258952</c:v>
                </c:pt>
                <c:pt idx="606">
                  <c:v>121.45028129258952</c:v>
                </c:pt>
                <c:pt idx="607">
                  <c:v>123.07958897308806</c:v>
                </c:pt>
                <c:pt idx="608">
                  <c:v>123.07958897308806</c:v>
                </c:pt>
                <c:pt idx="609">
                  <c:v>123.07958897308806</c:v>
                </c:pt>
                <c:pt idx="610">
                  <c:v>123.07958897308806</c:v>
                </c:pt>
                <c:pt idx="611">
                  <c:v>123.07958897308806</c:v>
                </c:pt>
                <c:pt idx="612">
                  <c:v>123.07958897308806</c:v>
                </c:pt>
                <c:pt idx="613">
                  <c:v>123.07958897308806</c:v>
                </c:pt>
                <c:pt idx="614">
                  <c:v>123.07958897308806</c:v>
                </c:pt>
                <c:pt idx="615">
                  <c:v>123.07958897308806</c:v>
                </c:pt>
                <c:pt idx="616">
                  <c:v>123.07958897308806</c:v>
                </c:pt>
                <c:pt idx="617">
                  <c:v>123.07958897308806</c:v>
                </c:pt>
                <c:pt idx="618">
                  <c:v>123.07958897308806</c:v>
                </c:pt>
                <c:pt idx="619">
                  <c:v>123.07958897308806</c:v>
                </c:pt>
                <c:pt idx="620">
                  <c:v>123.07958897308806</c:v>
                </c:pt>
                <c:pt idx="621">
                  <c:v>123.07958897308806</c:v>
                </c:pt>
                <c:pt idx="622">
                  <c:v>123.07958897308806</c:v>
                </c:pt>
                <c:pt idx="623">
                  <c:v>123.07958897308806</c:v>
                </c:pt>
                <c:pt idx="624">
                  <c:v>123.07958897308806</c:v>
                </c:pt>
                <c:pt idx="625">
                  <c:v>123.07958897308806</c:v>
                </c:pt>
                <c:pt idx="626">
                  <c:v>123.07958897308806</c:v>
                </c:pt>
                <c:pt idx="627">
                  <c:v>123.07958897308806</c:v>
                </c:pt>
                <c:pt idx="628">
                  <c:v>123.07958897308806</c:v>
                </c:pt>
                <c:pt idx="629">
                  <c:v>123.07958897308806</c:v>
                </c:pt>
                <c:pt idx="630">
                  <c:v>123.07958897308806</c:v>
                </c:pt>
                <c:pt idx="631">
                  <c:v>123.07958897308806</c:v>
                </c:pt>
                <c:pt idx="632">
                  <c:v>123.07958897308806</c:v>
                </c:pt>
                <c:pt idx="633">
                  <c:v>123.07958897308806</c:v>
                </c:pt>
                <c:pt idx="634">
                  <c:v>123.07958897308806</c:v>
                </c:pt>
                <c:pt idx="635">
                  <c:v>123.07958897308806</c:v>
                </c:pt>
                <c:pt idx="636">
                  <c:v>123.07958897308806</c:v>
                </c:pt>
                <c:pt idx="637">
                  <c:v>123.07958897308806</c:v>
                </c:pt>
                <c:pt idx="638">
                  <c:v>114.44024003101531</c:v>
                </c:pt>
                <c:pt idx="639">
                  <c:v>114.44024003101531</c:v>
                </c:pt>
                <c:pt idx="640">
                  <c:v>114.44024003101531</c:v>
                </c:pt>
                <c:pt idx="641">
                  <c:v>114.44024003101531</c:v>
                </c:pt>
                <c:pt idx="642">
                  <c:v>114.44024003101531</c:v>
                </c:pt>
                <c:pt idx="643">
                  <c:v>114.44024003101531</c:v>
                </c:pt>
                <c:pt idx="644">
                  <c:v>114.44024003101531</c:v>
                </c:pt>
                <c:pt idx="645">
                  <c:v>114.44024003101531</c:v>
                </c:pt>
                <c:pt idx="646">
                  <c:v>114.44024003101531</c:v>
                </c:pt>
                <c:pt idx="647">
                  <c:v>114.44024003101531</c:v>
                </c:pt>
                <c:pt idx="648">
                  <c:v>114.44024003101531</c:v>
                </c:pt>
                <c:pt idx="649">
                  <c:v>114.44024003101531</c:v>
                </c:pt>
                <c:pt idx="650">
                  <c:v>114.44024003101531</c:v>
                </c:pt>
                <c:pt idx="651">
                  <c:v>114.44024003101531</c:v>
                </c:pt>
                <c:pt idx="652">
                  <c:v>114.44024003101531</c:v>
                </c:pt>
                <c:pt idx="653">
                  <c:v>114.44024003101531</c:v>
                </c:pt>
                <c:pt idx="654">
                  <c:v>114.44024003101531</c:v>
                </c:pt>
                <c:pt idx="655">
                  <c:v>114.44024003101531</c:v>
                </c:pt>
                <c:pt idx="656">
                  <c:v>114.44024003101531</c:v>
                </c:pt>
                <c:pt idx="657">
                  <c:v>114.44024003101531</c:v>
                </c:pt>
                <c:pt idx="658">
                  <c:v>114.44024003101531</c:v>
                </c:pt>
                <c:pt idx="659">
                  <c:v>114.44024003101531</c:v>
                </c:pt>
                <c:pt idx="660">
                  <c:v>114.44024003101531</c:v>
                </c:pt>
                <c:pt idx="661">
                  <c:v>114.44024003101531</c:v>
                </c:pt>
                <c:pt idx="662">
                  <c:v>114.44024003101531</c:v>
                </c:pt>
                <c:pt idx="663">
                  <c:v>85.459106000000006</c:v>
                </c:pt>
                <c:pt idx="664">
                  <c:v>110.997637</c:v>
                </c:pt>
                <c:pt idx="665">
                  <c:v>114.44024003101531</c:v>
                </c:pt>
                <c:pt idx="666">
                  <c:v>114.44024003101531</c:v>
                </c:pt>
                <c:pt idx="667">
                  <c:v>114.44024003101531</c:v>
                </c:pt>
                <c:pt idx="668">
                  <c:v>114.44024003101531</c:v>
                </c:pt>
                <c:pt idx="669">
                  <c:v>98.340694179279311</c:v>
                </c:pt>
                <c:pt idx="670">
                  <c:v>69.105034000000003</c:v>
                </c:pt>
                <c:pt idx="671">
                  <c:v>38.813513</c:v>
                </c:pt>
                <c:pt idx="672">
                  <c:v>98.340694179279311</c:v>
                </c:pt>
                <c:pt idx="673">
                  <c:v>98.340694179279311</c:v>
                </c:pt>
                <c:pt idx="674">
                  <c:v>98.340694179279311</c:v>
                </c:pt>
                <c:pt idx="675">
                  <c:v>98.340694179279311</c:v>
                </c:pt>
                <c:pt idx="676">
                  <c:v>98.340694179279311</c:v>
                </c:pt>
                <c:pt idx="677">
                  <c:v>98.340694179279311</c:v>
                </c:pt>
                <c:pt idx="678">
                  <c:v>98.340694179279311</c:v>
                </c:pt>
                <c:pt idx="679">
                  <c:v>98.340694179279311</c:v>
                </c:pt>
                <c:pt idx="680">
                  <c:v>98.340694179279311</c:v>
                </c:pt>
                <c:pt idx="681">
                  <c:v>98.340694179279311</c:v>
                </c:pt>
                <c:pt idx="682">
                  <c:v>98.340694179279311</c:v>
                </c:pt>
                <c:pt idx="683">
                  <c:v>82.169178000000002</c:v>
                </c:pt>
                <c:pt idx="684">
                  <c:v>71.069744999999998</c:v>
                </c:pt>
                <c:pt idx="685">
                  <c:v>80.584566000000009</c:v>
                </c:pt>
                <c:pt idx="686">
                  <c:v>94.975397000000001</c:v>
                </c:pt>
                <c:pt idx="687">
                  <c:v>98.340694179279311</c:v>
                </c:pt>
                <c:pt idx="688">
                  <c:v>98.340694179279311</c:v>
                </c:pt>
                <c:pt idx="689">
                  <c:v>77.363046999999995</c:v>
                </c:pt>
                <c:pt idx="690">
                  <c:v>98.340694179279311</c:v>
                </c:pt>
                <c:pt idx="691">
                  <c:v>98.340694179279311</c:v>
                </c:pt>
                <c:pt idx="692">
                  <c:v>98.340694179279311</c:v>
                </c:pt>
                <c:pt idx="693">
                  <c:v>98.340694179279311</c:v>
                </c:pt>
                <c:pt idx="694">
                  <c:v>98.340694179279311</c:v>
                </c:pt>
                <c:pt idx="695">
                  <c:v>98.340694179279311</c:v>
                </c:pt>
                <c:pt idx="696">
                  <c:v>98.340694179279311</c:v>
                </c:pt>
                <c:pt idx="697">
                  <c:v>98.340694179279311</c:v>
                </c:pt>
                <c:pt idx="698">
                  <c:v>98.340694179279311</c:v>
                </c:pt>
                <c:pt idx="699">
                  <c:v>78.535034706927163</c:v>
                </c:pt>
                <c:pt idx="700">
                  <c:v>78.535034706927163</c:v>
                </c:pt>
                <c:pt idx="701">
                  <c:v>78.535034706927163</c:v>
                </c:pt>
                <c:pt idx="702">
                  <c:v>78.535034706927163</c:v>
                </c:pt>
                <c:pt idx="703">
                  <c:v>78.535034706927163</c:v>
                </c:pt>
                <c:pt idx="704">
                  <c:v>78.535034706927163</c:v>
                </c:pt>
                <c:pt idx="705">
                  <c:v>78.535034706927163</c:v>
                </c:pt>
                <c:pt idx="706">
                  <c:v>78.535034706927163</c:v>
                </c:pt>
                <c:pt idx="707">
                  <c:v>78.535034706927163</c:v>
                </c:pt>
                <c:pt idx="708">
                  <c:v>78.535034706927163</c:v>
                </c:pt>
                <c:pt idx="709">
                  <c:v>78.535034706927163</c:v>
                </c:pt>
                <c:pt idx="710">
                  <c:v>78.535034706927163</c:v>
                </c:pt>
                <c:pt idx="711">
                  <c:v>78.535034706927163</c:v>
                </c:pt>
                <c:pt idx="712">
                  <c:v>68.844414</c:v>
                </c:pt>
                <c:pt idx="713">
                  <c:v>76.667000999999999</c:v>
                </c:pt>
                <c:pt idx="714">
                  <c:v>61.498703999999996</c:v>
                </c:pt>
                <c:pt idx="715">
                  <c:v>63.355337999999996</c:v>
                </c:pt>
                <c:pt idx="716">
                  <c:v>67.985439</c:v>
                </c:pt>
                <c:pt idx="717">
                  <c:v>21.934614</c:v>
                </c:pt>
                <c:pt idx="718">
                  <c:v>69.251991000000004</c:v>
                </c:pt>
                <c:pt idx="719">
                  <c:v>78.535034706927163</c:v>
                </c:pt>
                <c:pt idx="720">
                  <c:v>36.246982000000003</c:v>
                </c:pt>
                <c:pt idx="721">
                  <c:v>47.990879</c:v>
                </c:pt>
                <c:pt idx="722">
                  <c:v>76.558424000000002</c:v>
                </c:pt>
                <c:pt idx="723">
                  <c:v>54.231637999999997</c:v>
                </c:pt>
                <c:pt idx="724">
                  <c:v>36.141512999999996</c:v>
                </c:pt>
                <c:pt idx="725">
                  <c:v>64.703523000000004</c:v>
                </c:pt>
                <c:pt idx="726">
                  <c:v>67.056303</c:v>
                </c:pt>
                <c:pt idx="727">
                  <c:v>50.034962</c:v>
                </c:pt>
                <c:pt idx="728">
                  <c:v>68.188317999999995</c:v>
                </c:pt>
                <c:pt idx="729">
                  <c:v>36.451591000000001</c:v>
                </c:pt>
                <c:pt idx="730">
                  <c:v>44.882376297</c:v>
                </c:pt>
                <c:pt idx="731">
                  <c:v>39.345529079999999</c:v>
                </c:pt>
                <c:pt idx="732">
                  <c:v>48.517929592000002</c:v>
                </c:pt>
                <c:pt idx="733">
                  <c:v>40.980438068000005</c:v>
                </c:pt>
                <c:pt idx="734">
                  <c:v>58.323001508810457</c:v>
                </c:pt>
                <c:pt idx="735">
                  <c:v>58.323001508810457</c:v>
                </c:pt>
                <c:pt idx="736">
                  <c:v>58.323001508810457</c:v>
                </c:pt>
                <c:pt idx="737">
                  <c:v>58.323001508810457</c:v>
                </c:pt>
                <c:pt idx="738">
                  <c:v>58.323001508810457</c:v>
                </c:pt>
                <c:pt idx="739">
                  <c:v>58.323001508810457</c:v>
                </c:pt>
                <c:pt idx="740">
                  <c:v>43.810278571000005</c:v>
                </c:pt>
                <c:pt idx="741">
                  <c:v>55.510234959999998</c:v>
                </c:pt>
                <c:pt idx="742">
                  <c:v>58.323001508810457</c:v>
                </c:pt>
                <c:pt idx="743">
                  <c:v>58.323001508810457</c:v>
                </c:pt>
                <c:pt idx="744">
                  <c:v>58.323001508810457</c:v>
                </c:pt>
                <c:pt idx="745">
                  <c:v>58.323001508810457</c:v>
                </c:pt>
                <c:pt idx="746">
                  <c:v>58.323001508810457</c:v>
                </c:pt>
                <c:pt idx="747">
                  <c:v>58.323001508810457</c:v>
                </c:pt>
                <c:pt idx="748">
                  <c:v>58.323001508810457</c:v>
                </c:pt>
                <c:pt idx="749">
                  <c:v>58.323001508810457</c:v>
                </c:pt>
                <c:pt idx="750">
                  <c:v>58.323001508810457</c:v>
                </c:pt>
                <c:pt idx="751">
                  <c:v>58.323001508810457</c:v>
                </c:pt>
                <c:pt idx="752">
                  <c:v>58.323001508810457</c:v>
                </c:pt>
                <c:pt idx="753">
                  <c:v>58.323001508810457</c:v>
                </c:pt>
                <c:pt idx="754">
                  <c:v>58.323001508810457</c:v>
                </c:pt>
                <c:pt idx="755">
                  <c:v>58.323001508810457</c:v>
                </c:pt>
                <c:pt idx="756">
                  <c:v>55.823558063999997</c:v>
                </c:pt>
                <c:pt idx="757">
                  <c:v>30.209624047000002</c:v>
                </c:pt>
                <c:pt idx="758">
                  <c:v>35.380532341999995</c:v>
                </c:pt>
                <c:pt idx="759">
                  <c:v>26.080973641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  <c:pt idx="409">
                  <c:v>D</c:v>
                </c:pt>
                <c:pt idx="440">
                  <c:v>E</c:v>
                </c:pt>
                <c:pt idx="471">
                  <c:v>F</c:v>
                </c:pt>
                <c:pt idx="499">
                  <c:v>M</c:v>
                </c:pt>
                <c:pt idx="530">
                  <c:v>A</c:v>
                </c:pt>
                <c:pt idx="560">
                  <c:v>M</c:v>
                </c:pt>
                <c:pt idx="591">
                  <c:v>J</c:v>
                </c:pt>
                <c:pt idx="621">
                  <c:v>J</c:v>
                </c:pt>
                <c:pt idx="652">
                  <c:v>A</c:v>
                </c:pt>
                <c:pt idx="683">
                  <c:v>S</c:v>
                </c:pt>
                <c:pt idx="713">
                  <c:v>O</c:v>
                </c:pt>
                <c:pt idx="744">
                  <c:v>N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157.05292319312778</c:v>
                </c:pt>
                <c:pt idx="1">
                  <c:v>78.135611493811084</c:v>
                </c:pt>
                <c:pt idx="2">
                  <c:v>70.928567722812019</c:v>
                </c:pt>
                <c:pt idx="3">
                  <c:v>76.552537708811087</c:v>
                </c:pt>
                <c:pt idx="4">
                  <c:v>79.19663666181016</c:v>
                </c:pt>
                <c:pt idx="5">
                  <c:v>77.386342661811085</c:v>
                </c:pt>
                <c:pt idx="6">
                  <c:v>74.9116890218111</c:v>
                </c:pt>
                <c:pt idx="7">
                  <c:v>73.992880701812012</c:v>
                </c:pt>
                <c:pt idx="8">
                  <c:v>83.487556462748103</c:v>
                </c:pt>
                <c:pt idx="9">
                  <c:v>78.386562502751829</c:v>
                </c:pt>
                <c:pt idx="10">
                  <c:v>81.364727742749963</c:v>
                </c:pt>
                <c:pt idx="11">
                  <c:v>65.846046131749958</c:v>
                </c:pt>
                <c:pt idx="12">
                  <c:v>67.880276181749039</c:v>
                </c:pt>
                <c:pt idx="13">
                  <c:v>74.291155034749977</c:v>
                </c:pt>
                <c:pt idx="14">
                  <c:v>101.93849131074995</c:v>
                </c:pt>
                <c:pt idx="15">
                  <c:v>289.97392061030251</c:v>
                </c:pt>
                <c:pt idx="16">
                  <c:v>284.73792954630437</c:v>
                </c:pt>
                <c:pt idx="17">
                  <c:v>307.97685631430346</c:v>
                </c:pt>
                <c:pt idx="18">
                  <c:v>302.26623228230346</c:v>
                </c:pt>
                <c:pt idx="19">
                  <c:v>247.9712209903025</c:v>
                </c:pt>
                <c:pt idx="20">
                  <c:v>269.60022292630441</c:v>
                </c:pt>
                <c:pt idx="21">
                  <c:v>283.5932388583044</c:v>
                </c:pt>
                <c:pt idx="22">
                  <c:v>216.41231130322751</c:v>
                </c:pt>
                <c:pt idx="23">
                  <c:v>231.06819202322563</c:v>
                </c:pt>
                <c:pt idx="24">
                  <c:v>208.50973759122655</c:v>
                </c:pt>
                <c:pt idx="25">
                  <c:v>181.46844320322654</c:v>
                </c:pt>
                <c:pt idx="26">
                  <c:v>167.11491751522655</c:v>
                </c:pt>
                <c:pt idx="27">
                  <c:v>204.13234757522562</c:v>
                </c:pt>
                <c:pt idx="28">
                  <c:v>234.34795938322748</c:v>
                </c:pt>
                <c:pt idx="29">
                  <c:v>193.8002134387624</c:v>
                </c:pt>
                <c:pt idx="30">
                  <c:v>196.19100491875963</c:v>
                </c:pt>
                <c:pt idx="31">
                  <c:v>181.06590471476241</c:v>
                </c:pt>
                <c:pt idx="32">
                  <c:v>181.0535762667615</c:v>
                </c:pt>
                <c:pt idx="33">
                  <c:v>184.96615999076241</c:v>
                </c:pt>
                <c:pt idx="34">
                  <c:v>244.60551851076056</c:v>
                </c:pt>
                <c:pt idx="35">
                  <c:v>261.85293661476146</c:v>
                </c:pt>
                <c:pt idx="36">
                  <c:v>209.64337584719698</c:v>
                </c:pt>
                <c:pt idx="37">
                  <c:v>214.575156552197</c:v>
                </c:pt>
                <c:pt idx="38">
                  <c:v>202.58454027619513</c:v>
                </c:pt>
                <c:pt idx="39">
                  <c:v>145.75576480019512</c:v>
                </c:pt>
                <c:pt idx="40">
                  <c:v>152.53442951619701</c:v>
                </c:pt>
                <c:pt idx="41">
                  <c:v>173.79915520419698</c:v>
                </c:pt>
                <c:pt idx="42">
                  <c:v>220.36312534819515</c:v>
                </c:pt>
                <c:pt idx="43">
                  <c:v>192.76328095746041</c:v>
                </c:pt>
                <c:pt idx="44">
                  <c:v>204.77107345346042</c:v>
                </c:pt>
                <c:pt idx="45">
                  <c:v>208.4827478734604</c:v>
                </c:pt>
                <c:pt idx="46">
                  <c:v>185.28207653746227</c:v>
                </c:pt>
                <c:pt idx="47">
                  <c:v>125.21116058545854</c:v>
                </c:pt>
                <c:pt idx="48">
                  <c:v>143.16289317346227</c:v>
                </c:pt>
                <c:pt idx="49">
                  <c:v>139.74928449845856</c:v>
                </c:pt>
                <c:pt idx="50">
                  <c:v>210.30213527556046</c:v>
                </c:pt>
                <c:pt idx="51">
                  <c:v>212.86788173355862</c:v>
                </c:pt>
                <c:pt idx="52">
                  <c:v>233.63116504555674</c:v>
                </c:pt>
                <c:pt idx="53">
                  <c:v>217.04495348956047</c:v>
                </c:pt>
                <c:pt idx="54">
                  <c:v>209.32680682955859</c:v>
                </c:pt>
                <c:pt idx="55">
                  <c:v>238.02495597755677</c:v>
                </c:pt>
                <c:pt idx="56">
                  <c:v>265.7200402335605</c:v>
                </c:pt>
                <c:pt idx="57">
                  <c:v>175.36731750291602</c:v>
                </c:pt>
                <c:pt idx="58">
                  <c:v>171.09174355092162</c:v>
                </c:pt>
                <c:pt idx="59">
                  <c:v>152.44886446691788</c:v>
                </c:pt>
                <c:pt idx="60">
                  <c:v>118.68786553891975</c:v>
                </c:pt>
                <c:pt idx="61">
                  <c:v>117.36018441892161</c:v>
                </c:pt>
                <c:pt idx="62">
                  <c:v>167.43612804691787</c:v>
                </c:pt>
                <c:pt idx="63">
                  <c:v>157.52375710691601</c:v>
                </c:pt>
                <c:pt idx="64">
                  <c:v>109.98892677138365</c:v>
                </c:pt>
                <c:pt idx="65">
                  <c:v>111.23154383538177</c:v>
                </c:pt>
                <c:pt idx="66">
                  <c:v>115.60297317137805</c:v>
                </c:pt>
                <c:pt idx="67">
                  <c:v>67.510588903383635</c:v>
                </c:pt>
                <c:pt idx="68">
                  <c:v>35.37172956738177</c:v>
                </c:pt>
                <c:pt idx="69">
                  <c:v>55.053161847379904</c:v>
                </c:pt>
                <c:pt idx="70">
                  <c:v>98.760571611379916</c:v>
                </c:pt>
                <c:pt idx="71">
                  <c:v>105.96566253278</c:v>
                </c:pt>
                <c:pt idx="72">
                  <c:v>90.237099136778141</c:v>
                </c:pt>
                <c:pt idx="73">
                  <c:v>92.792532980778134</c:v>
                </c:pt>
                <c:pt idx="74">
                  <c:v>63.810662124776265</c:v>
                </c:pt>
                <c:pt idx="75">
                  <c:v>58.790354388780003</c:v>
                </c:pt>
                <c:pt idx="76">
                  <c:v>73.906280304778136</c:v>
                </c:pt>
                <c:pt idx="77">
                  <c:v>62.603403532776269</c:v>
                </c:pt>
                <c:pt idx="78">
                  <c:v>73.844901758387934</c:v>
                </c:pt>
                <c:pt idx="79">
                  <c:v>76.382206566387936</c:v>
                </c:pt>
                <c:pt idx="80">
                  <c:v>60.770387206387937</c:v>
                </c:pt>
                <c:pt idx="81">
                  <c:v>55.626705114384208</c:v>
                </c:pt>
                <c:pt idx="82">
                  <c:v>47.20319400238607</c:v>
                </c:pt>
                <c:pt idx="83">
                  <c:v>55.4076679463898</c:v>
                </c:pt>
                <c:pt idx="84">
                  <c:v>70.022577530386073</c:v>
                </c:pt>
                <c:pt idx="85">
                  <c:v>79.518975382491888</c:v>
                </c:pt>
                <c:pt idx="86">
                  <c:v>71.92419629449374</c:v>
                </c:pt>
                <c:pt idx="87">
                  <c:v>87.827773022493744</c:v>
                </c:pt>
                <c:pt idx="88">
                  <c:v>79.180815238490013</c:v>
                </c:pt>
                <c:pt idx="89">
                  <c:v>40.410771714493741</c:v>
                </c:pt>
                <c:pt idx="90">
                  <c:v>42.142321766493744</c:v>
                </c:pt>
                <c:pt idx="91">
                  <c:v>60.089762074493748</c:v>
                </c:pt>
                <c:pt idx="92">
                  <c:v>64.091979240687394</c:v>
                </c:pt>
                <c:pt idx="93">
                  <c:v>65.819765584685541</c:v>
                </c:pt>
                <c:pt idx="94">
                  <c:v>63.845628172687398</c:v>
                </c:pt>
                <c:pt idx="95">
                  <c:v>68.848843408687387</c:v>
                </c:pt>
                <c:pt idx="96">
                  <c:v>73.285303176687393</c:v>
                </c:pt>
                <c:pt idx="97">
                  <c:v>65.150454980683676</c:v>
                </c:pt>
                <c:pt idx="98">
                  <c:v>29.726404709689255</c:v>
                </c:pt>
                <c:pt idx="99">
                  <c:v>84.360668918236271</c:v>
                </c:pt>
                <c:pt idx="100">
                  <c:v>81.907544380236274</c:v>
                </c:pt>
                <c:pt idx="101">
                  <c:v>75.485651818238139</c:v>
                </c:pt>
                <c:pt idx="102">
                  <c:v>73.822267547238127</c:v>
                </c:pt>
                <c:pt idx="103">
                  <c:v>92.400156339236275</c:v>
                </c:pt>
                <c:pt idx="104">
                  <c:v>82.96517933123441</c:v>
                </c:pt>
                <c:pt idx="105">
                  <c:v>92.232445647236275</c:v>
                </c:pt>
                <c:pt idx="106">
                  <c:v>124.43187104481936</c:v>
                </c:pt>
                <c:pt idx="107">
                  <c:v>96.044287556819356</c:v>
                </c:pt>
                <c:pt idx="108">
                  <c:v>91.691753812819371</c:v>
                </c:pt>
                <c:pt idx="109">
                  <c:v>103.27007991681936</c:v>
                </c:pt>
                <c:pt idx="110">
                  <c:v>95.511306064821227</c:v>
                </c:pt>
                <c:pt idx="111">
                  <c:v>113.3886712728175</c:v>
                </c:pt>
                <c:pt idx="112">
                  <c:v>112.87991530081936</c:v>
                </c:pt>
                <c:pt idx="113">
                  <c:v>85.663567835179578</c:v>
                </c:pt>
                <c:pt idx="114">
                  <c:v>75.502702003183316</c:v>
                </c:pt>
                <c:pt idx="115">
                  <c:v>72.755112667177713</c:v>
                </c:pt>
                <c:pt idx="116">
                  <c:v>62.116361844181441</c:v>
                </c:pt>
                <c:pt idx="117">
                  <c:v>47.913730123179569</c:v>
                </c:pt>
                <c:pt idx="118">
                  <c:v>85.26875574318143</c:v>
                </c:pt>
                <c:pt idx="119">
                  <c:v>98.424402666181436</c:v>
                </c:pt>
                <c:pt idx="120">
                  <c:v>64.691698202706135</c:v>
                </c:pt>
                <c:pt idx="121">
                  <c:v>59.011945382707992</c:v>
                </c:pt>
                <c:pt idx="122">
                  <c:v>53.312698355709855</c:v>
                </c:pt>
                <c:pt idx="123">
                  <c:v>42.493725209706128</c:v>
                </c:pt>
                <c:pt idx="124">
                  <c:v>36.462962470707993</c:v>
                </c:pt>
                <c:pt idx="125">
                  <c:v>71.586927515707998</c:v>
                </c:pt>
                <c:pt idx="126">
                  <c:v>57.255484254709863</c:v>
                </c:pt>
                <c:pt idx="127">
                  <c:v>64.599635284221606</c:v>
                </c:pt>
                <c:pt idx="128">
                  <c:v>46.730263355221595</c:v>
                </c:pt>
                <c:pt idx="129">
                  <c:v>37.4792726572216</c:v>
                </c:pt>
                <c:pt idx="130">
                  <c:v>46.00130915122346</c:v>
                </c:pt>
                <c:pt idx="131">
                  <c:v>35.098987776223453</c:v>
                </c:pt>
                <c:pt idx="132">
                  <c:v>30.006082424221596</c:v>
                </c:pt>
                <c:pt idx="133">
                  <c:v>50.322251453221597</c:v>
                </c:pt>
                <c:pt idx="134">
                  <c:v>26.62239486300227</c:v>
                </c:pt>
                <c:pt idx="135">
                  <c:v>33.460726938004143</c:v>
                </c:pt>
                <c:pt idx="136">
                  <c:v>32.087652683002275</c:v>
                </c:pt>
                <c:pt idx="137">
                  <c:v>26.979100495002275</c:v>
                </c:pt>
                <c:pt idx="138">
                  <c:v>23.588325971002277</c:v>
                </c:pt>
                <c:pt idx="139">
                  <c:v>40.381294851002274</c:v>
                </c:pt>
                <c:pt idx="140">
                  <c:v>41.698311407002272</c:v>
                </c:pt>
                <c:pt idx="141">
                  <c:v>38.459751478523017</c:v>
                </c:pt>
                <c:pt idx="142">
                  <c:v>44.606724438528602</c:v>
                </c:pt>
                <c:pt idx="143">
                  <c:v>42.978956294528601</c:v>
                </c:pt>
                <c:pt idx="144">
                  <c:v>32.30674932252488</c:v>
                </c:pt>
                <c:pt idx="145">
                  <c:v>16.129574974524875</c:v>
                </c:pt>
                <c:pt idx="146">
                  <c:v>33.781601114526737</c:v>
                </c:pt>
                <c:pt idx="147">
                  <c:v>34.263615814526737</c:v>
                </c:pt>
                <c:pt idx="148">
                  <c:v>47.822112063296359</c:v>
                </c:pt>
                <c:pt idx="149">
                  <c:v>51.846013083296363</c:v>
                </c:pt>
                <c:pt idx="150">
                  <c:v>52.039187827300076</c:v>
                </c:pt>
                <c:pt idx="151">
                  <c:v>40.590203135296363</c:v>
                </c:pt>
                <c:pt idx="152">
                  <c:v>28.058505235298224</c:v>
                </c:pt>
                <c:pt idx="153">
                  <c:v>19.079803231298218</c:v>
                </c:pt>
                <c:pt idx="154">
                  <c:v>39.393831023296357</c:v>
                </c:pt>
                <c:pt idx="155">
                  <c:v>24.236160117605898</c:v>
                </c:pt>
                <c:pt idx="156">
                  <c:v>29.777561705604036</c:v>
                </c:pt>
                <c:pt idx="157">
                  <c:v>35.514060725605894</c:v>
                </c:pt>
                <c:pt idx="158">
                  <c:v>22.343831693602173</c:v>
                </c:pt>
                <c:pt idx="159">
                  <c:v>20.933494357607756</c:v>
                </c:pt>
                <c:pt idx="160">
                  <c:v>34.718628977604034</c:v>
                </c:pt>
                <c:pt idx="161">
                  <c:v>23.185896058604033</c:v>
                </c:pt>
                <c:pt idx="162">
                  <c:v>30.83651972361184</c:v>
                </c:pt>
                <c:pt idx="163">
                  <c:v>26.669715412613701</c:v>
                </c:pt>
                <c:pt idx="164">
                  <c:v>24.731181420613705</c:v>
                </c:pt>
                <c:pt idx="165">
                  <c:v>14.822869304609979</c:v>
                </c:pt>
                <c:pt idx="166">
                  <c:v>12.562569300613704</c:v>
                </c:pt>
                <c:pt idx="167">
                  <c:v>19.675234096613707</c:v>
                </c:pt>
                <c:pt idx="168">
                  <c:v>16.303229832609976</c:v>
                </c:pt>
                <c:pt idx="169">
                  <c:v>12.384715724485973</c:v>
                </c:pt>
                <c:pt idx="170">
                  <c:v>16.36000356048411</c:v>
                </c:pt>
                <c:pt idx="171">
                  <c:v>22.065136252485971</c:v>
                </c:pt>
                <c:pt idx="172">
                  <c:v>20.191423392484111</c:v>
                </c:pt>
                <c:pt idx="173">
                  <c:v>23.558317800484112</c:v>
                </c:pt>
                <c:pt idx="174">
                  <c:v>46.331425824487837</c:v>
                </c:pt>
                <c:pt idx="175">
                  <c:v>35.933858148484113</c:v>
                </c:pt>
                <c:pt idx="176">
                  <c:v>37.355967182011064</c:v>
                </c:pt>
                <c:pt idx="177">
                  <c:v>31.197475650009203</c:v>
                </c:pt>
                <c:pt idx="178">
                  <c:v>26.412915566012934</c:v>
                </c:pt>
                <c:pt idx="179">
                  <c:v>36.060040978012935</c:v>
                </c:pt>
                <c:pt idx="180">
                  <c:v>27.319776378011071</c:v>
                </c:pt>
                <c:pt idx="181">
                  <c:v>37.969521738009206</c:v>
                </c:pt>
                <c:pt idx="182">
                  <c:v>53.417888844011067</c:v>
                </c:pt>
                <c:pt idx="183">
                  <c:v>50.206680330899218</c:v>
                </c:pt>
                <c:pt idx="184">
                  <c:v>60.779131178901082</c:v>
                </c:pt>
                <c:pt idx="185">
                  <c:v>61.613809250901078</c:v>
                </c:pt>
                <c:pt idx="186">
                  <c:v>40.712711482899209</c:v>
                </c:pt>
                <c:pt idx="187">
                  <c:v>32.857694770899215</c:v>
                </c:pt>
                <c:pt idx="188">
                  <c:v>59.050819934901085</c:v>
                </c:pt>
                <c:pt idx="189">
                  <c:v>56.63656027489921</c:v>
                </c:pt>
                <c:pt idx="190">
                  <c:v>69.214255720859512</c:v>
                </c:pt>
                <c:pt idx="191">
                  <c:v>72.875898024859524</c:v>
                </c:pt>
                <c:pt idx="192">
                  <c:v>63.180801376857652</c:v>
                </c:pt>
                <c:pt idx="193">
                  <c:v>60.43962682885951</c:v>
                </c:pt>
                <c:pt idx="194">
                  <c:v>51.759126908859514</c:v>
                </c:pt>
                <c:pt idx="195">
                  <c:v>78.445429872859521</c:v>
                </c:pt>
                <c:pt idx="196">
                  <c:v>74.472029744859512</c:v>
                </c:pt>
                <c:pt idx="197">
                  <c:v>61.48177375849162</c:v>
                </c:pt>
                <c:pt idx="198">
                  <c:v>69.867611942491621</c:v>
                </c:pt>
                <c:pt idx="199">
                  <c:v>78.254237598495337</c:v>
                </c:pt>
                <c:pt idx="200">
                  <c:v>56.491981126493485</c:v>
                </c:pt>
                <c:pt idx="201">
                  <c:v>40.625565390491616</c:v>
                </c:pt>
                <c:pt idx="202">
                  <c:v>63.964851278493484</c:v>
                </c:pt>
                <c:pt idx="203">
                  <c:v>63.700315196493477</c:v>
                </c:pt>
                <c:pt idx="204">
                  <c:v>76.434700403560868</c:v>
                </c:pt>
                <c:pt idx="205">
                  <c:v>60.879025239560868</c:v>
                </c:pt>
                <c:pt idx="206">
                  <c:v>56.585806815560865</c:v>
                </c:pt>
                <c:pt idx="207">
                  <c:v>45.285563307560864</c:v>
                </c:pt>
                <c:pt idx="208">
                  <c:v>39.898130859559004</c:v>
                </c:pt>
                <c:pt idx="209">
                  <c:v>49.490690407560869</c:v>
                </c:pt>
                <c:pt idx="210">
                  <c:v>60.819213259559007</c:v>
                </c:pt>
                <c:pt idx="211">
                  <c:v>37.402692723792917</c:v>
                </c:pt>
                <c:pt idx="212">
                  <c:v>17.675389911791054</c:v>
                </c:pt>
                <c:pt idx="213">
                  <c:v>22.42099434779292</c:v>
                </c:pt>
                <c:pt idx="214">
                  <c:v>10.764143951792917</c:v>
                </c:pt>
                <c:pt idx="215">
                  <c:v>12.38707608779292</c:v>
                </c:pt>
                <c:pt idx="216">
                  <c:v>25.683337035791052</c:v>
                </c:pt>
                <c:pt idx="217">
                  <c:v>23.145132199792918</c:v>
                </c:pt>
                <c:pt idx="218">
                  <c:v>25.82995115699865</c:v>
                </c:pt>
                <c:pt idx="219">
                  <c:v>26.201231548998649</c:v>
                </c:pt>
                <c:pt idx="220">
                  <c:v>17.300016412998652</c:v>
                </c:pt>
                <c:pt idx="221">
                  <c:v>15.172527685000517</c:v>
                </c:pt>
                <c:pt idx="222">
                  <c:v>10.88104752899865</c:v>
                </c:pt>
                <c:pt idx="223">
                  <c:v>28.920031092998652</c:v>
                </c:pt>
                <c:pt idx="224">
                  <c:v>31.077243037000517</c:v>
                </c:pt>
                <c:pt idx="225">
                  <c:v>14.183226333087557</c:v>
                </c:pt>
                <c:pt idx="226">
                  <c:v>10.3727383630857</c:v>
                </c:pt>
                <c:pt idx="227">
                  <c:v>4.9091500490875628</c:v>
                </c:pt>
                <c:pt idx="228">
                  <c:v>1.1223621510875601</c:v>
                </c:pt>
                <c:pt idx="229">
                  <c:v>1.2527377760875607</c:v>
                </c:pt>
                <c:pt idx="230">
                  <c:v>9.5187780880875579</c:v>
                </c:pt>
                <c:pt idx="231">
                  <c:v>21.238165024087561</c:v>
                </c:pt>
                <c:pt idx="232">
                  <c:v>14.719824948133187</c:v>
                </c:pt>
                <c:pt idx="233">
                  <c:v>4.3961503001350506</c:v>
                </c:pt>
                <c:pt idx="234">
                  <c:v>2.7864231081313267</c:v>
                </c:pt>
                <c:pt idx="235">
                  <c:v>2.4104858281331909</c:v>
                </c:pt>
                <c:pt idx="236">
                  <c:v>1.6635680241331865</c:v>
                </c:pt>
                <c:pt idx="237">
                  <c:v>1.3629647521331862</c:v>
                </c:pt>
                <c:pt idx="238">
                  <c:v>2.2923573881341217</c:v>
                </c:pt>
                <c:pt idx="239">
                  <c:v>6.5609360918694071</c:v>
                </c:pt>
                <c:pt idx="240">
                  <c:v>4.5303661118684762</c:v>
                </c:pt>
                <c:pt idx="241">
                  <c:v>6.5312281798703333</c:v>
                </c:pt>
                <c:pt idx="242">
                  <c:v>2.548440679868472</c:v>
                </c:pt>
                <c:pt idx="243">
                  <c:v>1.105057919869403</c:v>
                </c:pt>
                <c:pt idx="244">
                  <c:v>2.3670182158694044</c:v>
                </c:pt>
                <c:pt idx="245">
                  <c:v>1.782965891869404</c:v>
                </c:pt>
                <c:pt idx="246">
                  <c:v>2.1689622764460839</c:v>
                </c:pt>
                <c:pt idx="247">
                  <c:v>1.785405076450741</c:v>
                </c:pt>
                <c:pt idx="248">
                  <c:v>1.0309195644470164</c:v>
                </c:pt>
                <c:pt idx="249">
                  <c:v>0.80496781244980953</c:v>
                </c:pt>
                <c:pt idx="250">
                  <c:v>1.004827152447946</c:v>
                </c:pt>
                <c:pt idx="251">
                  <c:v>0.7337421964488785</c:v>
                </c:pt>
                <c:pt idx="252">
                  <c:v>5.0941232324488812</c:v>
                </c:pt>
                <c:pt idx="253">
                  <c:v>10.186300378786349</c:v>
                </c:pt>
                <c:pt idx="254">
                  <c:v>0.79286929878914447</c:v>
                </c:pt>
                <c:pt idx="255">
                  <c:v>5.455991310786354</c:v>
                </c:pt>
                <c:pt idx="256">
                  <c:v>0.80239395078728193</c:v>
                </c:pt>
                <c:pt idx="257">
                  <c:v>0.93516316678728251</c:v>
                </c:pt>
                <c:pt idx="258">
                  <c:v>0.7927689467872806</c:v>
                </c:pt>
                <c:pt idx="259">
                  <c:v>1.0170399587863503</c:v>
                </c:pt>
                <c:pt idx="260">
                  <c:v>1.3471824894848832</c:v>
                </c:pt>
                <c:pt idx="261">
                  <c:v>0.75471684948861006</c:v>
                </c:pt>
                <c:pt idx="262">
                  <c:v>1.4968303974848822</c:v>
                </c:pt>
                <c:pt idx="263">
                  <c:v>0.98054632948674769</c:v>
                </c:pt>
                <c:pt idx="264">
                  <c:v>0.98118557748674717</c:v>
                </c:pt>
                <c:pt idx="265">
                  <c:v>0.93594360148488343</c:v>
                </c:pt>
                <c:pt idx="266">
                  <c:v>0.78725084548488666</c:v>
                </c:pt>
                <c:pt idx="267">
                  <c:v>5.3613860599029071</c:v>
                </c:pt>
                <c:pt idx="268">
                  <c:v>1.3795156158991813</c:v>
                </c:pt>
                <c:pt idx="269">
                  <c:v>0.64003740790104346</c:v>
                </c:pt>
                <c:pt idx="270">
                  <c:v>0.85277524390197501</c:v>
                </c:pt>
                <c:pt idx="271">
                  <c:v>1.3342008999001118</c:v>
                </c:pt>
                <c:pt idx="272">
                  <c:v>1.5770991359001127</c:v>
                </c:pt>
                <c:pt idx="273">
                  <c:v>1.4900494078991797</c:v>
                </c:pt>
                <c:pt idx="274">
                  <c:v>1.439024072921784</c:v>
                </c:pt>
                <c:pt idx="275">
                  <c:v>2.3962360889227128</c:v>
                </c:pt>
                <c:pt idx="276">
                  <c:v>19.802804212921785</c:v>
                </c:pt>
                <c:pt idx="277">
                  <c:v>8.8364277529208515</c:v>
                </c:pt>
                <c:pt idx="278">
                  <c:v>9.7225829929199215</c:v>
                </c:pt>
                <c:pt idx="279">
                  <c:v>12.063968236922715</c:v>
                </c:pt>
                <c:pt idx="280">
                  <c:v>19.704329852921788</c:v>
                </c:pt>
                <c:pt idx="281">
                  <c:v>38.792895148574281</c:v>
                </c:pt>
                <c:pt idx="282">
                  <c:v>42.623226828575213</c:v>
                </c:pt>
                <c:pt idx="283">
                  <c:v>38.379404017574281</c:v>
                </c:pt>
                <c:pt idx="284">
                  <c:v>25.808062667576145</c:v>
                </c:pt>
                <c:pt idx="285">
                  <c:v>22.100200360575212</c:v>
                </c:pt>
                <c:pt idx="286">
                  <c:v>33.835374380574279</c:v>
                </c:pt>
                <c:pt idx="287">
                  <c:v>35.609643696575212</c:v>
                </c:pt>
                <c:pt idx="288">
                  <c:v>20.692340154021089</c:v>
                </c:pt>
                <c:pt idx="289">
                  <c:v>18.260814747020159</c:v>
                </c:pt>
                <c:pt idx="290">
                  <c:v>24.51274495701923</c:v>
                </c:pt>
                <c:pt idx="291">
                  <c:v>17.613897146022019</c:v>
                </c:pt>
                <c:pt idx="292">
                  <c:v>8.9958853780192278</c:v>
                </c:pt>
                <c:pt idx="293">
                  <c:v>25.248270350022022</c:v>
                </c:pt>
                <c:pt idx="294">
                  <c:v>25.563371466020158</c:v>
                </c:pt>
                <c:pt idx="295">
                  <c:v>21.948302107410477</c:v>
                </c:pt>
                <c:pt idx="296">
                  <c:v>12.867219731411408</c:v>
                </c:pt>
                <c:pt idx="297">
                  <c:v>24.258553983410479</c:v>
                </c:pt>
                <c:pt idx="298">
                  <c:v>17.477073947411409</c:v>
                </c:pt>
                <c:pt idx="299">
                  <c:v>16.451820575408615</c:v>
                </c:pt>
                <c:pt idx="300">
                  <c:v>32.104403671412342</c:v>
                </c:pt>
                <c:pt idx="301">
                  <c:v>33.938328899409541</c:v>
                </c:pt>
                <c:pt idx="302">
                  <c:v>20.90603436955811</c:v>
                </c:pt>
                <c:pt idx="303">
                  <c:v>18.33551687355904</c:v>
                </c:pt>
                <c:pt idx="304">
                  <c:v>20.135935989558106</c:v>
                </c:pt>
                <c:pt idx="305">
                  <c:v>4.0797406895590393</c:v>
                </c:pt>
                <c:pt idx="306">
                  <c:v>0.84823744955904112</c:v>
                </c:pt>
                <c:pt idx="307">
                  <c:v>0.9602911375581098</c:v>
                </c:pt>
                <c:pt idx="308">
                  <c:v>3.2073961695590407</c:v>
                </c:pt>
                <c:pt idx="309">
                  <c:v>7.7128933218427083</c:v>
                </c:pt>
                <c:pt idx="310">
                  <c:v>18.757089646844573</c:v>
                </c:pt>
                <c:pt idx="311">
                  <c:v>21.618682225843646</c:v>
                </c:pt>
                <c:pt idx="312">
                  <c:v>4.6228063218445712</c:v>
                </c:pt>
                <c:pt idx="313">
                  <c:v>2.9587972828436397</c:v>
                </c:pt>
                <c:pt idx="314">
                  <c:v>22.02844628484457</c:v>
                </c:pt>
                <c:pt idx="315">
                  <c:v>23.77941356184364</c:v>
                </c:pt>
                <c:pt idx="316">
                  <c:v>16.200307536526953</c:v>
                </c:pt>
                <c:pt idx="317">
                  <c:v>8.2141049895250902</c:v>
                </c:pt>
                <c:pt idx="318">
                  <c:v>3.2859982715278822</c:v>
                </c:pt>
                <c:pt idx="319">
                  <c:v>11.08688186452695</c:v>
                </c:pt>
                <c:pt idx="320">
                  <c:v>4.878889060526955</c:v>
                </c:pt>
                <c:pt idx="321">
                  <c:v>26.990288200526951</c:v>
                </c:pt>
                <c:pt idx="322">
                  <c:v>4.7591329325269545</c:v>
                </c:pt>
                <c:pt idx="323">
                  <c:v>69.301702732977404</c:v>
                </c:pt>
                <c:pt idx="324">
                  <c:v>76.788497715978323</c:v>
                </c:pt>
                <c:pt idx="325">
                  <c:v>88.607744400979271</c:v>
                </c:pt>
                <c:pt idx="326">
                  <c:v>94.690464856979261</c:v>
                </c:pt>
                <c:pt idx="327">
                  <c:v>103.0744109489774</c:v>
                </c:pt>
                <c:pt idx="328">
                  <c:v>121.68581367297928</c:v>
                </c:pt>
                <c:pt idx="329">
                  <c:v>99.479185400978338</c:v>
                </c:pt>
                <c:pt idx="330">
                  <c:v>153.27217943682234</c:v>
                </c:pt>
                <c:pt idx="331">
                  <c:v>159.0758643998214</c:v>
                </c:pt>
                <c:pt idx="332">
                  <c:v>171.12282010182233</c:v>
                </c:pt>
                <c:pt idx="333">
                  <c:v>165.19954648382142</c:v>
                </c:pt>
                <c:pt idx="334">
                  <c:v>176.09406028882233</c:v>
                </c:pt>
                <c:pt idx="335">
                  <c:v>183.32879985482234</c:v>
                </c:pt>
                <c:pt idx="336">
                  <c:v>207.29087419382046</c:v>
                </c:pt>
                <c:pt idx="337">
                  <c:v>253.62003188389818</c:v>
                </c:pt>
                <c:pt idx="338">
                  <c:v>256.18723188389822</c:v>
                </c:pt>
                <c:pt idx="339">
                  <c:v>262.77693188389821</c:v>
                </c:pt>
                <c:pt idx="340">
                  <c:v>259.53693188389821</c:v>
                </c:pt>
                <c:pt idx="341">
                  <c:v>251.82653188389912</c:v>
                </c:pt>
                <c:pt idx="342">
                  <c:v>274.95413188389722</c:v>
                </c:pt>
                <c:pt idx="343">
                  <c:v>288.58583188389912</c:v>
                </c:pt>
                <c:pt idx="344">
                  <c:v>197.56188005070351</c:v>
                </c:pt>
                <c:pt idx="345">
                  <c:v>202.00878005070163</c:v>
                </c:pt>
                <c:pt idx="346">
                  <c:v>201.88778005070165</c:v>
                </c:pt>
                <c:pt idx="347">
                  <c:v>168.39948005070352</c:v>
                </c:pt>
                <c:pt idx="348">
                  <c:v>171.48488005070351</c:v>
                </c:pt>
                <c:pt idx="349">
                  <c:v>190.53308005070352</c:v>
                </c:pt>
                <c:pt idx="350">
                  <c:v>203.91558005070166</c:v>
                </c:pt>
                <c:pt idx="351">
                  <c:v>139.01341894241907</c:v>
                </c:pt>
                <c:pt idx="352">
                  <c:v>139.64881894241907</c:v>
                </c:pt>
                <c:pt idx="353">
                  <c:v>161.96021894241906</c:v>
                </c:pt>
                <c:pt idx="354">
                  <c:v>148.16361894242092</c:v>
                </c:pt>
                <c:pt idx="355">
                  <c:v>118.77901894241906</c:v>
                </c:pt>
                <c:pt idx="356">
                  <c:v>140.30131894241907</c:v>
                </c:pt>
                <c:pt idx="357">
                  <c:v>101.55531894242093</c:v>
                </c:pt>
                <c:pt idx="358">
                  <c:v>59.209988596797729</c:v>
                </c:pt>
                <c:pt idx="359">
                  <c:v>77.077688596795866</c:v>
                </c:pt>
                <c:pt idx="360">
                  <c:v>88.524088596797739</c:v>
                </c:pt>
                <c:pt idx="361">
                  <c:v>79.626388596797739</c:v>
                </c:pt>
                <c:pt idx="362">
                  <c:v>118.20378859679774</c:v>
                </c:pt>
                <c:pt idx="363">
                  <c:v>114.29358859679586</c:v>
                </c:pt>
                <c:pt idx="364">
                  <c:v>114.73578859679773</c:v>
                </c:pt>
                <c:pt idx="365">
                  <c:v>136.26722023465373</c:v>
                </c:pt>
                <c:pt idx="366">
                  <c:v>165.58282023465745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83.437278222405467</c:v>
                </c:pt>
                <c:pt idx="1">
                  <c:v>83.437278222405467</c:v>
                </c:pt>
                <c:pt idx="2">
                  <c:v>108.10243370537623</c:v>
                </c:pt>
                <c:pt idx="3">
                  <c:v>108.10243370537623</c:v>
                </c:pt>
                <c:pt idx="4">
                  <c:v>108.10243370537623</c:v>
                </c:pt>
                <c:pt idx="5">
                  <c:v>108.10243370537623</c:v>
                </c:pt>
                <c:pt idx="6">
                  <c:v>108.10243370537623</c:v>
                </c:pt>
                <c:pt idx="7">
                  <c:v>108.10243370537623</c:v>
                </c:pt>
                <c:pt idx="8">
                  <c:v>108.10243370537623</c:v>
                </c:pt>
                <c:pt idx="9">
                  <c:v>108.10243370537623</c:v>
                </c:pt>
                <c:pt idx="10">
                  <c:v>108.10243370537623</c:v>
                </c:pt>
                <c:pt idx="11">
                  <c:v>108.10243370537623</c:v>
                </c:pt>
                <c:pt idx="12">
                  <c:v>108.10243370537623</c:v>
                </c:pt>
                <c:pt idx="13">
                  <c:v>108.10243370537623</c:v>
                </c:pt>
                <c:pt idx="14">
                  <c:v>108.10243370537623</c:v>
                </c:pt>
                <c:pt idx="15">
                  <c:v>108.10243370537623</c:v>
                </c:pt>
                <c:pt idx="16">
                  <c:v>108.10243370537623</c:v>
                </c:pt>
                <c:pt idx="17">
                  <c:v>108.10243370537623</c:v>
                </c:pt>
                <c:pt idx="18">
                  <c:v>108.10243370537623</c:v>
                </c:pt>
                <c:pt idx="19">
                  <c:v>108.10243370537623</c:v>
                </c:pt>
                <c:pt idx="20">
                  <c:v>108.10243370537623</c:v>
                </c:pt>
                <c:pt idx="21">
                  <c:v>108.10243370537623</c:v>
                </c:pt>
                <c:pt idx="22">
                  <c:v>108.10243370537623</c:v>
                </c:pt>
                <c:pt idx="23">
                  <c:v>108.10243370537623</c:v>
                </c:pt>
                <c:pt idx="24">
                  <c:v>108.10243370537623</c:v>
                </c:pt>
                <c:pt idx="25">
                  <c:v>108.10243370537623</c:v>
                </c:pt>
                <c:pt idx="26">
                  <c:v>108.10243370537623</c:v>
                </c:pt>
                <c:pt idx="27">
                  <c:v>108.10243370537623</c:v>
                </c:pt>
                <c:pt idx="28">
                  <c:v>108.10243370537623</c:v>
                </c:pt>
                <c:pt idx="29">
                  <c:v>108.10243370537623</c:v>
                </c:pt>
                <c:pt idx="30">
                  <c:v>108.10243370537623</c:v>
                </c:pt>
                <c:pt idx="31">
                  <c:v>108.10243370537623</c:v>
                </c:pt>
                <c:pt idx="32">
                  <c:v>108.10243370537623</c:v>
                </c:pt>
                <c:pt idx="33">
                  <c:v>119.44455644829111</c:v>
                </c:pt>
                <c:pt idx="34">
                  <c:v>119.44455644829111</c:v>
                </c:pt>
                <c:pt idx="35">
                  <c:v>119.44455644829111</c:v>
                </c:pt>
                <c:pt idx="36">
                  <c:v>119.44455644829111</c:v>
                </c:pt>
                <c:pt idx="37">
                  <c:v>119.44455644829111</c:v>
                </c:pt>
                <c:pt idx="38">
                  <c:v>119.44455644829111</c:v>
                </c:pt>
                <c:pt idx="39">
                  <c:v>119.44455644829111</c:v>
                </c:pt>
                <c:pt idx="40">
                  <c:v>119.44455644829111</c:v>
                </c:pt>
                <c:pt idx="41">
                  <c:v>119.44455644829111</c:v>
                </c:pt>
                <c:pt idx="42">
                  <c:v>119.44455644829111</c:v>
                </c:pt>
                <c:pt idx="43">
                  <c:v>119.44455644829111</c:v>
                </c:pt>
                <c:pt idx="44">
                  <c:v>119.44455644829111</c:v>
                </c:pt>
                <c:pt idx="45">
                  <c:v>119.44455644829111</c:v>
                </c:pt>
                <c:pt idx="46">
                  <c:v>119.44455644829111</c:v>
                </c:pt>
                <c:pt idx="47">
                  <c:v>119.44455644829111</c:v>
                </c:pt>
                <c:pt idx="48">
                  <c:v>119.44455644829111</c:v>
                </c:pt>
                <c:pt idx="49">
                  <c:v>119.44455644829111</c:v>
                </c:pt>
                <c:pt idx="50">
                  <c:v>119.44455644829111</c:v>
                </c:pt>
                <c:pt idx="51">
                  <c:v>119.44455644829111</c:v>
                </c:pt>
                <c:pt idx="52">
                  <c:v>119.44455644829111</c:v>
                </c:pt>
                <c:pt idx="53">
                  <c:v>119.44455644829111</c:v>
                </c:pt>
                <c:pt idx="54">
                  <c:v>119.44455644829111</c:v>
                </c:pt>
                <c:pt idx="55">
                  <c:v>119.44455644829111</c:v>
                </c:pt>
                <c:pt idx="56">
                  <c:v>119.44455644829111</c:v>
                </c:pt>
                <c:pt idx="57">
                  <c:v>119.44455644829111</c:v>
                </c:pt>
                <c:pt idx="58">
                  <c:v>119.44455644829111</c:v>
                </c:pt>
                <c:pt idx="59">
                  <c:v>119.44455644829111</c:v>
                </c:pt>
                <c:pt idx="60">
                  <c:v>119.44455644829111</c:v>
                </c:pt>
                <c:pt idx="61">
                  <c:v>119.44455644829111</c:v>
                </c:pt>
                <c:pt idx="62">
                  <c:v>119.44455644829111</c:v>
                </c:pt>
                <c:pt idx="63">
                  <c:v>119.44455644829111</c:v>
                </c:pt>
                <c:pt idx="64">
                  <c:v>127.90897946252304</c:v>
                </c:pt>
                <c:pt idx="65">
                  <c:v>127.90897946252304</c:v>
                </c:pt>
                <c:pt idx="66">
                  <c:v>127.90897946252304</c:v>
                </c:pt>
                <c:pt idx="67">
                  <c:v>127.90897946252304</c:v>
                </c:pt>
                <c:pt idx="68">
                  <c:v>127.90897946252304</c:v>
                </c:pt>
                <c:pt idx="69">
                  <c:v>127.90897946252304</c:v>
                </c:pt>
                <c:pt idx="70">
                  <c:v>127.90897946252304</c:v>
                </c:pt>
                <c:pt idx="71">
                  <c:v>127.90897946252304</c:v>
                </c:pt>
                <c:pt idx="72">
                  <c:v>127.90897946252304</c:v>
                </c:pt>
                <c:pt idx="73">
                  <c:v>127.90897946252304</c:v>
                </c:pt>
                <c:pt idx="74">
                  <c:v>127.90897946252304</c:v>
                </c:pt>
                <c:pt idx="75">
                  <c:v>127.90897946252304</c:v>
                </c:pt>
                <c:pt idx="76">
                  <c:v>127.90897946252304</c:v>
                </c:pt>
                <c:pt idx="77">
                  <c:v>127.90897946252304</c:v>
                </c:pt>
                <c:pt idx="78">
                  <c:v>127.90897946252304</c:v>
                </c:pt>
                <c:pt idx="79">
                  <c:v>127.90897946252304</c:v>
                </c:pt>
                <c:pt idx="80">
                  <c:v>127.90897946252304</c:v>
                </c:pt>
                <c:pt idx="81">
                  <c:v>127.90897946252304</c:v>
                </c:pt>
                <c:pt idx="82">
                  <c:v>127.90897946252304</c:v>
                </c:pt>
                <c:pt idx="83">
                  <c:v>127.90897946252304</c:v>
                </c:pt>
                <c:pt idx="84">
                  <c:v>127.90897946252304</c:v>
                </c:pt>
                <c:pt idx="85">
                  <c:v>127.90897946252304</c:v>
                </c:pt>
                <c:pt idx="86">
                  <c:v>127.90897946252304</c:v>
                </c:pt>
                <c:pt idx="87">
                  <c:v>127.90897946252304</c:v>
                </c:pt>
                <c:pt idx="88">
                  <c:v>127.90897946252304</c:v>
                </c:pt>
                <c:pt idx="89">
                  <c:v>127.90897946252304</c:v>
                </c:pt>
                <c:pt idx="90">
                  <c:v>127.90897946252304</c:v>
                </c:pt>
                <c:pt idx="91">
                  <c:v>127.90897946252304</c:v>
                </c:pt>
                <c:pt idx="92">
                  <c:v>128.18908398701601</c:v>
                </c:pt>
                <c:pt idx="93">
                  <c:v>128.18908398701601</c:v>
                </c:pt>
                <c:pt idx="94">
                  <c:v>128.18908398701601</c:v>
                </c:pt>
                <c:pt idx="95">
                  <c:v>128.18908398701601</c:v>
                </c:pt>
                <c:pt idx="96">
                  <c:v>128.18908398701601</c:v>
                </c:pt>
                <c:pt idx="97">
                  <c:v>128.18908398701601</c:v>
                </c:pt>
                <c:pt idx="98">
                  <c:v>128.18908398701601</c:v>
                </c:pt>
                <c:pt idx="99">
                  <c:v>128.18908398701601</c:v>
                </c:pt>
                <c:pt idx="100">
                  <c:v>128.18908398701601</c:v>
                </c:pt>
                <c:pt idx="101">
                  <c:v>128.18908398701601</c:v>
                </c:pt>
                <c:pt idx="102">
                  <c:v>128.18908398701601</c:v>
                </c:pt>
                <c:pt idx="103">
                  <c:v>128.18908398701601</c:v>
                </c:pt>
                <c:pt idx="104">
                  <c:v>128.18908398701601</c:v>
                </c:pt>
                <c:pt idx="105">
                  <c:v>128.18908398701601</c:v>
                </c:pt>
                <c:pt idx="106">
                  <c:v>128.18908398701601</c:v>
                </c:pt>
                <c:pt idx="107">
                  <c:v>128.18908398701601</c:v>
                </c:pt>
                <c:pt idx="108">
                  <c:v>128.18908398701601</c:v>
                </c:pt>
                <c:pt idx="109">
                  <c:v>128.18908398701601</c:v>
                </c:pt>
                <c:pt idx="110">
                  <c:v>128.18908398701601</c:v>
                </c:pt>
                <c:pt idx="111">
                  <c:v>128.18908398701601</c:v>
                </c:pt>
                <c:pt idx="112">
                  <c:v>128.18908398701601</c:v>
                </c:pt>
                <c:pt idx="113">
                  <c:v>128.18908398701601</c:v>
                </c:pt>
                <c:pt idx="114">
                  <c:v>128.18908398701601</c:v>
                </c:pt>
                <c:pt idx="115">
                  <c:v>128.18908398701601</c:v>
                </c:pt>
                <c:pt idx="116">
                  <c:v>128.18908398701601</c:v>
                </c:pt>
                <c:pt idx="117">
                  <c:v>128.18908398701601</c:v>
                </c:pt>
                <c:pt idx="118">
                  <c:v>128.18908398701601</c:v>
                </c:pt>
                <c:pt idx="119">
                  <c:v>128.18908398701601</c:v>
                </c:pt>
                <c:pt idx="120">
                  <c:v>128.18908398701601</c:v>
                </c:pt>
                <c:pt idx="121">
                  <c:v>128.18908398701601</c:v>
                </c:pt>
                <c:pt idx="122">
                  <c:v>128.18908398701601</c:v>
                </c:pt>
                <c:pt idx="123">
                  <c:v>125.90182729691037</c:v>
                </c:pt>
                <c:pt idx="124">
                  <c:v>125.90182729691037</c:v>
                </c:pt>
                <c:pt idx="125">
                  <c:v>125.90182729691037</c:v>
                </c:pt>
                <c:pt idx="126">
                  <c:v>125.90182729691037</c:v>
                </c:pt>
                <c:pt idx="127">
                  <c:v>125.90182729691037</c:v>
                </c:pt>
                <c:pt idx="128">
                  <c:v>125.90182729691037</c:v>
                </c:pt>
                <c:pt idx="129">
                  <c:v>125.90182729691037</c:v>
                </c:pt>
                <c:pt idx="130">
                  <c:v>125.90182729691037</c:v>
                </c:pt>
                <c:pt idx="131">
                  <c:v>125.90182729691037</c:v>
                </c:pt>
                <c:pt idx="132">
                  <c:v>125.90182729691037</c:v>
                </c:pt>
                <c:pt idx="133">
                  <c:v>125.90182729691037</c:v>
                </c:pt>
                <c:pt idx="134">
                  <c:v>125.90182729691037</c:v>
                </c:pt>
                <c:pt idx="135">
                  <c:v>125.90182729691037</c:v>
                </c:pt>
                <c:pt idx="136">
                  <c:v>125.90182729691037</c:v>
                </c:pt>
                <c:pt idx="137">
                  <c:v>125.90182729691037</c:v>
                </c:pt>
                <c:pt idx="138">
                  <c:v>125.90182729691037</c:v>
                </c:pt>
                <c:pt idx="139">
                  <c:v>125.90182729691037</c:v>
                </c:pt>
                <c:pt idx="140">
                  <c:v>125.90182729691037</c:v>
                </c:pt>
                <c:pt idx="141">
                  <c:v>125.90182729691037</c:v>
                </c:pt>
                <c:pt idx="142">
                  <c:v>125.90182729691037</c:v>
                </c:pt>
                <c:pt idx="143">
                  <c:v>125.90182729691037</c:v>
                </c:pt>
                <c:pt idx="144">
                  <c:v>125.90182729691037</c:v>
                </c:pt>
                <c:pt idx="145">
                  <c:v>125.90182729691037</c:v>
                </c:pt>
                <c:pt idx="146">
                  <c:v>125.90182729691037</c:v>
                </c:pt>
                <c:pt idx="147">
                  <c:v>125.90182729691037</c:v>
                </c:pt>
                <c:pt idx="148">
                  <c:v>125.90182729691037</c:v>
                </c:pt>
                <c:pt idx="149">
                  <c:v>125.90182729691037</c:v>
                </c:pt>
                <c:pt idx="150">
                  <c:v>125.90182729691037</c:v>
                </c:pt>
                <c:pt idx="151">
                  <c:v>125.90182729691037</c:v>
                </c:pt>
                <c:pt idx="152">
                  <c:v>125.90182729691037</c:v>
                </c:pt>
                <c:pt idx="153">
                  <c:v>98.741424078570617</c:v>
                </c:pt>
                <c:pt idx="154">
                  <c:v>98.741424078570617</c:v>
                </c:pt>
                <c:pt idx="155">
                  <c:v>98.741424078570617</c:v>
                </c:pt>
                <c:pt idx="156">
                  <c:v>98.741424078570617</c:v>
                </c:pt>
                <c:pt idx="157">
                  <c:v>98.741424078570617</c:v>
                </c:pt>
                <c:pt idx="158">
                  <c:v>98.741424078570617</c:v>
                </c:pt>
                <c:pt idx="159">
                  <c:v>98.741424078570617</c:v>
                </c:pt>
                <c:pt idx="160">
                  <c:v>98.741424078570617</c:v>
                </c:pt>
                <c:pt idx="161">
                  <c:v>98.741424078570617</c:v>
                </c:pt>
                <c:pt idx="162">
                  <c:v>98.741424078570617</c:v>
                </c:pt>
                <c:pt idx="163">
                  <c:v>98.741424078570617</c:v>
                </c:pt>
                <c:pt idx="164">
                  <c:v>98.741424078570617</c:v>
                </c:pt>
                <c:pt idx="165">
                  <c:v>98.741424078570617</c:v>
                </c:pt>
                <c:pt idx="166">
                  <c:v>98.741424078570617</c:v>
                </c:pt>
                <c:pt idx="167">
                  <c:v>98.741424078570617</c:v>
                </c:pt>
                <c:pt idx="168">
                  <c:v>98.741424078570617</c:v>
                </c:pt>
                <c:pt idx="169">
                  <c:v>98.741424078570617</c:v>
                </c:pt>
                <c:pt idx="170">
                  <c:v>98.741424078570617</c:v>
                </c:pt>
                <c:pt idx="171">
                  <c:v>98.741424078570617</c:v>
                </c:pt>
                <c:pt idx="172">
                  <c:v>98.741424078570617</c:v>
                </c:pt>
                <c:pt idx="173">
                  <c:v>98.741424078570617</c:v>
                </c:pt>
                <c:pt idx="174">
                  <c:v>98.741424078570617</c:v>
                </c:pt>
                <c:pt idx="175">
                  <c:v>98.741424078570617</c:v>
                </c:pt>
                <c:pt idx="176">
                  <c:v>98.741424078570617</c:v>
                </c:pt>
                <c:pt idx="177">
                  <c:v>98.741424078570617</c:v>
                </c:pt>
                <c:pt idx="178">
                  <c:v>98.741424078570617</c:v>
                </c:pt>
                <c:pt idx="179">
                  <c:v>98.741424078570617</c:v>
                </c:pt>
                <c:pt idx="180">
                  <c:v>98.741424078570617</c:v>
                </c:pt>
                <c:pt idx="181">
                  <c:v>98.741424078570617</c:v>
                </c:pt>
                <c:pt idx="182">
                  <c:v>98.741424078570617</c:v>
                </c:pt>
                <c:pt idx="183">
                  <c:v>98.741424078570617</c:v>
                </c:pt>
                <c:pt idx="184">
                  <c:v>62.091495991055417</c:v>
                </c:pt>
                <c:pt idx="185">
                  <c:v>62.091495991055417</c:v>
                </c:pt>
                <c:pt idx="186">
                  <c:v>62.091495991055417</c:v>
                </c:pt>
                <c:pt idx="187">
                  <c:v>62.091495991055417</c:v>
                </c:pt>
                <c:pt idx="188">
                  <c:v>62.091495991055417</c:v>
                </c:pt>
                <c:pt idx="189">
                  <c:v>62.091495991055417</c:v>
                </c:pt>
                <c:pt idx="190">
                  <c:v>62.091495991055417</c:v>
                </c:pt>
                <c:pt idx="191">
                  <c:v>62.091495991055417</c:v>
                </c:pt>
                <c:pt idx="192">
                  <c:v>62.091495991055417</c:v>
                </c:pt>
                <c:pt idx="193">
                  <c:v>62.091495991055417</c:v>
                </c:pt>
                <c:pt idx="194">
                  <c:v>62.091495991055417</c:v>
                </c:pt>
                <c:pt idx="195">
                  <c:v>62.091495991055417</c:v>
                </c:pt>
                <c:pt idx="196">
                  <c:v>62.091495991055417</c:v>
                </c:pt>
                <c:pt idx="197">
                  <c:v>62.091495991055417</c:v>
                </c:pt>
                <c:pt idx="198">
                  <c:v>62.091495991055417</c:v>
                </c:pt>
                <c:pt idx="199">
                  <c:v>62.091495991055417</c:v>
                </c:pt>
                <c:pt idx="200">
                  <c:v>62.091495991055417</c:v>
                </c:pt>
                <c:pt idx="201">
                  <c:v>62.091495991055417</c:v>
                </c:pt>
                <c:pt idx="202">
                  <c:v>62.091495991055417</c:v>
                </c:pt>
                <c:pt idx="203">
                  <c:v>62.091495991055417</c:v>
                </c:pt>
                <c:pt idx="204">
                  <c:v>62.091495991055417</c:v>
                </c:pt>
                <c:pt idx="205">
                  <c:v>62.091495991055417</c:v>
                </c:pt>
                <c:pt idx="206">
                  <c:v>62.091495991055417</c:v>
                </c:pt>
                <c:pt idx="207">
                  <c:v>62.091495991055417</c:v>
                </c:pt>
                <c:pt idx="208">
                  <c:v>62.091495991055417</c:v>
                </c:pt>
                <c:pt idx="209">
                  <c:v>62.091495991055417</c:v>
                </c:pt>
                <c:pt idx="210">
                  <c:v>62.091495991055417</c:v>
                </c:pt>
                <c:pt idx="211">
                  <c:v>62.091495991055417</c:v>
                </c:pt>
                <c:pt idx="212">
                  <c:v>62.091495991055417</c:v>
                </c:pt>
                <c:pt idx="213">
                  <c:v>62.091495991055417</c:v>
                </c:pt>
                <c:pt idx="214">
                  <c:v>26.601704529721381</c:v>
                </c:pt>
                <c:pt idx="215">
                  <c:v>26.601704529721381</c:v>
                </c:pt>
                <c:pt idx="216">
                  <c:v>26.601704529721381</c:v>
                </c:pt>
                <c:pt idx="217">
                  <c:v>26.601704529721381</c:v>
                </c:pt>
                <c:pt idx="218">
                  <c:v>26.601704529721381</c:v>
                </c:pt>
                <c:pt idx="219">
                  <c:v>26.601704529721381</c:v>
                </c:pt>
                <c:pt idx="220">
                  <c:v>26.601704529721381</c:v>
                </c:pt>
                <c:pt idx="221">
                  <c:v>26.601704529721381</c:v>
                </c:pt>
                <c:pt idx="222">
                  <c:v>26.601704529721381</c:v>
                </c:pt>
                <c:pt idx="223">
                  <c:v>26.601704529721381</c:v>
                </c:pt>
                <c:pt idx="224">
                  <c:v>26.601704529721381</c:v>
                </c:pt>
                <c:pt idx="225">
                  <c:v>26.601704529721381</c:v>
                </c:pt>
                <c:pt idx="226">
                  <c:v>26.601704529721381</c:v>
                </c:pt>
                <c:pt idx="227">
                  <c:v>26.601704529721381</c:v>
                </c:pt>
                <c:pt idx="228">
                  <c:v>26.601704529721381</c:v>
                </c:pt>
                <c:pt idx="229">
                  <c:v>26.601704529721381</c:v>
                </c:pt>
                <c:pt idx="230">
                  <c:v>26.601704529721381</c:v>
                </c:pt>
                <c:pt idx="231">
                  <c:v>26.601704529721381</c:v>
                </c:pt>
                <c:pt idx="232">
                  <c:v>26.601704529721381</c:v>
                </c:pt>
                <c:pt idx="233">
                  <c:v>26.601704529721381</c:v>
                </c:pt>
                <c:pt idx="234">
                  <c:v>26.601704529721381</c:v>
                </c:pt>
                <c:pt idx="235">
                  <c:v>26.601704529721381</c:v>
                </c:pt>
                <c:pt idx="236">
                  <c:v>26.601704529721381</c:v>
                </c:pt>
                <c:pt idx="237">
                  <c:v>26.601704529721381</c:v>
                </c:pt>
                <c:pt idx="238">
                  <c:v>26.601704529721381</c:v>
                </c:pt>
                <c:pt idx="239">
                  <c:v>26.601704529721381</c:v>
                </c:pt>
                <c:pt idx="240">
                  <c:v>26.601704529721381</c:v>
                </c:pt>
                <c:pt idx="241">
                  <c:v>26.601704529721381</c:v>
                </c:pt>
                <c:pt idx="242">
                  <c:v>26.601704529721381</c:v>
                </c:pt>
                <c:pt idx="243">
                  <c:v>26.601704529721381</c:v>
                </c:pt>
                <c:pt idx="244">
                  <c:v>26.601704529721381</c:v>
                </c:pt>
                <c:pt idx="245">
                  <c:v>15.940810769841702</c:v>
                </c:pt>
                <c:pt idx="246">
                  <c:v>15.940810769841702</c:v>
                </c:pt>
                <c:pt idx="247">
                  <c:v>15.940810769841702</c:v>
                </c:pt>
                <c:pt idx="248">
                  <c:v>15.940810769841702</c:v>
                </c:pt>
                <c:pt idx="249">
                  <c:v>15.940810769841702</c:v>
                </c:pt>
                <c:pt idx="250">
                  <c:v>15.940810769841702</c:v>
                </c:pt>
                <c:pt idx="251">
                  <c:v>15.940810769841702</c:v>
                </c:pt>
                <c:pt idx="252">
                  <c:v>15.940810769841702</c:v>
                </c:pt>
                <c:pt idx="253">
                  <c:v>15.940810769841702</c:v>
                </c:pt>
                <c:pt idx="254">
                  <c:v>15.940810769841702</c:v>
                </c:pt>
                <c:pt idx="255">
                  <c:v>15.940810769841702</c:v>
                </c:pt>
                <c:pt idx="256">
                  <c:v>15.940810769841702</c:v>
                </c:pt>
                <c:pt idx="257">
                  <c:v>15.940810769841702</c:v>
                </c:pt>
                <c:pt idx="258">
                  <c:v>15.940810769841702</c:v>
                </c:pt>
                <c:pt idx="259">
                  <c:v>15.940810769841702</c:v>
                </c:pt>
                <c:pt idx="260">
                  <c:v>15.940810769841702</c:v>
                </c:pt>
                <c:pt idx="261">
                  <c:v>15.940810769841702</c:v>
                </c:pt>
                <c:pt idx="262">
                  <c:v>15.940810769841702</c:v>
                </c:pt>
                <c:pt idx="263">
                  <c:v>15.940810769841702</c:v>
                </c:pt>
                <c:pt idx="264">
                  <c:v>15.940810769841702</c:v>
                </c:pt>
                <c:pt idx="265">
                  <c:v>15.940810769841702</c:v>
                </c:pt>
                <c:pt idx="266">
                  <c:v>15.940810769841702</c:v>
                </c:pt>
                <c:pt idx="267">
                  <c:v>15.940810769841702</c:v>
                </c:pt>
                <c:pt idx="268">
                  <c:v>15.940810769841702</c:v>
                </c:pt>
                <c:pt idx="269">
                  <c:v>15.940810769841702</c:v>
                </c:pt>
                <c:pt idx="270">
                  <c:v>15.940810769841702</c:v>
                </c:pt>
                <c:pt idx="271">
                  <c:v>15.940810769841702</c:v>
                </c:pt>
                <c:pt idx="272">
                  <c:v>15.940810769841702</c:v>
                </c:pt>
                <c:pt idx="273">
                  <c:v>15.940810769841702</c:v>
                </c:pt>
                <c:pt idx="274">
                  <c:v>15.940810769841702</c:v>
                </c:pt>
                <c:pt idx="275">
                  <c:v>15.940810769841702</c:v>
                </c:pt>
                <c:pt idx="276">
                  <c:v>20.220393285105605</c:v>
                </c:pt>
                <c:pt idx="277">
                  <c:v>20.220393285105605</c:v>
                </c:pt>
                <c:pt idx="278">
                  <c:v>20.220393285105605</c:v>
                </c:pt>
                <c:pt idx="279">
                  <c:v>20.220393285105605</c:v>
                </c:pt>
                <c:pt idx="280">
                  <c:v>20.220393285105605</c:v>
                </c:pt>
                <c:pt idx="281">
                  <c:v>20.220393285105605</c:v>
                </c:pt>
                <c:pt idx="282">
                  <c:v>20.220393285105605</c:v>
                </c:pt>
                <c:pt idx="283">
                  <c:v>20.220393285105605</c:v>
                </c:pt>
                <c:pt idx="284">
                  <c:v>20.220393285105605</c:v>
                </c:pt>
                <c:pt idx="285">
                  <c:v>20.220393285105605</c:v>
                </c:pt>
                <c:pt idx="286">
                  <c:v>20.220393285105605</c:v>
                </c:pt>
                <c:pt idx="287">
                  <c:v>20.220393285105605</c:v>
                </c:pt>
                <c:pt idx="288">
                  <c:v>20.220393285105605</c:v>
                </c:pt>
                <c:pt idx="289">
                  <c:v>20.220393285105605</c:v>
                </c:pt>
                <c:pt idx="290">
                  <c:v>20.220393285105605</c:v>
                </c:pt>
                <c:pt idx="291">
                  <c:v>20.220393285105605</c:v>
                </c:pt>
                <c:pt idx="292">
                  <c:v>20.220393285105605</c:v>
                </c:pt>
                <c:pt idx="293">
                  <c:v>20.220393285105605</c:v>
                </c:pt>
                <c:pt idx="294">
                  <c:v>20.220393285105605</c:v>
                </c:pt>
                <c:pt idx="295">
                  <c:v>20.220393285105605</c:v>
                </c:pt>
                <c:pt idx="296">
                  <c:v>20.220393285105605</c:v>
                </c:pt>
                <c:pt idx="297">
                  <c:v>20.220393285105605</c:v>
                </c:pt>
                <c:pt idx="298">
                  <c:v>20.220393285105605</c:v>
                </c:pt>
                <c:pt idx="299">
                  <c:v>20.220393285105605</c:v>
                </c:pt>
                <c:pt idx="300">
                  <c:v>20.220393285105605</c:v>
                </c:pt>
                <c:pt idx="301">
                  <c:v>20.220393285105605</c:v>
                </c:pt>
                <c:pt idx="302">
                  <c:v>20.220393285105605</c:v>
                </c:pt>
                <c:pt idx="303">
                  <c:v>20.220393285105605</c:v>
                </c:pt>
                <c:pt idx="304">
                  <c:v>20.220393285105605</c:v>
                </c:pt>
                <c:pt idx="305">
                  <c:v>20.220393285105605</c:v>
                </c:pt>
                <c:pt idx="306">
                  <c:v>40.400211353346023</c:v>
                </c:pt>
                <c:pt idx="307">
                  <c:v>40.400211353346023</c:v>
                </c:pt>
                <c:pt idx="308">
                  <c:v>40.400211353346023</c:v>
                </c:pt>
                <c:pt idx="309">
                  <c:v>40.400211353346023</c:v>
                </c:pt>
                <c:pt idx="310">
                  <c:v>40.400211353346023</c:v>
                </c:pt>
                <c:pt idx="311">
                  <c:v>40.400211353346023</c:v>
                </c:pt>
                <c:pt idx="312">
                  <c:v>40.400211353346023</c:v>
                </c:pt>
                <c:pt idx="313">
                  <c:v>40.400211353346023</c:v>
                </c:pt>
                <c:pt idx="314">
                  <c:v>40.400211353346023</c:v>
                </c:pt>
                <c:pt idx="315">
                  <c:v>40.400211353346023</c:v>
                </c:pt>
                <c:pt idx="316">
                  <c:v>40.400211353346023</c:v>
                </c:pt>
                <c:pt idx="317">
                  <c:v>40.400211353346023</c:v>
                </c:pt>
                <c:pt idx="318">
                  <c:v>40.400211353346023</c:v>
                </c:pt>
                <c:pt idx="319">
                  <c:v>40.400211353346023</c:v>
                </c:pt>
                <c:pt idx="320">
                  <c:v>40.400211353346023</c:v>
                </c:pt>
                <c:pt idx="321">
                  <c:v>40.400211353346023</c:v>
                </c:pt>
                <c:pt idx="322">
                  <c:v>40.400211353346023</c:v>
                </c:pt>
                <c:pt idx="323">
                  <c:v>40.400211353346023</c:v>
                </c:pt>
                <c:pt idx="324">
                  <c:v>40.400211353346023</c:v>
                </c:pt>
                <c:pt idx="325">
                  <c:v>40.400211353346023</c:v>
                </c:pt>
                <c:pt idx="326">
                  <c:v>40.400211353346023</c:v>
                </c:pt>
                <c:pt idx="327">
                  <c:v>40.400211353346023</c:v>
                </c:pt>
                <c:pt idx="328">
                  <c:v>40.400211353346023</c:v>
                </c:pt>
                <c:pt idx="329">
                  <c:v>40.400211353346023</c:v>
                </c:pt>
                <c:pt idx="330">
                  <c:v>40.400211353346023</c:v>
                </c:pt>
                <c:pt idx="331">
                  <c:v>40.400211353346023</c:v>
                </c:pt>
                <c:pt idx="332">
                  <c:v>40.400211353346023</c:v>
                </c:pt>
                <c:pt idx="333">
                  <c:v>40.400211353346023</c:v>
                </c:pt>
                <c:pt idx="334">
                  <c:v>40.400211353346023</c:v>
                </c:pt>
                <c:pt idx="335">
                  <c:v>40.400211353346023</c:v>
                </c:pt>
                <c:pt idx="336">
                  <c:v>40.400211353346023</c:v>
                </c:pt>
                <c:pt idx="337">
                  <c:v>80.938788836501317</c:v>
                </c:pt>
                <c:pt idx="338">
                  <c:v>80.938788836501317</c:v>
                </c:pt>
                <c:pt idx="339">
                  <c:v>80.938788836501317</c:v>
                </c:pt>
                <c:pt idx="340">
                  <c:v>80.938788836501317</c:v>
                </c:pt>
                <c:pt idx="341">
                  <c:v>80.938788836501317</c:v>
                </c:pt>
                <c:pt idx="342">
                  <c:v>80.938788836501317</c:v>
                </c:pt>
                <c:pt idx="343">
                  <c:v>80.938788836501317</c:v>
                </c:pt>
                <c:pt idx="344">
                  <c:v>80.938788836501317</c:v>
                </c:pt>
                <c:pt idx="345">
                  <c:v>80.938788836501317</c:v>
                </c:pt>
                <c:pt idx="346">
                  <c:v>80.938788836501317</c:v>
                </c:pt>
                <c:pt idx="347">
                  <c:v>80.938788836501317</c:v>
                </c:pt>
                <c:pt idx="348">
                  <c:v>80.938788836501317</c:v>
                </c:pt>
                <c:pt idx="349">
                  <c:v>80.938788836501317</c:v>
                </c:pt>
                <c:pt idx="350">
                  <c:v>80.938788836501317</c:v>
                </c:pt>
                <c:pt idx="351">
                  <c:v>80.938788836501317</c:v>
                </c:pt>
                <c:pt idx="352">
                  <c:v>80.938788836501317</c:v>
                </c:pt>
                <c:pt idx="353">
                  <c:v>80.938788836501317</c:v>
                </c:pt>
                <c:pt idx="354">
                  <c:v>80.938788836501317</c:v>
                </c:pt>
                <c:pt idx="355">
                  <c:v>80.938788836501317</c:v>
                </c:pt>
                <c:pt idx="356">
                  <c:v>80.938788836501317</c:v>
                </c:pt>
                <c:pt idx="357">
                  <c:v>80.938788836501317</c:v>
                </c:pt>
                <c:pt idx="358">
                  <c:v>80.938788836501317</c:v>
                </c:pt>
                <c:pt idx="359">
                  <c:v>80.938788836501317</c:v>
                </c:pt>
                <c:pt idx="360">
                  <c:v>80.938788836501317</c:v>
                </c:pt>
                <c:pt idx="361">
                  <c:v>80.938788836501317</c:v>
                </c:pt>
                <c:pt idx="362">
                  <c:v>80.938788836501317</c:v>
                </c:pt>
                <c:pt idx="363">
                  <c:v>80.938788836501317</c:v>
                </c:pt>
                <c:pt idx="364">
                  <c:v>80.938788836501317</c:v>
                </c:pt>
                <c:pt idx="365">
                  <c:v>80.938788836501317</c:v>
                </c:pt>
                <c:pt idx="366">
                  <c:v>80.938788836501317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83.437278222405467</c:v>
                </c:pt>
                <c:pt idx="1">
                  <c:v>78.135611493811084</c:v>
                </c:pt>
                <c:pt idx="2">
                  <c:v>70.928567722812019</c:v>
                </c:pt>
                <c:pt idx="3">
                  <c:v>76.552537708811087</c:v>
                </c:pt>
                <c:pt idx="4">
                  <c:v>79.19663666181016</c:v>
                </c:pt>
                <c:pt idx="5">
                  <c:v>77.386342661811085</c:v>
                </c:pt>
                <c:pt idx="6">
                  <c:v>74.9116890218111</c:v>
                </c:pt>
                <c:pt idx="7">
                  <c:v>73.992880701812012</c:v>
                </c:pt>
                <c:pt idx="8">
                  <c:v>83.487556462748103</c:v>
                </c:pt>
                <c:pt idx="9">
                  <c:v>78.386562502751829</c:v>
                </c:pt>
                <c:pt idx="10">
                  <c:v>81.364727742749963</c:v>
                </c:pt>
                <c:pt idx="11">
                  <c:v>65.846046131749958</c:v>
                </c:pt>
                <c:pt idx="12">
                  <c:v>67.880276181749039</c:v>
                </c:pt>
                <c:pt idx="13">
                  <c:v>74.291155034749977</c:v>
                </c:pt>
                <c:pt idx="14">
                  <c:v>101.93849131074995</c:v>
                </c:pt>
                <c:pt idx="15">
                  <c:v>108.10243370537623</c:v>
                </c:pt>
                <c:pt idx="16">
                  <c:v>108.10243370537623</c:v>
                </c:pt>
                <c:pt idx="17">
                  <c:v>108.10243370537623</c:v>
                </c:pt>
                <c:pt idx="18">
                  <c:v>108.10243370537623</c:v>
                </c:pt>
                <c:pt idx="19">
                  <c:v>108.10243370537623</c:v>
                </c:pt>
                <c:pt idx="20">
                  <c:v>108.10243370537623</c:v>
                </c:pt>
                <c:pt idx="21">
                  <c:v>108.10243370537623</c:v>
                </c:pt>
                <c:pt idx="22">
                  <c:v>108.10243370537623</c:v>
                </c:pt>
                <c:pt idx="23">
                  <c:v>108.10243370537623</c:v>
                </c:pt>
                <c:pt idx="24">
                  <c:v>108.10243370537623</c:v>
                </c:pt>
                <c:pt idx="25">
                  <c:v>108.10243370537623</c:v>
                </c:pt>
                <c:pt idx="26">
                  <c:v>108.10243370537623</c:v>
                </c:pt>
                <c:pt idx="27">
                  <c:v>108.10243370537623</c:v>
                </c:pt>
                <c:pt idx="28">
                  <c:v>108.10243370537623</c:v>
                </c:pt>
                <c:pt idx="29">
                  <c:v>108.10243370537623</c:v>
                </c:pt>
                <c:pt idx="30">
                  <c:v>108.10243370537623</c:v>
                </c:pt>
                <c:pt idx="31">
                  <c:v>108.10243370537623</c:v>
                </c:pt>
                <c:pt idx="32">
                  <c:v>108.10243370537623</c:v>
                </c:pt>
                <c:pt idx="33">
                  <c:v>119.44455644829111</c:v>
                </c:pt>
                <c:pt idx="34">
                  <c:v>119.44455644829111</c:v>
                </c:pt>
                <c:pt idx="35">
                  <c:v>119.44455644829111</c:v>
                </c:pt>
                <c:pt idx="36">
                  <c:v>119.44455644829111</c:v>
                </c:pt>
                <c:pt idx="37">
                  <c:v>119.44455644829111</c:v>
                </c:pt>
                <c:pt idx="38">
                  <c:v>119.44455644829111</c:v>
                </c:pt>
                <c:pt idx="39">
                  <c:v>119.44455644829111</c:v>
                </c:pt>
                <c:pt idx="40">
                  <c:v>119.44455644829111</c:v>
                </c:pt>
                <c:pt idx="41">
                  <c:v>119.44455644829111</c:v>
                </c:pt>
                <c:pt idx="42">
                  <c:v>119.44455644829111</c:v>
                </c:pt>
                <c:pt idx="43">
                  <c:v>119.44455644829111</c:v>
                </c:pt>
                <c:pt idx="44">
                  <c:v>119.44455644829111</c:v>
                </c:pt>
                <c:pt idx="45">
                  <c:v>119.44455644829111</c:v>
                </c:pt>
                <c:pt idx="46">
                  <c:v>119.44455644829111</c:v>
                </c:pt>
                <c:pt idx="47">
                  <c:v>119.44455644829111</c:v>
                </c:pt>
                <c:pt idx="48">
                  <c:v>119.44455644829111</c:v>
                </c:pt>
                <c:pt idx="49">
                  <c:v>119.44455644829111</c:v>
                </c:pt>
                <c:pt idx="50">
                  <c:v>119.44455644829111</c:v>
                </c:pt>
                <c:pt idx="51">
                  <c:v>119.44455644829111</c:v>
                </c:pt>
                <c:pt idx="52">
                  <c:v>119.44455644829111</c:v>
                </c:pt>
                <c:pt idx="53">
                  <c:v>119.44455644829111</c:v>
                </c:pt>
                <c:pt idx="54">
                  <c:v>119.44455644829111</c:v>
                </c:pt>
                <c:pt idx="55">
                  <c:v>119.44455644829111</c:v>
                </c:pt>
                <c:pt idx="56">
                  <c:v>119.44455644829111</c:v>
                </c:pt>
                <c:pt idx="57">
                  <c:v>119.44455644829111</c:v>
                </c:pt>
                <c:pt idx="58">
                  <c:v>119.44455644829111</c:v>
                </c:pt>
                <c:pt idx="59">
                  <c:v>119.44455644829111</c:v>
                </c:pt>
                <c:pt idx="60">
                  <c:v>118.68786553891975</c:v>
                </c:pt>
                <c:pt idx="61">
                  <c:v>117.36018441892161</c:v>
                </c:pt>
                <c:pt idx="62">
                  <c:v>119.44455644829111</c:v>
                </c:pt>
                <c:pt idx="63">
                  <c:v>119.44455644829111</c:v>
                </c:pt>
                <c:pt idx="64">
                  <c:v>109.98892677138365</c:v>
                </c:pt>
                <c:pt idx="65">
                  <c:v>111.23154383538177</c:v>
                </c:pt>
                <c:pt idx="66">
                  <c:v>115.60297317137805</c:v>
                </c:pt>
                <c:pt idx="67">
                  <c:v>67.510588903383635</c:v>
                </c:pt>
                <c:pt idx="68">
                  <c:v>35.37172956738177</c:v>
                </c:pt>
                <c:pt idx="69">
                  <c:v>55.053161847379904</c:v>
                </c:pt>
                <c:pt idx="70">
                  <c:v>98.760571611379916</c:v>
                </c:pt>
                <c:pt idx="71">
                  <c:v>105.96566253278</c:v>
                </c:pt>
                <c:pt idx="72">
                  <c:v>90.237099136778141</c:v>
                </c:pt>
                <c:pt idx="73">
                  <c:v>92.792532980778134</c:v>
                </c:pt>
                <c:pt idx="74">
                  <c:v>63.810662124776265</c:v>
                </c:pt>
                <c:pt idx="75">
                  <c:v>58.790354388780003</c:v>
                </c:pt>
                <c:pt idx="76">
                  <c:v>73.906280304778136</c:v>
                </c:pt>
                <c:pt idx="77">
                  <c:v>62.603403532776269</c:v>
                </c:pt>
                <c:pt idx="78">
                  <c:v>73.844901758387934</c:v>
                </c:pt>
                <c:pt idx="79">
                  <c:v>76.382206566387936</c:v>
                </c:pt>
                <c:pt idx="80">
                  <c:v>60.770387206387937</c:v>
                </c:pt>
                <c:pt idx="81">
                  <c:v>55.626705114384208</c:v>
                </c:pt>
                <c:pt idx="82">
                  <c:v>47.20319400238607</c:v>
                </c:pt>
                <c:pt idx="83">
                  <c:v>55.4076679463898</c:v>
                </c:pt>
                <c:pt idx="84">
                  <c:v>70.022577530386073</c:v>
                </c:pt>
                <c:pt idx="85">
                  <c:v>79.518975382491888</c:v>
                </c:pt>
                <c:pt idx="86">
                  <c:v>71.92419629449374</c:v>
                </c:pt>
                <c:pt idx="87">
                  <c:v>87.827773022493744</c:v>
                </c:pt>
                <c:pt idx="88">
                  <c:v>79.180815238490013</c:v>
                </c:pt>
                <c:pt idx="89">
                  <c:v>40.410771714493741</c:v>
                </c:pt>
                <c:pt idx="90">
                  <c:v>42.142321766493744</c:v>
                </c:pt>
                <c:pt idx="91">
                  <c:v>60.089762074493748</c:v>
                </c:pt>
                <c:pt idx="92">
                  <c:v>64.091979240687394</c:v>
                </c:pt>
                <c:pt idx="93">
                  <c:v>65.819765584685541</c:v>
                </c:pt>
                <c:pt idx="94">
                  <c:v>63.845628172687398</c:v>
                </c:pt>
                <c:pt idx="95">
                  <c:v>68.848843408687387</c:v>
                </c:pt>
                <c:pt idx="96">
                  <c:v>73.285303176687393</c:v>
                </c:pt>
                <c:pt idx="97">
                  <c:v>65.150454980683676</c:v>
                </c:pt>
                <c:pt idx="98">
                  <c:v>29.726404709689255</c:v>
                </c:pt>
                <c:pt idx="99">
                  <c:v>84.360668918236271</c:v>
                </c:pt>
                <c:pt idx="100">
                  <c:v>81.907544380236274</c:v>
                </c:pt>
                <c:pt idx="101">
                  <c:v>75.485651818238139</c:v>
                </c:pt>
                <c:pt idx="102">
                  <c:v>73.822267547238127</c:v>
                </c:pt>
                <c:pt idx="103">
                  <c:v>92.400156339236275</c:v>
                </c:pt>
                <c:pt idx="104">
                  <c:v>82.96517933123441</c:v>
                </c:pt>
                <c:pt idx="105">
                  <c:v>92.232445647236275</c:v>
                </c:pt>
                <c:pt idx="106">
                  <c:v>124.43187104481936</c:v>
                </c:pt>
                <c:pt idx="107">
                  <c:v>96.044287556819356</c:v>
                </c:pt>
                <c:pt idx="108">
                  <c:v>91.691753812819371</c:v>
                </c:pt>
                <c:pt idx="109">
                  <c:v>103.27007991681936</c:v>
                </c:pt>
                <c:pt idx="110">
                  <c:v>95.511306064821227</c:v>
                </c:pt>
                <c:pt idx="111">
                  <c:v>113.3886712728175</c:v>
                </c:pt>
                <c:pt idx="112">
                  <c:v>112.87991530081936</c:v>
                </c:pt>
                <c:pt idx="113">
                  <c:v>85.663567835179578</c:v>
                </c:pt>
                <c:pt idx="114">
                  <c:v>75.502702003183316</c:v>
                </c:pt>
                <c:pt idx="115">
                  <c:v>72.755112667177713</c:v>
                </c:pt>
                <c:pt idx="116">
                  <c:v>62.116361844181441</c:v>
                </c:pt>
                <c:pt idx="117">
                  <c:v>47.913730123179569</c:v>
                </c:pt>
                <c:pt idx="118">
                  <c:v>85.26875574318143</c:v>
                </c:pt>
                <c:pt idx="119">
                  <c:v>98.424402666181436</c:v>
                </c:pt>
                <c:pt idx="120">
                  <c:v>64.691698202706135</c:v>
                </c:pt>
                <c:pt idx="121">
                  <c:v>59.011945382707992</c:v>
                </c:pt>
                <c:pt idx="122">
                  <c:v>53.312698355709855</c:v>
                </c:pt>
                <c:pt idx="123">
                  <c:v>42.493725209706128</c:v>
                </c:pt>
                <c:pt idx="124">
                  <c:v>36.462962470707993</c:v>
                </c:pt>
                <c:pt idx="125">
                  <c:v>71.586927515707998</c:v>
                </c:pt>
                <c:pt idx="126">
                  <c:v>57.255484254709863</c:v>
                </c:pt>
                <c:pt idx="127">
                  <c:v>64.599635284221606</c:v>
                </c:pt>
                <c:pt idx="128">
                  <c:v>46.730263355221595</c:v>
                </c:pt>
                <c:pt idx="129">
                  <c:v>37.4792726572216</c:v>
                </c:pt>
                <c:pt idx="130">
                  <c:v>46.00130915122346</c:v>
                </c:pt>
                <c:pt idx="131">
                  <c:v>35.098987776223453</c:v>
                </c:pt>
                <c:pt idx="132">
                  <c:v>30.006082424221596</c:v>
                </c:pt>
                <c:pt idx="133">
                  <c:v>50.322251453221597</c:v>
                </c:pt>
                <c:pt idx="134">
                  <c:v>26.62239486300227</c:v>
                </c:pt>
                <c:pt idx="135">
                  <c:v>33.460726938004143</c:v>
                </c:pt>
                <c:pt idx="136">
                  <c:v>32.087652683002275</c:v>
                </c:pt>
                <c:pt idx="137">
                  <c:v>26.979100495002275</c:v>
                </c:pt>
                <c:pt idx="138">
                  <c:v>23.588325971002277</c:v>
                </c:pt>
                <c:pt idx="139">
                  <c:v>40.381294851002274</c:v>
                </c:pt>
                <c:pt idx="140">
                  <c:v>41.698311407002272</c:v>
                </c:pt>
                <c:pt idx="141">
                  <c:v>38.459751478523017</c:v>
                </c:pt>
                <c:pt idx="142">
                  <c:v>44.606724438528602</c:v>
                </c:pt>
                <c:pt idx="143">
                  <c:v>42.978956294528601</c:v>
                </c:pt>
                <c:pt idx="144">
                  <c:v>32.30674932252488</c:v>
                </c:pt>
                <c:pt idx="145">
                  <c:v>16.129574974524875</c:v>
                </c:pt>
                <c:pt idx="146">
                  <c:v>33.781601114526737</c:v>
                </c:pt>
                <c:pt idx="147">
                  <c:v>34.263615814526737</c:v>
                </c:pt>
                <c:pt idx="148">
                  <c:v>47.822112063296359</c:v>
                </c:pt>
                <c:pt idx="149">
                  <c:v>51.846013083296363</c:v>
                </c:pt>
                <c:pt idx="150">
                  <c:v>52.039187827300076</c:v>
                </c:pt>
                <c:pt idx="151">
                  <c:v>40.590203135296363</c:v>
                </c:pt>
                <c:pt idx="152">
                  <c:v>28.058505235298224</c:v>
                </c:pt>
                <c:pt idx="153">
                  <c:v>19.079803231298218</c:v>
                </c:pt>
                <c:pt idx="154">
                  <c:v>39.393831023296357</c:v>
                </c:pt>
                <c:pt idx="155">
                  <c:v>24.236160117605898</c:v>
                </c:pt>
                <c:pt idx="156">
                  <c:v>29.777561705604036</c:v>
                </c:pt>
                <c:pt idx="157">
                  <c:v>35.514060725605894</c:v>
                </c:pt>
                <c:pt idx="158">
                  <c:v>22.343831693602173</c:v>
                </c:pt>
                <c:pt idx="159">
                  <c:v>20.933494357607756</c:v>
                </c:pt>
                <c:pt idx="160">
                  <c:v>34.718628977604034</c:v>
                </c:pt>
                <c:pt idx="161">
                  <c:v>23.185896058604033</c:v>
                </c:pt>
                <c:pt idx="162">
                  <c:v>30.83651972361184</c:v>
                </c:pt>
                <c:pt idx="163">
                  <c:v>26.669715412613701</c:v>
                </c:pt>
                <c:pt idx="164">
                  <c:v>24.731181420613705</c:v>
                </c:pt>
                <c:pt idx="165">
                  <c:v>14.822869304609979</c:v>
                </c:pt>
                <c:pt idx="166">
                  <c:v>12.562569300613704</c:v>
                </c:pt>
                <c:pt idx="167">
                  <c:v>19.675234096613707</c:v>
                </c:pt>
                <c:pt idx="168">
                  <c:v>16.303229832609976</c:v>
                </c:pt>
                <c:pt idx="169">
                  <c:v>12.384715724485973</c:v>
                </c:pt>
                <c:pt idx="170">
                  <c:v>16.36000356048411</c:v>
                </c:pt>
                <c:pt idx="171">
                  <c:v>22.065136252485971</c:v>
                </c:pt>
                <c:pt idx="172">
                  <c:v>20.191423392484111</c:v>
                </c:pt>
                <c:pt idx="173">
                  <c:v>23.558317800484112</c:v>
                </c:pt>
                <c:pt idx="174">
                  <c:v>46.331425824487837</c:v>
                </c:pt>
                <c:pt idx="175">
                  <c:v>35.933858148484113</c:v>
                </c:pt>
                <c:pt idx="176">
                  <c:v>37.355967182011064</c:v>
                </c:pt>
                <c:pt idx="177">
                  <c:v>31.197475650009203</c:v>
                </c:pt>
                <c:pt idx="178">
                  <c:v>26.412915566012934</c:v>
                </c:pt>
                <c:pt idx="179">
                  <c:v>36.060040978012935</c:v>
                </c:pt>
                <c:pt idx="180">
                  <c:v>27.319776378011071</c:v>
                </c:pt>
                <c:pt idx="181">
                  <c:v>37.969521738009206</c:v>
                </c:pt>
                <c:pt idx="182">
                  <c:v>53.417888844011067</c:v>
                </c:pt>
                <c:pt idx="183">
                  <c:v>50.206680330899218</c:v>
                </c:pt>
                <c:pt idx="184">
                  <c:v>60.779131178901082</c:v>
                </c:pt>
                <c:pt idx="185">
                  <c:v>61.613809250901078</c:v>
                </c:pt>
                <c:pt idx="186">
                  <c:v>40.712711482899209</c:v>
                </c:pt>
                <c:pt idx="187">
                  <c:v>32.857694770899215</c:v>
                </c:pt>
                <c:pt idx="188">
                  <c:v>59.050819934901085</c:v>
                </c:pt>
                <c:pt idx="189">
                  <c:v>56.63656027489921</c:v>
                </c:pt>
                <c:pt idx="190">
                  <c:v>62.091495991055417</c:v>
                </c:pt>
                <c:pt idx="191">
                  <c:v>62.091495991055417</c:v>
                </c:pt>
                <c:pt idx="192">
                  <c:v>62.091495991055417</c:v>
                </c:pt>
                <c:pt idx="193">
                  <c:v>60.43962682885951</c:v>
                </c:pt>
                <c:pt idx="194">
                  <c:v>51.759126908859514</c:v>
                </c:pt>
                <c:pt idx="195">
                  <c:v>62.091495991055417</c:v>
                </c:pt>
                <c:pt idx="196">
                  <c:v>62.091495991055417</c:v>
                </c:pt>
                <c:pt idx="197">
                  <c:v>61.48177375849162</c:v>
                </c:pt>
                <c:pt idx="198">
                  <c:v>62.091495991055417</c:v>
                </c:pt>
                <c:pt idx="199">
                  <c:v>62.091495991055417</c:v>
                </c:pt>
                <c:pt idx="200">
                  <c:v>56.491981126493485</c:v>
                </c:pt>
                <c:pt idx="201">
                  <c:v>40.625565390491616</c:v>
                </c:pt>
                <c:pt idx="202">
                  <c:v>62.091495991055417</c:v>
                </c:pt>
                <c:pt idx="203">
                  <c:v>62.091495991055417</c:v>
                </c:pt>
                <c:pt idx="204">
                  <c:v>62.091495991055417</c:v>
                </c:pt>
                <c:pt idx="205">
                  <c:v>60.879025239560868</c:v>
                </c:pt>
                <c:pt idx="206">
                  <c:v>56.585806815560865</c:v>
                </c:pt>
                <c:pt idx="207">
                  <c:v>45.285563307560864</c:v>
                </c:pt>
                <c:pt idx="208">
                  <c:v>39.898130859559004</c:v>
                </c:pt>
                <c:pt idx="209">
                  <c:v>49.490690407560869</c:v>
                </c:pt>
                <c:pt idx="210">
                  <c:v>60.819213259559007</c:v>
                </c:pt>
                <c:pt idx="211">
                  <c:v>37.402692723792917</c:v>
                </c:pt>
                <c:pt idx="212">
                  <c:v>17.675389911791054</c:v>
                </c:pt>
                <c:pt idx="213">
                  <c:v>22.42099434779292</c:v>
                </c:pt>
                <c:pt idx="214">
                  <c:v>10.764143951792917</c:v>
                </c:pt>
                <c:pt idx="215">
                  <c:v>12.38707608779292</c:v>
                </c:pt>
                <c:pt idx="216">
                  <c:v>25.683337035791052</c:v>
                </c:pt>
                <c:pt idx="217">
                  <c:v>23.145132199792918</c:v>
                </c:pt>
                <c:pt idx="218">
                  <c:v>25.82995115699865</c:v>
                </c:pt>
                <c:pt idx="219">
                  <c:v>26.201231548998649</c:v>
                </c:pt>
                <c:pt idx="220">
                  <c:v>17.300016412998652</c:v>
                </c:pt>
                <c:pt idx="221">
                  <c:v>15.172527685000517</c:v>
                </c:pt>
                <c:pt idx="222">
                  <c:v>10.88104752899865</c:v>
                </c:pt>
                <c:pt idx="223">
                  <c:v>26.601704529721381</c:v>
                </c:pt>
                <c:pt idx="224">
                  <c:v>26.601704529721381</c:v>
                </c:pt>
                <c:pt idx="225">
                  <c:v>14.183226333087557</c:v>
                </c:pt>
                <c:pt idx="226">
                  <c:v>10.3727383630857</c:v>
                </c:pt>
                <c:pt idx="227">
                  <c:v>4.9091500490875628</c:v>
                </c:pt>
                <c:pt idx="228">
                  <c:v>1.1223621510875601</c:v>
                </c:pt>
                <c:pt idx="229">
                  <c:v>1.2527377760875607</c:v>
                </c:pt>
                <c:pt idx="230">
                  <c:v>9.5187780880875579</c:v>
                </c:pt>
                <c:pt idx="231">
                  <c:v>21.238165024087561</c:v>
                </c:pt>
                <c:pt idx="232">
                  <c:v>14.719824948133187</c:v>
                </c:pt>
                <c:pt idx="233">
                  <c:v>4.3961503001350506</c:v>
                </c:pt>
                <c:pt idx="234">
                  <c:v>2.7864231081313267</c:v>
                </c:pt>
                <c:pt idx="235">
                  <c:v>2.4104858281331909</c:v>
                </c:pt>
                <c:pt idx="236">
                  <c:v>1.6635680241331865</c:v>
                </c:pt>
                <c:pt idx="237">
                  <c:v>1.3629647521331862</c:v>
                </c:pt>
                <c:pt idx="238">
                  <c:v>2.2923573881341217</c:v>
                </c:pt>
                <c:pt idx="239">
                  <c:v>6.5609360918694071</c:v>
                </c:pt>
                <c:pt idx="240">
                  <c:v>4.5303661118684762</c:v>
                </c:pt>
                <c:pt idx="241">
                  <c:v>6.5312281798703333</c:v>
                </c:pt>
                <c:pt idx="242">
                  <c:v>2.548440679868472</c:v>
                </c:pt>
                <c:pt idx="243">
                  <c:v>1.105057919869403</c:v>
                </c:pt>
                <c:pt idx="244">
                  <c:v>2.3670182158694044</c:v>
                </c:pt>
                <c:pt idx="245">
                  <c:v>1.782965891869404</c:v>
                </c:pt>
                <c:pt idx="246">
                  <c:v>2.1689622764460839</c:v>
                </c:pt>
                <c:pt idx="247">
                  <c:v>1.785405076450741</c:v>
                </c:pt>
                <c:pt idx="248">
                  <c:v>1.0309195644470164</c:v>
                </c:pt>
                <c:pt idx="249">
                  <c:v>0.80496781244980953</c:v>
                </c:pt>
                <c:pt idx="250">
                  <c:v>1.004827152447946</c:v>
                </c:pt>
                <c:pt idx="251">
                  <c:v>0.7337421964488785</c:v>
                </c:pt>
                <c:pt idx="252">
                  <c:v>5.0941232324488812</c:v>
                </c:pt>
                <c:pt idx="253">
                  <c:v>10.186300378786349</c:v>
                </c:pt>
                <c:pt idx="254">
                  <c:v>0.79286929878914447</c:v>
                </c:pt>
                <c:pt idx="255">
                  <c:v>5.455991310786354</c:v>
                </c:pt>
                <c:pt idx="256">
                  <c:v>0.80239395078728193</c:v>
                </c:pt>
                <c:pt idx="257">
                  <c:v>0.93516316678728251</c:v>
                </c:pt>
                <c:pt idx="258">
                  <c:v>0.7927689467872806</c:v>
                </c:pt>
                <c:pt idx="259">
                  <c:v>1.0170399587863503</c:v>
                </c:pt>
                <c:pt idx="260">
                  <c:v>1.3471824894848832</c:v>
                </c:pt>
                <c:pt idx="261">
                  <c:v>0.75471684948861006</c:v>
                </c:pt>
                <c:pt idx="262">
                  <c:v>1.4968303974848822</c:v>
                </c:pt>
                <c:pt idx="263">
                  <c:v>0.98054632948674769</c:v>
                </c:pt>
                <c:pt idx="264">
                  <c:v>0.98118557748674717</c:v>
                </c:pt>
                <c:pt idx="265">
                  <c:v>0.93594360148488343</c:v>
                </c:pt>
                <c:pt idx="266">
                  <c:v>0.78725084548488666</c:v>
                </c:pt>
                <c:pt idx="267">
                  <c:v>5.3613860599029071</c:v>
                </c:pt>
                <c:pt idx="268">
                  <c:v>1.3795156158991813</c:v>
                </c:pt>
                <c:pt idx="269">
                  <c:v>0.64003740790104346</c:v>
                </c:pt>
                <c:pt idx="270">
                  <c:v>0.85277524390197501</c:v>
                </c:pt>
                <c:pt idx="271">
                  <c:v>1.3342008999001118</c:v>
                </c:pt>
                <c:pt idx="272">
                  <c:v>1.5770991359001127</c:v>
                </c:pt>
                <c:pt idx="273">
                  <c:v>1.4900494078991797</c:v>
                </c:pt>
                <c:pt idx="274">
                  <c:v>1.439024072921784</c:v>
                </c:pt>
                <c:pt idx="275">
                  <c:v>2.3962360889227128</c:v>
                </c:pt>
                <c:pt idx="276">
                  <c:v>19.802804212921785</c:v>
                </c:pt>
                <c:pt idx="277">
                  <c:v>8.8364277529208515</c:v>
                </c:pt>
                <c:pt idx="278">
                  <c:v>9.7225829929199215</c:v>
                </c:pt>
                <c:pt idx="279">
                  <c:v>12.063968236922715</c:v>
                </c:pt>
                <c:pt idx="280">
                  <c:v>19.704329852921788</c:v>
                </c:pt>
                <c:pt idx="281">
                  <c:v>20.220393285105605</c:v>
                </c:pt>
                <c:pt idx="282">
                  <c:v>20.220393285105605</c:v>
                </c:pt>
                <c:pt idx="283">
                  <c:v>20.220393285105605</c:v>
                </c:pt>
                <c:pt idx="284">
                  <c:v>20.220393285105605</c:v>
                </c:pt>
                <c:pt idx="285">
                  <c:v>20.220393285105605</c:v>
                </c:pt>
                <c:pt idx="286">
                  <c:v>20.220393285105605</c:v>
                </c:pt>
                <c:pt idx="287">
                  <c:v>20.220393285105605</c:v>
                </c:pt>
                <c:pt idx="288">
                  <c:v>20.220393285105605</c:v>
                </c:pt>
                <c:pt idx="289">
                  <c:v>18.260814747020159</c:v>
                </c:pt>
                <c:pt idx="290">
                  <c:v>20.220393285105605</c:v>
                </c:pt>
                <c:pt idx="291">
                  <c:v>17.613897146022019</c:v>
                </c:pt>
                <c:pt idx="292">
                  <c:v>8.9958853780192278</c:v>
                </c:pt>
                <c:pt idx="293">
                  <c:v>20.220393285105605</c:v>
                </c:pt>
                <c:pt idx="294">
                  <c:v>20.220393285105605</c:v>
                </c:pt>
                <c:pt idx="295">
                  <c:v>20.220393285105605</c:v>
                </c:pt>
                <c:pt idx="296">
                  <c:v>12.867219731411408</c:v>
                </c:pt>
                <c:pt idx="297">
                  <c:v>20.220393285105605</c:v>
                </c:pt>
                <c:pt idx="298">
                  <c:v>17.477073947411409</c:v>
                </c:pt>
                <c:pt idx="299">
                  <c:v>16.451820575408615</c:v>
                </c:pt>
                <c:pt idx="300">
                  <c:v>20.220393285105605</c:v>
                </c:pt>
                <c:pt idx="301">
                  <c:v>20.220393285105605</c:v>
                </c:pt>
                <c:pt idx="302">
                  <c:v>20.220393285105605</c:v>
                </c:pt>
                <c:pt idx="303">
                  <c:v>18.33551687355904</c:v>
                </c:pt>
                <c:pt idx="304">
                  <c:v>20.135935989558106</c:v>
                </c:pt>
                <c:pt idx="305">
                  <c:v>4.0797406895590393</c:v>
                </c:pt>
                <c:pt idx="306">
                  <c:v>0.84823744955904112</c:v>
                </c:pt>
                <c:pt idx="307">
                  <c:v>0.9602911375581098</c:v>
                </c:pt>
                <c:pt idx="308">
                  <c:v>3.2073961695590407</c:v>
                </c:pt>
                <c:pt idx="309">
                  <c:v>7.7128933218427083</c:v>
                </c:pt>
                <c:pt idx="310">
                  <c:v>18.757089646844573</c:v>
                </c:pt>
                <c:pt idx="311">
                  <c:v>21.618682225843646</c:v>
                </c:pt>
                <c:pt idx="312">
                  <c:v>4.6228063218445712</c:v>
                </c:pt>
                <c:pt idx="313">
                  <c:v>2.9587972828436397</c:v>
                </c:pt>
                <c:pt idx="314">
                  <c:v>22.02844628484457</c:v>
                </c:pt>
                <c:pt idx="315">
                  <c:v>23.77941356184364</c:v>
                </c:pt>
                <c:pt idx="316">
                  <c:v>16.200307536526953</c:v>
                </c:pt>
                <c:pt idx="317">
                  <c:v>8.2141049895250902</c:v>
                </c:pt>
                <c:pt idx="318">
                  <c:v>3.2859982715278822</c:v>
                </c:pt>
                <c:pt idx="319">
                  <c:v>11.08688186452695</c:v>
                </c:pt>
                <c:pt idx="320">
                  <c:v>4.878889060526955</c:v>
                </c:pt>
                <c:pt idx="321">
                  <c:v>26.990288200526951</c:v>
                </c:pt>
                <c:pt idx="322">
                  <c:v>4.7591329325269545</c:v>
                </c:pt>
                <c:pt idx="323">
                  <c:v>40.400211353346023</c:v>
                </c:pt>
                <c:pt idx="324">
                  <c:v>40.400211353346023</c:v>
                </c:pt>
                <c:pt idx="325">
                  <c:v>40.400211353346023</c:v>
                </c:pt>
                <c:pt idx="326">
                  <c:v>40.400211353346023</c:v>
                </c:pt>
                <c:pt idx="327">
                  <c:v>40.400211353346023</c:v>
                </c:pt>
                <c:pt idx="328">
                  <c:v>40.400211353346023</c:v>
                </c:pt>
                <c:pt idx="329">
                  <c:v>40.400211353346023</c:v>
                </c:pt>
                <c:pt idx="330">
                  <c:v>40.400211353346023</c:v>
                </c:pt>
                <c:pt idx="331">
                  <c:v>40.400211353346023</c:v>
                </c:pt>
                <c:pt idx="332">
                  <c:v>40.400211353346023</c:v>
                </c:pt>
                <c:pt idx="333">
                  <c:v>40.400211353346023</c:v>
                </c:pt>
                <c:pt idx="334">
                  <c:v>40.400211353346023</c:v>
                </c:pt>
                <c:pt idx="335">
                  <c:v>40.400211353346023</c:v>
                </c:pt>
                <c:pt idx="336">
                  <c:v>40.400211353346023</c:v>
                </c:pt>
                <c:pt idx="337">
                  <c:v>80.938788836501317</c:v>
                </c:pt>
                <c:pt idx="338">
                  <c:v>80.938788836501317</c:v>
                </c:pt>
                <c:pt idx="339">
                  <c:v>80.938788836501317</c:v>
                </c:pt>
                <c:pt idx="340">
                  <c:v>80.938788836501317</c:v>
                </c:pt>
                <c:pt idx="341">
                  <c:v>80.938788836501317</c:v>
                </c:pt>
                <c:pt idx="342">
                  <c:v>80.938788836501317</c:v>
                </c:pt>
                <c:pt idx="343">
                  <c:v>80.938788836501317</c:v>
                </c:pt>
                <c:pt idx="344">
                  <c:v>80.938788836501317</c:v>
                </c:pt>
                <c:pt idx="345">
                  <c:v>80.938788836501317</c:v>
                </c:pt>
                <c:pt idx="346">
                  <c:v>80.938788836501317</c:v>
                </c:pt>
                <c:pt idx="347">
                  <c:v>80.938788836501317</c:v>
                </c:pt>
                <c:pt idx="348">
                  <c:v>80.938788836501317</c:v>
                </c:pt>
                <c:pt idx="349">
                  <c:v>80.938788836501317</c:v>
                </c:pt>
                <c:pt idx="350">
                  <c:v>80.938788836501317</c:v>
                </c:pt>
                <c:pt idx="351">
                  <c:v>80.938788836501317</c:v>
                </c:pt>
                <c:pt idx="352">
                  <c:v>80.938788836501317</c:v>
                </c:pt>
                <c:pt idx="353">
                  <c:v>80.938788836501317</c:v>
                </c:pt>
                <c:pt idx="354">
                  <c:v>80.938788836501317</c:v>
                </c:pt>
                <c:pt idx="355">
                  <c:v>80.938788836501317</c:v>
                </c:pt>
                <c:pt idx="356">
                  <c:v>80.938788836501317</c:v>
                </c:pt>
                <c:pt idx="357">
                  <c:v>80.938788836501317</c:v>
                </c:pt>
                <c:pt idx="358">
                  <c:v>59.209988596797729</c:v>
                </c:pt>
                <c:pt idx="359">
                  <c:v>77.077688596795866</c:v>
                </c:pt>
                <c:pt idx="360">
                  <c:v>80.938788836501317</c:v>
                </c:pt>
                <c:pt idx="361">
                  <c:v>79.626388596797739</c:v>
                </c:pt>
                <c:pt idx="362">
                  <c:v>80.938788836501317</c:v>
                </c:pt>
                <c:pt idx="363">
                  <c:v>80.938788836501317</c:v>
                </c:pt>
                <c:pt idx="364">
                  <c:v>80.938788836501317</c:v>
                </c:pt>
                <c:pt idx="365">
                  <c:v>80.938788836501317</c:v>
                </c:pt>
                <c:pt idx="366">
                  <c:v>80.938788836501317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4">
                  <c:v>M</c:v>
                </c:pt>
                <c:pt idx="165">
                  <c:v>A</c:v>
                </c:pt>
                <c:pt idx="195">
                  <c:v>M</c:v>
                </c:pt>
                <c:pt idx="226">
                  <c:v>J</c:v>
                </c:pt>
                <c:pt idx="256">
                  <c:v>J</c:v>
                </c:pt>
                <c:pt idx="287">
                  <c:v>A</c:v>
                </c:pt>
                <c:pt idx="318">
                  <c:v>S</c:v>
                </c:pt>
                <c:pt idx="348">
                  <c:v>O</c:v>
                </c:pt>
                <c:pt idx="379">
                  <c:v>N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6">
                  <c:v>108.10243370537623</c:v>
                </c:pt>
                <c:pt idx="17">
                  <c:v>0</c:v>
                </c:pt>
                <c:pt idx="47">
                  <c:v>119.44455644829111</c:v>
                </c:pt>
                <c:pt idx="78">
                  <c:v>127.90897946252304</c:v>
                </c:pt>
                <c:pt idx="106">
                  <c:v>128.18908398701601</c:v>
                </c:pt>
                <c:pt idx="109">
                  <c:v>0</c:v>
                </c:pt>
                <c:pt idx="137">
                  <c:v>125.90182729691037</c:v>
                </c:pt>
                <c:pt idx="167">
                  <c:v>98.741424078570617</c:v>
                </c:pt>
                <c:pt idx="168">
                  <c:v>0</c:v>
                </c:pt>
                <c:pt idx="198">
                  <c:v>62.091495991055417</c:v>
                </c:pt>
                <c:pt idx="228">
                  <c:v>26.601704529721381</c:v>
                </c:pt>
                <c:pt idx="229">
                  <c:v>0</c:v>
                </c:pt>
                <c:pt idx="259">
                  <c:v>15.940810769841702</c:v>
                </c:pt>
                <c:pt idx="290">
                  <c:v>20.220393285105605</c:v>
                </c:pt>
                <c:pt idx="320">
                  <c:v>40.400211353346023</c:v>
                </c:pt>
                <c:pt idx="321">
                  <c:v>0</c:v>
                </c:pt>
                <c:pt idx="351">
                  <c:v>80.938788836501317</c:v>
                </c:pt>
                <c:pt idx="3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 </c:v>
                  </c:pt>
                  <c:pt idx="61">
                    <c:v>2022 </c:v>
                  </c:pt>
                  <c:pt idx="426">
                    <c:v>2023 </c:v>
                  </c:pt>
                </c:lvl>
              </c:multiLvlStrCache>
            </c:multiLvlStrRef>
          </c:cat>
          <c:val>
            <c:numRef>
              <c:f>Dat_02!$C$3:$C$762</c:f>
              <c:numCache>
                <c:formatCode>#,##0.0</c:formatCode>
                <c:ptCount val="760"/>
                <c:pt idx="0">
                  <c:v>22.34408784277036</c:v>
                </c:pt>
                <c:pt idx="1">
                  <c:v>28.966698306771288</c:v>
                </c:pt>
                <c:pt idx="2">
                  <c:v>56.044065198660775</c:v>
                </c:pt>
                <c:pt idx="3">
                  <c:v>53.493364498659844</c:v>
                </c:pt>
                <c:pt idx="4">
                  <c:v>54.803013696662639</c:v>
                </c:pt>
                <c:pt idx="5">
                  <c:v>51.59049206866171</c:v>
                </c:pt>
                <c:pt idx="6">
                  <c:v>44.764683378660777</c:v>
                </c:pt>
                <c:pt idx="7">
                  <c:v>58.263789336660778</c:v>
                </c:pt>
                <c:pt idx="8">
                  <c:v>60.522108998661707</c:v>
                </c:pt>
                <c:pt idx="9">
                  <c:v>41.104470824205343</c:v>
                </c:pt>
                <c:pt idx="10">
                  <c:v>42.502239774205343</c:v>
                </c:pt>
                <c:pt idx="11">
                  <c:v>41.262817884206278</c:v>
                </c:pt>
                <c:pt idx="12">
                  <c:v>23.457430284206275</c:v>
                </c:pt>
                <c:pt idx="13">
                  <c:v>24.490697184204411</c:v>
                </c:pt>
                <c:pt idx="14">
                  <c:v>34.151530696206272</c:v>
                </c:pt>
                <c:pt idx="15">
                  <c:v>28.298368584206276</c:v>
                </c:pt>
                <c:pt idx="16">
                  <c:v>16.208828459577518</c:v>
                </c:pt>
                <c:pt idx="17">
                  <c:v>19.995195079575655</c:v>
                </c:pt>
                <c:pt idx="18">
                  <c:v>29.27442094957566</c:v>
                </c:pt>
                <c:pt idx="19">
                  <c:v>25.361640631577515</c:v>
                </c:pt>
                <c:pt idx="20">
                  <c:v>27.613694815575656</c:v>
                </c:pt>
                <c:pt idx="21">
                  <c:v>28.185898831577521</c:v>
                </c:pt>
                <c:pt idx="22">
                  <c:v>27.056196983576591</c:v>
                </c:pt>
                <c:pt idx="23">
                  <c:v>45.922900717377338</c:v>
                </c:pt>
                <c:pt idx="24">
                  <c:v>48.023393435378267</c:v>
                </c:pt>
                <c:pt idx="25">
                  <c:v>48.029964095378268</c:v>
                </c:pt>
                <c:pt idx="26">
                  <c:v>51.930724423378273</c:v>
                </c:pt>
                <c:pt idx="27">
                  <c:v>44.816040211378272</c:v>
                </c:pt>
                <c:pt idx="28">
                  <c:v>54.373351795377332</c:v>
                </c:pt>
                <c:pt idx="29">
                  <c:v>69.328777995378275</c:v>
                </c:pt>
                <c:pt idx="30">
                  <c:v>68.424174788547219</c:v>
                </c:pt>
                <c:pt idx="31">
                  <c:v>68.196118772550932</c:v>
                </c:pt>
                <c:pt idx="32">
                  <c:v>80.289601772547201</c:v>
                </c:pt>
                <c:pt idx="33">
                  <c:v>74.362226412549063</c:v>
                </c:pt>
                <c:pt idx="34">
                  <c:v>68.340501322548135</c:v>
                </c:pt>
                <c:pt idx="35">
                  <c:v>75.856498524549067</c:v>
                </c:pt>
                <c:pt idx="36">
                  <c:v>75.676378570549076</c:v>
                </c:pt>
                <c:pt idx="37">
                  <c:v>134.58541499479685</c:v>
                </c:pt>
                <c:pt idx="38">
                  <c:v>150.33647316679779</c:v>
                </c:pt>
                <c:pt idx="39">
                  <c:v>151.27740937479683</c:v>
                </c:pt>
                <c:pt idx="40">
                  <c:v>156.38593004879868</c:v>
                </c:pt>
                <c:pt idx="41">
                  <c:v>166.36647109679777</c:v>
                </c:pt>
                <c:pt idx="42">
                  <c:v>169.41267504479683</c:v>
                </c:pt>
                <c:pt idx="43">
                  <c:v>163.90666651079775</c:v>
                </c:pt>
                <c:pt idx="44">
                  <c:v>99.685270723058579</c:v>
                </c:pt>
                <c:pt idx="45">
                  <c:v>94.640836811056715</c:v>
                </c:pt>
                <c:pt idx="46">
                  <c:v>101.06677891105764</c:v>
                </c:pt>
                <c:pt idx="47">
                  <c:v>108.07583806705765</c:v>
                </c:pt>
                <c:pt idx="48">
                  <c:v>94.540561843058569</c:v>
                </c:pt>
                <c:pt idx="49">
                  <c:v>109.24280523105858</c:v>
                </c:pt>
                <c:pt idx="50">
                  <c:v>116.22075127105857</c:v>
                </c:pt>
                <c:pt idx="51">
                  <c:v>109.98334940971068</c:v>
                </c:pt>
                <c:pt idx="52">
                  <c:v>100.98646594570883</c:v>
                </c:pt>
                <c:pt idx="53">
                  <c:v>73.55139501971162</c:v>
                </c:pt>
                <c:pt idx="54">
                  <c:v>63.232335397708816</c:v>
                </c:pt>
                <c:pt idx="55">
                  <c:v>67.130857297710676</c:v>
                </c:pt>
                <c:pt idx="56">
                  <c:v>70.461875739709754</c:v>
                </c:pt>
                <c:pt idx="57">
                  <c:v>74.37801809771068</c:v>
                </c:pt>
                <c:pt idx="58">
                  <c:v>126.6753947174044</c:v>
                </c:pt>
                <c:pt idx="59">
                  <c:v>127.65760250740441</c:v>
                </c:pt>
                <c:pt idx="60">
                  <c:v>118.75927351740441</c:v>
                </c:pt>
                <c:pt idx="61">
                  <c:v>100.67084251940534</c:v>
                </c:pt>
                <c:pt idx="62">
                  <c:v>103.36370181740534</c:v>
                </c:pt>
                <c:pt idx="63">
                  <c:v>103.76830354740441</c:v>
                </c:pt>
                <c:pt idx="64">
                  <c:v>102.19692251140441</c:v>
                </c:pt>
                <c:pt idx="65">
                  <c:v>91.123599495153442</c:v>
                </c:pt>
                <c:pt idx="66">
                  <c:v>94.747591353151577</c:v>
                </c:pt>
                <c:pt idx="67">
                  <c:v>95.756554759152522</c:v>
                </c:pt>
                <c:pt idx="68">
                  <c:v>90.367898789151582</c:v>
                </c:pt>
                <c:pt idx="69">
                  <c:v>81.920944073152526</c:v>
                </c:pt>
                <c:pt idx="70">
                  <c:v>105.46640415515158</c:v>
                </c:pt>
                <c:pt idx="71">
                  <c:v>106.51634728715251</c:v>
                </c:pt>
                <c:pt idx="72">
                  <c:v>80.589821473632355</c:v>
                </c:pt>
                <c:pt idx="73">
                  <c:v>109.19680112363422</c:v>
                </c:pt>
                <c:pt idx="74">
                  <c:v>110.57570531363422</c:v>
                </c:pt>
                <c:pt idx="75">
                  <c:v>108.31740500363328</c:v>
                </c:pt>
                <c:pt idx="76">
                  <c:v>94.351458171634206</c:v>
                </c:pt>
                <c:pt idx="77">
                  <c:v>103.21601204363421</c:v>
                </c:pt>
                <c:pt idx="78">
                  <c:v>104.71782360363328</c:v>
                </c:pt>
                <c:pt idx="79">
                  <c:v>69.15742757451693</c:v>
                </c:pt>
                <c:pt idx="80">
                  <c:v>59.130421274517865</c:v>
                </c:pt>
                <c:pt idx="81">
                  <c:v>45.015659246516002</c:v>
                </c:pt>
                <c:pt idx="82">
                  <c:v>42.616710636516935</c:v>
                </c:pt>
                <c:pt idx="83">
                  <c:v>55.733155974516933</c:v>
                </c:pt>
                <c:pt idx="84">
                  <c:v>83.187280634515076</c:v>
                </c:pt>
                <c:pt idx="85">
                  <c:v>65.483748462519728</c:v>
                </c:pt>
                <c:pt idx="86">
                  <c:v>60.651418710062167</c:v>
                </c:pt>
                <c:pt idx="87">
                  <c:v>45.053284002061233</c:v>
                </c:pt>
                <c:pt idx="88">
                  <c:v>32.939771530062167</c:v>
                </c:pt>
                <c:pt idx="89">
                  <c:v>32.169669514064964</c:v>
                </c:pt>
                <c:pt idx="90">
                  <c:v>31.01553381806217</c:v>
                </c:pt>
                <c:pt idx="91">
                  <c:v>28.296087556061234</c:v>
                </c:pt>
                <c:pt idx="92">
                  <c:v>22.064038620064959</c:v>
                </c:pt>
                <c:pt idx="93">
                  <c:v>41.94058828384658</c:v>
                </c:pt>
                <c:pt idx="94">
                  <c:v>40.886829097848434</c:v>
                </c:pt>
                <c:pt idx="95">
                  <c:v>39.933947491848436</c:v>
                </c:pt>
                <c:pt idx="96">
                  <c:v>24.057482091847504</c:v>
                </c:pt>
                <c:pt idx="97">
                  <c:v>28.396236431847505</c:v>
                </c:pt>
                <c:pt idx="98">
                  <c:v>30.345593323848437</c:v>
                </c:pt>
                <c:pt idx="99">
                  <c:v>31.577608177848436</c:v>
                </c:pt>
                <c:pt idx="100">
                  <c:v>36.294934372648335</c:v>
                </c:pt>
                <c:pt idx="101">
                  <c:v>44.299026102650195</c:v>
                </c:pt>
                <c:pt idx="102">
                  <c:v>49.327044512649273</c:v>
                </c:pt>
                <c:pt idx="103">
                  <c:v>38.052691846651129</c:v>
                </c:pt>
                <c:pt idx="104">
                  <c:v>20.073116136649269</c:v>
                </c:pt>
                <c:pt idx="105">
                  <c:v>28.380852538649268</c:v>
                </c:pt>
                <c:pt idx="106">
                  <c:v>35.482841400651132</c:v>
                </c:pt>
                <c:pt idx="107">
                  <c:v>29.611516519336924</c:v>
                </c:pt>
                <c:pt idx="108">
                  <c:v>44.633755531335062</c:v>
                </c:pt>
                <c:pt idx="109">
                  <c:v>49.378585881335994</c:v>
                </c:pt>
                <c:pt idx="110">
                  <c:v>34.800005225336925</c:v>
                </c:pt>
                <c:pt idx="111">
                  <c:v>41.206267895335991</c:v>
                </c:pt>
                <c:pt idx="112">
                  <c:v>41.903955069337854</c:v>
                </c:pt>
                <c:pt idx="113">
                  <c:v>42.939992395335061</c:v>
                </c:pt>
                <c:pt idx="114">
                  <c:v>33.073677456992442</c:v>
                </c:pt>
                <c:pt idx="115">
                  <c:v>38.823976576992443</c:v>
                </c:pt>
                <c:pt idx="116">
                  <c:v>33.172898378992443</c:v>
                </c:pt>
                <c:pt idx="117">
                  <c:v>33.968899250991512</c:v>
                </c:pt>
                <c:pt idx="118">
                  <c:v>33.866126194992447</c:v>
                </c:pt>
                <c:pt idx="119">
                  <c:v>25.648897052992442</c:v>
                </c:pt>
                <c:pt idx="120">
                  <c:v>31.391719412993378</c:v>
                </c:pt>
                <c:pt idx="121">
                  <c:v>40.784673179673312</c:v>
                </c:pt>
                <c:pt idx="122">
                  <c:v>49.315927419673315</c:v>
                </c:pt>
                <c:pt idx="123">
                  <c:v>39.349748935674242</c:v>
                </c:pt>
                <c:pt idx="124">
                  <c:v>48.881724543674245</c:v>
                </c:pt>
                <c:pt idx="125">
                  <c:v>45.742094035673311</c:v>
                </c:pt>
                <c:pt idx="126">
                  <c:v>60.618987323673309</c:v>
                </c:pt>
                <c:pt idx="127">
                  <c:v>36.964099775673311</c:v>
                </c:pt>
                <c:pt idx="128">
                  <c:v>62.300421105205558</c:v>
                </c:pt>
                <c:pt idx="129">
                  <c:v>54.79258792720556</c:v>
                </c:pt>
                <c:pt idx="130">
                  <c:v>60.629858955205556</c:v>
                </c:pt>
                <c:pt idx="131">
                  <c:v>59.165812285206492</c:v>
                </c:pt>
                <c:pt idx="132">
                  <c:v>60.547653731206488</c:v>
                </c:pt>
                <c:pt idx="133">
                  <c:v>63.689207503205559</c:v>
                </c:pt>
                <c:pt idx="134">
                  <c:v>88.789314825206489</c:v>
                </c:pt>
                <c:pt idx="135">
                  <c:v>106.00299378317858</c:v>
                </c:pt>
                <c:pt idx="136">
                  <c:v>76.527726677176716</c:v>
                </c:pt>
                <c:pt idx="137">
                  <c:v>83.819214599177656</c:v>
                </c:pt>
                <c:pt idx="138">
                  <c:v>73.140999351177655</c:v>
                </c:pt>
                <c:pt idx="139">
                  <c:v>63.440759083177653</c:v>
                </c:pt>
                <c:pt idx="140">
                  <c:v>64.563472147177663</c:v>
                </c:pt>
                <c:pt idx="141">
                  <c:v>71.529757761177663</c:v>
                </c:pt>
                <c:pt idx="142">
                  <c:v>96.653541922288952</c:v>
                </c:pt>
                <c:pt idx="143">
                  <c:v>108.81718818828989</c:v>
                </c:pt>
                <c:pt idx="144">
                  <c:v>101.39951637829083</c:v>
                </c:pt>
                <c:pt idx="145">
                  <c:v>97.732828272288955</c:v>
                </c:pt>
                <c:pt idx="146">
                  <c:v>77.183881546289896</c:v>
                </c:pt>
                <c:pt idx="147">
                  <c:v>88.084318582288944</c:v>
                </c:pt>
                <c:pt idx="148">
                  <c:v>100.24024737228989</c:v>
                </c:pt>
                <c:pt idx="149">
                  <c:v>77.083825651458611</c:v>
                </c:pt>
                <c:pt idx="150">
                  <c:v>78.783568207456753</c:v>
                </c:pt>
                <c:pt idx="151">
                  <c:v>79.621652601457697</c:v>
                </c:pt>
                <c:pt idx="152">
                  <c:v>63.652071265456755</c:v>
                </c:pt>
                <c:pt idx="153">
                  <c:v>52.926250857457688</c:v>
                </c:pt>
                <c:pt idx="154">
                  <c:v>72.057024007457684</c:v>
                </c:pt>
                <c:pt idx="155">
                  <c:v>96.13378803145676</c:v>
                </c:pt>
                <c:pt idx="156">
                  <c:v>76.231480753457234</c:v>
                </c:pt>
                <c:pt idx="157">
                  <c:v>56.790206899457232</c:v>
                </c:pt>
                <c:pt idx="158">
                  <c:v>53.223992833460024</c:v>
                </c:pt>
                <c:pt idx="159">
                  <c:v>70.652818067457233</c:v>
                </c:pt>
                <c:pt idx="160">
                  <c:v>40.918056189456301</c:v>
                </c:pt>
                <c:pt idx="161">
                  <c:v>46.868316089458169</c:v>
                </c:pt>
                <c:pt idx="162">
                  <c:v>73.202432325457238</c:v>
                </c:pt>
                <c:pt idx="163">
                  <c:v>97.029967481449177</c:v>
                </c:pt>
                <c:pt idx="164">
                  <c:v>81.191819453449156</c:v>
                </c:pt>
                <c:pt idx="165">
                  <c:v>74.553324233448251</c:v>
                </c:pt>
                <c:pt idx="166">
                  <c:v>65.376347637449172</c:v>
                </c:pt>
                <c:pt idx="167">
                  <c:v>72.665358119449166</c:v>
                </c:pt>
                <c:pt idx="168">
                  <c:v>79.34810926944823</c:v>
                </c:pt>
                <c:pt idx="169">
                  <c:v>82.780507059450102</c:v>
                </c:pt>
                <c:pt idx="170">
                  <c:v>91.179375421669945</c:v>
                </c:pt>
                <c:pt idx="171">
                  <c:v>107.24645708966996</c:v>
                </c:pt>
                <c:pt idx="172">
                  <c:v>109.59587319367088</c:v>
                </c:pt>
                <c:pt idx="173">
                  <c:v>79.516294011670894</c:v>
                </c:pt>
                <c:pt idx="174">
                  <c:v>91.745059781669966</c:v>
                </c:pt>
                <c:pt idx="175">
                  <c:v>101.44792483766902</c:v>
                </c:pt>
                <c:pt idx="176">
                  <c:v>104.48264529367088</c:v>
                </c:pt>
                <c:pt idx="177">
                  <c:v>99.326831420552693</c:v>
                </c:pt>
                <c:pt idx="178">
                  <c:v>114.03566418455084</c:v>
                </c:pt>
                <c:pt idx="179">
                  <c:v>117.81579688055271</c:v>
                </c:pt>
                <c:pt idx="180">
                  <c:v>104.73164693055364</c:v>
                </c:pt>
                <c:pt idx="181">
                  <c:v>83.156359126549916</c:v>
                </c:pt>
                <c:pt idx="182">
                  <c:v>91.21433605255362</c:v>
                </c:pt>
                <c:pt idx="183">
                  <c:v>111.0449889485527</c:v>
                </c:pt>
                <c:pt idx="184">
                  <c:v>107.26813197630744</c:v>
                </c:pt>
                <c:pt idx="185">
                  <c:v>86.8020471523065</c:v>
                </c:pt>
                <c:pt idx="186">
                  <c:v>69.103522436307443</c:v>
                </c:pt>
                <c:pt idx="187">
                  <c:v>72.622806806305576</c:v>
                </c:pt>
                <c:pt idx="188">
                  <c:v>64.835992066308364</c:v>
                </c:pt>
                <c:pt idx="189">
                  <c:v>79.258509340306517</c:v>
                </c:pt>
                <c:pt idx="190">
                  <c:v>83.370523604307436</c:v>
                </c:pt>
                <c:pt idx="191">
                  <c:v>64.487095028005015</c:v>
                </c:pt>
                <c:pt idx="192">
                  <c:v>54.860505084005958</c:v>
                </c:pt>
                <c:pt idx="193">
                  <c:v>61.607467572005014</c:v>
                </c:pt>
                <c:pt idx="194">
                  <c:v>40.143651944004084</c:v>
                </c:pt>
                <c:pt idx="195">
                  <c:v>39.209505080005947</c:v>
                </c:pt>
                <c:pt idx="196">
                  <c:v>49.212794322006879</c:v>
                </c:pt>
                <c:pt idx="197">
                  <c:v>51.786156812005011</c:v>
                </c:pt>
                <c:pt idx="198">
                  <c:v>61.161129312259817</c:v>
                </c:pt>
                <c:pt idx="199">
                  <c:v>65.167090836259817</c:v>
                </c:pt>
                <c:pt idx="200">
                  <c:v>62.089040656260742</c:v>
                </c:pt>
                <c:pt idx="201">
                  <c:v>57.760507064259812</c:v>
                </c:pt>
                <c:pt idx="202">
                  <c:v>52.668547350260752</c:v>
                </c:pt>
                <c:pt idx="203">
                  <c:v>62.746090904259816</c:v>
                </c:pt>
                <c:pt idx="204">
                  <c:v>55.796363632261681</c:v>
                </c:pt>
                <c:pt idx="205">
                  <c:v>37.202491168886539</c:v>
                </c:pt>
                <c:pt idx="206">
                  <c:v>32.887609544888399</c:v>
                </c:pt>
                <c:pt idx="207">
                  <c:v>34.880052270888399</c:v>
                </c:pt>
                <c:pt idx="208">
                  <c:v>41.353239382888404</c:v>
                </c:pt>
                <c:pt idx="209">
                  <c:v>28.317300492888396</c:v>
                </c:pt>
                <c:pt idx="210">
                  <c:v>38.824673940888403</c:v>
                </c:pt>
                <c:pt idx="211">
                  <c:v>48.850169006887469</c:v>
                </c:pt>
                <c:pt idx="212">
                  <c:v>41.207367929528253</c:v>
                </c:pt>
                <c:pt idx="213">
                  <c:v>52.536363009527328</c:v>
                </c:pt>
                <c:pt idx="214">
                  <c:v>46.10201554552733</c:v>
                </c:pt>
                <c:pt idx="215">
                  <c:v>32.200516235526393</c:v>
                </c:pt>
                <c:pt idx="216">
                  <c:v>24.11654776152826</c:v>
                </c:pt>
                <c:pt idx="217">
                  <c:v>30.488533945529191</c:v>
                </c:pt>
                <c:pt idx="218">
                  <c:v>29.348419123526394</c:v>
                </c:pt>
                <c:pt idx="219">
                  <c:v>22.97658207775229</c:v>
                </c:pt>
                <c:pt idx="220">
                  <c:v>25.693151507752294</c:v>
                </c:pt>
                <c:pt idx="221">
                  <c:v>30.172250453753222</c:v>
                </c:pt>
                <c:pt idx="222">
                  <c:v>26.469429901751361</c:v>
                </c:pt>
                <c:pt idx="223">
                  <c:v>19.406487079751358</c:v>
                </c:pt>
                <c:pt idx="224">
                  <c:v>46.200025131753222</c:v>
                </c:pt>
                <c:pt idx="225">
                  <c:v>42.439020761752289</c:v>
                </c:pt>
                <c:pt idx="226">
                  <c:v>29.932358020219034</c:v>
                </c:pt>
                <c:pt idx="227">
                  <c:v>5.7832736262199687</c:v>
                </c:pt>
                <c:pt idx="228">
                  <c:v>1.2738564382199693</c:v>
                </c:pt>
                <c:pt idx="229">
                  <c:v>10.591816084219973</c:v>
                </c:pt>
                <c:pt idx="230">
                  <c:v>1.5330402962209009</c:v>
                </c:pt>
                <c:pt idx="231">
                  <c:v>4.6798778182190359</c:v>
                </c:pt>
                <c:pt idx="232">
                  <c:v>7.928798956219973</c:v>
                </c:pt>
                <c:pt idx="233">
                  <c:v>19.59688801024253</c:v>
                </c:pt>
                <c:pt idx="234">
                  <c:v>11.886811138243461</c:v>
                </c:pt>
                <c:pt idx="235">
                  <c:v>13.637115506245326</c:v>
                </c:pt>
                <c:pt idx="236">
                  <c:v>14.103308344244393</c:v>
                </c:pt>
                <c:pt idx="237">
                  <c:v>14.828685156243465</c:v>
                </c:pt>
                <c:pt idx="238">
                  <c:v>16.303281046242528</c:v>
                </c:pt>
                <c:pt idx="239">
                  <c:v>21.96886816424346</c:v>
                </c:pt>
                <c:pt idx="240">
                  <c:v>9.211150769911189</c:v>
                </c:pt>
                <c:pt idx="241">
                  <c:v>14.028541505911191</c:v>
                </c:pt>
                <c:pt idx="242">
                  <c:v>18.326979493911189</c:v>
                </c:pt>
                <c:pt idx="243">
                  <c:v>13.377881027910261</c:v>
                </c:pt>
                <c:pt idx="244">
                  <c:v>10.92700495791026</c:v>
                </c:pt>
                <c:pt idx="245">
                  <c:v>12.704216783910262</c:v>
                </c:pt>
                <c:pt idx="246">
                  <c:v>9.9428198619102588</c:v>
                </c:pt>
                <c:pt idx="247">
                  <c:v>11.325503423679002</c:v>
                </c:pt>
                <c:pt idx="248">
                  <c:v>9.0330230036817962</c:v>
                </c:pt>
                <c:pt idx="249">
                  <c:v>9.7995151336799324</c:v>
                </c:pt>
                <c:pt idx="250">
                  <c:v>10.655314937679002</c:v>
                </c:pt>
                <c:pt idx="251">
                  <c:v>6.8382933716789998</c:v>
                </c:pt>
                <c:pt idx="252">
                  <c:v>9.1660574676808615</c:v>
                </c:pt>
                <c:pt idx="253">
                  <c:v>8.5802800636789982</c:v>
                </c:pt>
                <c:pt idx="254">
                  <c:v>4.8299751573210594</c:v>
                </c:pt>
                <c:pt idx="255">
                  <c:v>6.5488495373191977</c:v>
                </c:pt>
                <c:pt idx="256">
                  <c:v>1.5232129653201263</c:v>
                </c:pt>
                <c:pt idx="257">
                  <c:v>1.2849200733191937</c:v>
                </c:pt>
                <c:pt idx="258">
                  <c:v>1.4496847053201272</c:v>
                </c:pt>
                <c:pt idx="259">
                  <c:v>0.77954121532105636</c:v>
                </c:pt>
                <c:pt idx="260">
                  <c:v>1.173243831319196</c:v>
                </c:pt>
                <c:pt idx="261">
                  <c:v>20.147601515821357</c:v>
                </c:pt>
                <c:pt idx="262">
                  <c:v>2.6018812478222864</c:v>
                </c:pt>
                <c:pt idx="263">
                  <c:v>9.799058977821355</c:v>
                </c:pt>
                <c:pt idx="264">
                  <c:v>1.8927773678213562</c:v>
                </c:pt>
                <c:pt idx="265">
                  <c:v>6.3751965378232196</c:v>
                </c:pt>
                <c:pt idx="266">
                  <c:v>2.6759367778213563</c:v>
                </c:pt>
                <c:pt idx="267">
                  <c:v>4.0206456878222889</c:v>
                </c:pt>
                <c:pt idx="268">
                  <c:v>2.3778563500869931</c:v>
                </c:pt>
                <c:pt idx="269">
                  <c:v>3.0707219940860671</c:v>
                </c:pt>
                <c:pt idx="270">
                  <c:v>8.0482750000860612</c:v>
                </c:pt>
                <c:pt idx="271">
                  <c:v>1.4271286360860649</c:v>
                </c:pt>
                <c:pt idx="272">
                  <c:v>1.0757615200851323</c:v>
                </c:pt>
                <c:pt idx="273">
                  <c:v>3.5158488080869938</c:v>
                </c:pt>
                <c:pt idx="274">
                  <c:v>5.5261776980869985</c:v>
                </c:pt>
                <c:pt idx="275">
                  <c:v>1.0188386552845767</c:v>
                </c:pt>
                <c:pt idx="276">
                  <c:v>1.4412675172845775</c:v>
                </c:pt>
                <c:pt idx="277">
                  <c:v>1.3329215492845761</c:v>
                </c:pt>
                <c:pt idx="278">
                  <c:v>0.83663648328457563</c:v>
                </c:pt>
                <c:pt idx="279">
                  <c:v>0.67314303928457597</c:v>
                </c:pt>
                <c:pt idx="280">
                  <c:v>1.3498702392864397</c:v>
                </c:pt>
                <c:pt idx="281">
                  <c:v>0.70941754728457818</c:v>
                </c:pt>
                <c:pt idx="282">
                  <c:v>4.9430723089984605</c:v>
                </c:pt>
                <c:pt idx="283">
                  <c:v>1.7937095069993885</c:v>
                </c:pt>
                <c:pt idx="284">
                  <c:v>1.2085088429984607</c:v>
                </c:pt>
                <c:pt idx="285">
                  <c:v>2.0580843149993888</c:v>
                </c:pt>
                <c:pt idx="286">
                  <c:v>1.3415646249993878</c:v>
                </c:pt>
                <c:pt idx="287">
                  <c:v>1.4799389209993896</c:v>
                </c:pt>
                <c:pt idx="288">
                  <c:v>1.9507038109975257</c:v>
                </c:pt>
                <c:pt idx="289">
                  <c:v>2.0448352808154886</c:v>
                </c:pt>
                <c:pt idx="290">
                  <c:v>4.3118216648145573</c:v>
                </c:pt>
                <c:pt idx="291">
                  <c:v>12.737456120815484</c:v>
                </c:pt>
                <c:pt idx="292">
                  <c:v>8.6795645528154886</c:v>
                </c:pt>
                <c:pt idx="293">
                  <c:v>0.63787914281455593</c:v>
                </c:pt>
                <c:pt idx="294">
                  <c:v>3.61111934681642</c:v>
                </c:pt>
                <c:pt idx="295">
                  <c:v>14.42095846081456</c:v>
                </c:pt>
                <c:pt idx="296">
                  <c:v>8.6421926085703387</c:v>
                </c:pt>
                <c:pt idx="297">
                  <c:v>1.5996729785712704</c:v>
                </c:pt>
                <c:pt idx="298">
                  <c:v>0.86446228857127061</c:v>
                </c:pt>
                <c:pt idx="299">
                  <c:v>6.8627261985703409</c:v>
                </c:pt>
                <c:pt idx="300">
                  <c:v>1.2790894625712717</c:v>
                </c:pt>
                <c:pt idx="301">
                  <c:v>7.5367625565703422</c:v>
                </c:pt>
                <c:pt idx="302">
                  <c:v>19.798910736570338</c:v>
                </c:pt>
                <c:pt idx="303">
                  <c:v>8.7315964332490115</c:v>
                </c:pt>
                <c:pt idx="304">
                  <c:v>3.7828873652471482</c:v>
                </c:pt>
                <c:pt idx="305">
                  <c:v>0.90883960924807983</c:v>
                </c:pt>
                <c:pt idx="306">
                  <c:v>1.0499202512480805</c:v>
                </c:pt>
                <c:pt idx="307">
                  <c:v>0.80755490724715129</c:v>
                </c:pt>
                <c:pt idx="308">
                  <c:v>1.2218452492471479</c:v>
                </c:pt>
                <c:pt idx="309">
                  <c:v>1.0894917012471488</c:v>
                </c:pt>
                <c:pt idx="310">
                  <c:v>2.8869032931076291</c:v>
                </c:pt>
                <c:pt idx="311">
                  <c:v>14.760340259105767</c:v>
                </c:pt>
                <c:pt idx="312">
                  <c:v>35.064965161107629</c:v>
                </c:pt>
                <c:pt idx="313">
                  <c:v>13.339951817105764</c:v>
                </c:pt>
                <c:pt idx="314">
                  <c:v>3.9322403651076274</c:v>
                </c:pt>
                <c:pt idx="315">
                  <c:v>5.1425005751057649</c:v>
                </c:pt>
                <c:pt idx="316">
                  <c:v>15.42366311510763</c:v>
                </c:pt>
                <c:pt idx="317">
                  <c:v>12.349760605496158</c:v>
                </c:pt>
                <c:pt idx="318">
                  <c:v>31.989309273495223</c:v>
                </c:pt>
                <c:pt idx="319">
                  <c:v>36.948285189495216</c:v>
                </c:pt>
                <c:pt idx="320">
                  <c:v>16.074023705495222</c:v>
                </c:pt>
                <c:pt idx="321">
                  <c:v>13.853308805496155</c:v>
                </c:pt>
                <c:pt idx="322">
                  <c:v>28.378632505496157</c:v>
                </c:pt>
                <c:pt idx="323">
                  <c:v>28.874847413494294</c:v>
                </c:pt>
                <c:pt idx="324">
                  <c:v>18.91056866332821</c:v>
                </c:pt>
                <c:pt idx="325">
                  <c:v>15.011955983329143</c:v>
                </c:pt>
                <c:pt idx="326">
                  <c:v>15.385728020327274</c:v>
                </c:pt>
                <c:pt idx="327">
                  <c:v>7.3847436263291382</c:v>
                </c:pt>
                <c:pt idx="328">
                  <c:v>1.3258039603282086</c:v>
                </c:pt>
                <c:pt idx="329">
                  <c:v>1.1169635263272795</c:v>
                </c:pt>
                <c:pt idx="330">
                  <c:v>0.78786596332913905</c:v>
                </c:pt>
                <c:pt idx="331">
                  <c:v>0.62199482457556587</c:v>
                </c:pt>
                <c:pt idx="332">
                  <c:v>1.5908444845746343</c:v>
                </c:pt>
                <c:pt idx="333">
                  <c:v>15.933703672575568</c:v>
                </c:pt>
                <c:pt idx="334">
                  <c:v>11.227034907575566</c:v>
                </c:pt>
                <c:pt idx="335">
                  <c:v>7.9707422325755672</c:v>
                </c:pt>
                <c:pt idx="336">
                  <c:v>20.891594586575568</c:v>
                </c:pt>
                <c:pt idx="337">
                  <c:v>16.433540057575566</c:v>
                </c:pt>
                <c:pt idx="338">
                  <c:v>8.6749098880381279</c:v>
                </c:pt>
                <c:pt idx="339">
                  <c:v>9.3689522890390577</c:v>
                </c:pt>
                <c:pt idx="340">
                  <c:v>13.773585029038127</c:v>
                </c:pt>
                <c:pt idx="341">
                  <c:v>5.7188718090381263</c:v>
                </c:pt>
                <c:pt idx="342">
                  <c:v>4.7329473290381268</c:v>
                </c:pt>
                <c:pt idx="343">
                  <c:v>14.908775329039058</c:v>
                </c:pt>
                <c:pt idx="344">
                  <c:v>11.686731429039057</c:v>
                </c:pt>
                <c:pt idx="345">
                  <c:v>8.0333308843297484</c:v>
                </c:pt>
                <c:pt idx="346">
                  <c:v>13.818515744328819</c:v>
                </c:pt>
                <c:pt idx="347">
                  <c:v>13.067054888329748</c:v>
                </c:pt>
                <c:pt idx="348">
                  <c:v>8.1490059843288183</c:v>
                </c:pt>
                <c:pt idx="349">
                  <c:v>9.3695336443297492</c:v>
                </c:pt>
                <c:pt idx="350">
                  <c:v>13.885516124329747</c:v>
                </c:pt>
                <c:pt idx="351">
                  <c:v>13.979799504328817</c:v>
                </c:pt>
                <c:pt idx="352">
                  <c:v>36.042525623746585</c:v>
                </c:pt>
                <c:pt idx="353">
                  <c:v>41.862411023747526</c:v>
                </c:pt>
                <c:pt idx="354">
                  <c:v>48.232235227746592</c:v>
                </c:pt>
                <c:pt idx="355">
                  <c:v>42.953111683746592</c:v>
                </c:pt>
                <c:pt idx="356">
                  <c:v>43.362609591746583</c:v>
                </c:pt>
                <c:pt idx="357">
                  <c:v>55.478940703746588</c:v>
                </c:pt>
                <c:pt idx="358">
                  <c:v>44.782790679745652</c:v>
                </c:pt>
                <c:pt idx="359">
                  <c:v>65.213771026325347</c:v>
                </c:pt>
                <c:pt idx="360">
                  <c:v>50.209895595325349</c:v>
                </c:pt>
                <c:pt idx="361">
                  <c:v>53.048136565324413</c:v>
                </c:pt>
                <c:pt idx="362">
                  <c:v>54.221547558325341</c:v>
                </c:pt>
                <c:pt idx="363">
                  <c:v>56.44741686632441</c:v>
                </c:pt>
                <c:pt idx="364">
                  <c:v>56.191996070324414</c:v>
                </c:pt>
                <c:pt idx="365">
                  <c:v>55.130181238325342</c:v>
                </c:pt>
                <c:pt idx="366">
                  <c:v>48.506123542046467</c:v>
                </c:pt>
                <c:pt idx="367">
                  <c:v>49.718320378047402</c:v>
                </c:pt>
                <c:pt idx="368">
                  <c:v>46.650063326046464</c:v>
                </c:pt>
                <c:pt idx="369">
                  <c:v>40.67551791804739</c:v>
                </c:pt>
                <c:pt idx="370">
                  <c:v>40.382972262046458</c:v>
                </c:pt>
                <c:pt idx="371">
                  <c:v>48.894716262047396</c:v>
                </c:pt>
                <c:pt idx="372">
                  <c:v>44.898839198047398</c:v>
                </c:pt>
                <c:pt idx="373">
                  <c:v>40.248126950567581</c:v>
                </c:pt>
                <c:pt idx="374">
                  <c:v>42.249594190569447</c:v>
                </c:pt>
                <c:pt idx="375">
                  <c:v>35.319905954567588</c:v>
                </c:pt>
                <c:pt idx="376">
                  <c:v>33.268927706570381</c:v>
                </c:pt>
                <c:pt idx="377">
                  <c:v>36.046191154565719</c:v>
                </c:pt>
                <c:pt idx="378">
                  <c:v>40.401686802569451</c:v>
                </c:pt>
                <c:pt idx="379">
                  <c:v>36.647924542569449</c:v>
                </c:pt>
                <c:pt idx="380">
                  <c:v>50.92107846073597</c:v>
                </c:pt>
                <c:pt idx="381">
                  <c:v>54.079362809736899</c:v>
                </c:pt>
                <c:pt idx="382">
                  <c:v>62.311454867738767</c:v>
                </c:pt>
                <c:pt idx="383">
                  <c:v>54.486124876736902</c:v>
                </c:pt>
                <c:pt idx="384">
                  <c:v>53.590608580737836</c:v>
                </c:pt>
                <c:pt idx="385">
                  <c:v>62.19546324073783</c:v>
                </c:pt>
                <c:pt idx="386">
                  <c:v>73.662484316736894</c:v>
                </c:pt>
                <c:pt idx="387">
                  <c:v>133.01293763312782</c:v>
                </c:pt>
                <c:pt idx="388">
                  <c:v>146.37909403312969</c:v>
                </c:pt>
                <c:pt idx="389">
                  <c:v>139.10208684112686</c:v>
                </c:pt>
                <c:pt idx="390">
                  <c:v>145.09204238912872</c:v>
                </c:pt>
                <c:pt idx="391">
                  <c:v>137.68673816912781</c:v>
                </c:pt>
                <c:pt idx="392">
                  <c:v>124.79451112512781</c:v>
                </c:pt>
                <c:pt idx="393">
                  <c:v>157.05292319312778</c:v>
                </c:pt>
                <c:pt idx="394">
                  <c:v>78.135611493811084</c:v>
                </c:pt>
                <c:pt idx="395">
                  <c:v>70.928567722812019</c:v>
                </c:pt>
                <c:pt idx="396">
                  <c:v>76.552537708811087</c:v>
                </c:pt>
                <c:pt idx="397">
                  <c:v>79.19663666181016</c:v>
                </c:pt>
                <c:pt idx="398">
                  <c:v>77.386342661811085</c:v>
                </c:pt>
                <c:pt idx="399">
                  <c:v>74.9116890218111</c:v>
                </c:pt>
                <c:pt idx="400">
                  <c:v>73.992880701812012</c:v>
                </c:pt>
                <c:pt idx="401">
                  <c:v>83.487556462748103</c:v>
                </c:pt>
                <c:pt idx="402">
                  <c:v>78.386562502751829</c:v>
                </c:pt>
                <c:pt idx="403">
                  <c:v>81.364727742749963</c:v>
                </c:pt>
                <c:pt idx="404">
                  <c:v>65.846046131749958</c:v>
                </c:pt>
                <c:pt idx="405">
                  <c:v>67.880276181749039</c:v>
                </c:pt>
                <c:pt idx="406">
                  <c:v>74.291155034749977</c:v>
                </c:pt>
                <c:pt idx="407">
                  <c:v>101.93849131074995</c:v>
                </c:pt>
                <c:pt idx="408">
                  <c:v>289.97392061030251</c:v>
                </c:pt>
                <c:pt idx="409">
                  <c:v>284.73792954630437</c:v>
                </c:pt>
                <c:pt idx="410">
                  <c:v>307.97685631430346</c:v>
                </c:pt>
                <c:pt idx="411">
                  <c:v>302.26623228230346</c:v>
                </c:pt>
                <c:pt idx="412">
                  <c:v>247.9712209903025</c:v>
                </c:pt>
                <c:pt idx="413">
                  <c:v>269.60022292630441</c:v>
                </c:pt>
                <c:pt idx="414">
                  <c:v>283.5932388583044</c:v>
                </c:pt>
                <c:pt idx="415">
                  <c:v>216.41231130322751</c:v>
                </c:pt>
                <c:pt idx="416">
                  <c:v>231.06819202322563</c:v>
                </c:pt>
                <c:pt idx="417">
                  <c:v>208.50973759122655</c:v>
                </c:pt>
                <c:pt idx="418">
                  <c:v>181.46844320322654</c:v>
                </c:pt>
                <c:pt idx="419">
                  <c:v>167.11491751522655</c:v>
                </c:pt>
                <c:pt idx="420">
                  <c:v>204.13234757522562</c:v>
                </c:pt>
                <c:pt idx="421">
                  <c:v>234.34795938322748</c:v>
                </c:pt>
                <c:pt idx="422">
                  <c:v>193.8002134387624</c:v>
                </c:pt>
                <c:pt idx="423">
                  <c:v>196.19100491875963</c:v>
                </c:pt>
                <c:pt idx="424">
                  <c:v>181.06590471476241</c:v>
                </c:pt>
                <c:pt idx="425">
                  <c:v>181.0535762667615</c:v>
                </c:pt>
                <c:pt idx="426">
                  <c:v>184.96615999076241</c:v>
                </c:pt>
                <c:pt idx="427">
                  <c:v>244.60551851076056</c:v>
                </c:pt>
                <c:pt idx="428">
                  <c:v>261.85293661476146</c:v>
                </c:pt>
                <c:pt idx="429">
                  <c:v>209.64337584719698</c:v>
                </c:pt>
                <c:pt idx="430">
                  <c:v>214.575156552197</c:v>
                </c:pt>
                <c:pt idx="431">
                  <c:v>202.58454027619513</c:v>
                </c:pt>
                <c:pt idx="432">
                  <c:v>145.75576480019512</c:v>
                </c:pt>
                <c:pt idx="433">
                  <c:v>152.53442951619701</c:v>
                </c:pt>
                <c:pt idx="434">
                  <c:v>173.79915520419698</c:v>
                </c:pt>
                <c:pt idx="435">
                  <c:v>220.36312534819515</c:v>
                </c:pt>
                <c:pt idx="436">
                  <c:v>192.76328095746041</c:v>
                </c:pt>
                <c:pt idx="437">
                  <c:v>204.77107345346042</c:v>
                </c:pt>
                <c:pt idx="438">
                  <c:v>208.4827478734604</c:v>
                </c:pt>
                <c:pt idx="439">
                  <c:v>185.28207653746227</c:v>
                </c:pt>
                <c:pt idx="440">
                  <c:v>125.21116058545854</c:v>
                </c:pt>
                <c:pt idx="441">
                  <c:v>143.16289317346227</c:v>
                </c:pt>
                <c:pt idx="442">
                  <c:v>139.74928449845856</c:v>
                </c:pt>
                <c:pt idx="443">
                  <c:v>210.30213527556046</c:v>
                </c:pt>
                <c:pt idx="444">
                  <c:v>212.86788173355862</c:v>
                </c:pt>
                <c:pt idx="445">
                  <c:v>233.63116504555674</c:v>
                </c:pt>
                <c:pt idx="446">
                  <c:v>217.04495348956047</c:v>
                </c:pt>
                <c:pt idx="447">
                  <c:v>209.32680682955859</c:v>
                </c:pt>
                <c:pt idx="448">
                  <c:v>238.02495597755677</c:v>
                </c:pt>
                <c:pt idx="449">
                  <c:v>265.7200402335605</c:v>
                </c:pt>
                <c:pt idx="450">
                  <c:v>175.36731750291602</c:v>
                </c:pt>
                <c:pt idx="451">
                  <c:v>171.09174355092162</c:v>
                </c:pt>
                <c:pt idx="452">
                  <c:v>152.44886446691788</c:v>
                </c:pt>
                <c:pt idx="453">
                  <c:v>118.68786553891975</c:v>
                </c:pt>
                <c:pt idx="454">
                  <c:v>117.36018441892161</c:v>
                </c:pt>
                <c:pt idx="455">
                  <c:v>167.43612804691787</c:v>
                </c:pt>
                <c:pt idx="456">
                  <c:v>157.52375710691601</c:v>
                </c:pt>
                <c:pt idx="457">
                  <c:v>109.98892677138365</c:v>
                </c:pt>
                <c:pt idx="458">
                  <c:v>111.23154383538177</c:v>
                </c:pt>
                <c:pt idx="459">
                  <c:v>115.60297317137805</c:v>
                </c:pt>
                <c:pt idx="460">
                  <c:v>67.510588903383635</c:v>
                </c:pt>
                <c:pt idx="461">
                  <c:v>35.37172956738177</c:v>
                </c:pt>
                <c:pt idx="462">
                  <c:v>55.053161847379904</c:v>
                </c:pt>
                <c:pt idx="463">
                  <c:v>98.760571611379916</c:v>
                </c:pt>
                <c:pt idx="464">
                  <c:v>105.96566253278</c:v>
                </c:pt>
                <c:pt idx="465">
                  <c:v>90.237099136778141</c:v>
                </c:pt>
                <c:pt idx="466">
                  <c:v>92.792532980778134</c:v>
                </c:pt>
                <c:pt idx="467">
                  <c:v>63.810662124776265</c:v>
                </c:pt>
                <c:pt idx="468">
                  <c:v>58.790354388780003</c:v>
                </c:pt>
                <c:pt idx="469">
                  <c:v>73.906280304778136</c:v>
                </c:pt>
                <c:pt idx="470">
                  <c:v>62.603403532776269</c:v>
                </c:pt>
                <c:pt idx="471">
                  <c:v>73.844901758387934</c:v>
                </c:pt>
                <c:pt idx="472">
                  <c:v>76.382206566387936</c:v>
                </c:pt>
                <c:pt idx="473">
                  <c:v>60.770387206387937</c:v>
                </c:pt>
                <c:pt idx="474">
                  <c:v>55.626705114384208</c:v>
                </c:pt>
                <c:pt idx="475">
                  <c:v>47.20319400238607</c:v>
                </c:pt>
                <c:pt idx="476">
                  <c:v>55.4076679463898</c:v>
                </c:pt>
                <c:pt idx="477">
                  <c:v>70.022577530386073</c:v>
                </c:pt>
                <c:pt idx="478">
                  <c:v>79.518975382491888</c:v>
                </c:pt>
                <c:pt idx="479">
                  <c:v>71.92419629449374</c:v>
                </c:pt>
                <c:pt idx="480">
                  <c:v>87.827773022493744</c:v>
                </c:pt>
                <c:pt idx="481">
                  <c:v>79.180815238490013</c:v>
                </c:pt>
                <c:pt idx="482">
                  <c:v>40.410771714493741</c:v>
                </c:pt>
                <c:pt idx="483">
                  <c:v>42.142321766493744</c:v>
                </c:pt>
                <c:pt idx="484">
                  <c:v>60.089762074493748</c:v>
                </c:pt>
                <c:pt idx="485">
                  <c:v>64.091979240687394</c:v>
                </c:pt>
                <c:pt idx="486">
                  <c:v>65.819765584685541</c:v>
                </c:pt>
                <c:pt idx="487">
                  <c:v>63.845628172687398</c:v>
                </c:pt>
                <c:pt idx="488">
                  <c:v>68.848843408687387</c:v>
                </c:pt>
                <c:pt idx="489">
                  <c:v>73.285303176687393</c:v>
                </c:pt>
                <c:pt idx="490">
                  <c:v>65.150454980683676</c:v>
                </c:pt>
                <c:pt idx="491">
                  <c:v>29.726404709689255</c:v>
                </c:pt>
                <c:pt idx="492">
                  <c:v>84.360668918236271</c:v>
                </c:pt>
                <c:pt idx="493">
                  <c:v>81.907544380236274</c:v>
                </c:pt>
                <c:pt idx="494">
                  <c:v>75.485651818238139</c:v>
                </c:pt>
                <c:pt idx="495">
                  <c:v>73.822267547238127</c:v>
                </c:pt>
                <c:pt idx="496">
                  <c:v>92.400156339236275</c:v>
                </c:pt>
                <c:pt idx="497">
                  <c:v>82.96517933123441</c:v>
                </c:pt>
                <c:pt idx="498">
                  <c:v>92.232445647236275</c:v>
                </c:pt>
                <c:pt idx="499">
                  <c:v>124.43187104481936</c:v>
                </c:pt>
                <c:pt idx="500">
                  <c:v>96.044287556819356</c:v>
                </c:pt>
                <c:pt idx="501">
                  <c:v>91.691753812819371</c:v>
                </c:pt>
                <c:pt idx="502">
                  <c:v>103.27007991681936</c:v>
                </c:pt>
                <c:pt idx="503">
                  <c:v>95.511306064821227</c:v>
                </c:pt>
                <c:pt idx="504">
                  <c:v>113.3886712728175</c:v>
                </c:pt>
                <c:pt idx="505">
                  <c:v>112.87991530081936</c:v>
                </c:pt>
                <c:pt idx="506">
                  <c:v>85.663567835179578</c:v>
                </c:pt>
                <c:pt idx="507">
                  <c:v>75.502702003183316</c:v>
                </c:pt>
                <c:pt idx="508">
                  <c:v>72.755112667177713</c:v>
                </c:pt>
                <c:pt idx="509">
                  <c:v>62.116361844181441</c:v>
                </c:pt>
                <c:pt idx="510">
                  <c:v>47.913730123179569</c:v>
                </c:pt>
                <c:pt idx="511">
                  <c:v>85.26875574318143</c:v>
                </c:pt>
                <c:pt idx="512">
                  <c:v>98.424402666181436</c:v>
                </c:pt>
                <c:pt idx="513">
                  <c:v>64.691698202706135</c:v>
                </c:pt>
                <c:pt idx="514">
                  <c:v>59.011945382707992</c:v>
                </c:pt>
                <c:pt idx="515">
                  <c:v>53.312698355709855</c:v>
                </c:pt>
                <c:pt idx="516">
                  <c:v>42.493725209706128</c:v>
                </c:pt>
                <c:pt idx="517">
                  <c:v>36.462962470707993</c:v>
                </c:pt>
                <c:pt idx="518">
                  <c:v>71.586927515707998</c:v>
                </c:pt>
                <c:pt idx="519">
                  <c:v>57.255484254709863</c:v>
                </c:pt>
                <c:pt idx="520">
                  <c:v>64.599635284221606</c:v>
                </c:pt>
                <c:pt idx="521">
                  <c:v>46.730263355221595</c:v>
                </c:pt>
                <c:pt idx="522">
                  <c:v>37.4792726572216</c:v>
                </c:pt>
                <c:pt idx="523">
                  <c:v>46.00130915122346</c:v>
                </c:pt>
                <c:pt idx="524">
                  <c:v>35.098987776223453</c:v>
                </c:pt>
                <c:pt idx="525">
                  <c:v>30.006082424221596</c:v>
                </c:pt>
                <c:pt idx="526">
                  <c:v>50.322251453221597</c:v>
                </c:pt>
                <c:pt idx="527">
                  <c:v>26.62239486300227</c:v>
                </c:pt>
                <c:pt idx="528">
                  <c:v>33.460726938004143</c:v>
                </c:pt>
                <c:pt idx="529">
                  <c:v>32.087652683002275</c:v>
                </c:pt>
                <c:pt idx="530">
                  <c:v>26.979100495002275</c:v>
                </c:pt>
                <c:pt idx="531">
                  <c:v>23.588325971002277</c:v>
                </c:pt>
                <c:pt idx="532">
                  <c:v>40.381294851002274</c:v>
                </c:pt>
                <c:pt idx="533">
                  <c:v>41.698311407002272</c:v>
                </c:pt>
                <c:pt idx="534">
                  <c:v>38.459751478523017</c:v>
                </c:pt>
                <c:pt idx="535">
                  <c:v>44.606724438528602</c:v>
                </c:pt>
                <c:pt idx="536">
                  <c:v>42.978956294528601</c:v>
                </c:pt>
                <c:pt idx="537">
                  <c:v>32.30674932252488</c:v>
                </c:pt>
                <c:pt idx="538">
                  <c:v>16.129574974524875</c:v>
                </c:pt>
                <c:pt idx="539">
                  <c:v>33.781601114526737</c:v>
                </c:pt>
                <c:pt idx="540">
                  <c:v>34.263615814526737</c:v>
                </c:pt>
                <c:pt idx="541">
                  <c:v>47.822112063296359</c:v>
                </c:pt>
                <c:pt idx="542">
                  <c:v>51.846013083296363</c:v>
                </c:pt>
                <c:pt idx="543">
                  <c:v>52.039187827300076</c:v>
                </c:pt>
                <c:pt idx="544">
                  <c:v>40.590203135296363</c:v>
                </c:pt>
                <c:pt idx="545">
                  <c:v>28.058505235298224</c:v>
                </c:pt>
                <c:pt idx="546">
                  <c:v>19.079803231298218</c:v>
                </c:pt>
                <c:pt idx="547">
                  <c:v>39.393831023296357</c:v>
                </c:pt>
                <c:pt idx="548">
                  <c:v>24.236160117605898</c:v>
                </c:pt>
                <c:pt idx="549">
                  <c:v>29.777561705604036</c:v>
                </c:pt>
                <c:pt idx="550">
                  <c:v>35.514060725605894</c:v>
                </c:pt>
                <c:pt idx="551">
                  <c:v>22.343831693602173</c:v>
                </c:pt>
                <c:pt idx="552">
                  <c:v>20.933494357607756</c:v>
                </c:pt>
                <c:pt idx="553">
                  <c:v>34.718628977604034</c:v>
                </c:pt>
                <c:pt idx="554">
                  <c:v>23.185896058604033</c:v>
                </c:pt>
                <c:pt idx="555">
                  <c:v>30.83651972361184</c:v>
                </c:pt>
                <c:pt idx="556">
                  <c:v>26.669715412613701</c:v>
                </c:pt>
                <c:pt idx="557">
                  <c:v>24.731181420613705</c:v>
                </c:pt>
                <c:pt idx="558">
                  <c:v>14.822869304609979</c:v>
                </c:pt>
                <c:pt idx="559">
                  <c:v>12.562569300613704</c:v>
                </c:pt>
                <c:pt idx="560">
                  <c:v>19.675234096613707</c:v>
                </c:pt>
                <c:pt idx="561">
                  <c:v>16.303229832609976</c:v>
                </c:pt>
                <c:pt idx="562">
                  <c:v>12.384715724485973</c:v>
                </c:pt>
                <c:pt idx="563">
                  <c:v>16.36000356048411</c:v>
                </c:pt>
                <c:pt idx="564">
                  <c:v>22.065136252485971</c:v>
                </c:pt>
                <c:pt idx="565">
                  <c:v>20.191423392484111</c:v>
                </c:pt>
                <c:pt idx="566">
                  <c:v>23.558317800484112</c:v>
                </c:pt>
                <c:pt idx="567">
                  <c:v>46.331425824487837</c:v>
                </c:pt>
                <c:pt idx="568">
                  <c:v>35.933858148484113</c:v>
                </c:pt>
                <c:pt idx="569">
                  <c:v>37.355967182011064</c:v>
                </c:pt>
                <c:pt idx="570">
                  <c:v>31.197475650009203</c:v>
                </c:pt>
                <c:pt idx="571">
                  <c:v>26.412915566012934</c:v>
                </c:pt>
                <c:pt idx="572">
                  <c:v>36.060040978012935</c:v>
                </c:pt>
                <c:pt idx="573">
                  <c:v>27.319776378011071</c:v>
                </c:pt>
                <c:pt idx="574">
                  <c:v>37.969521738009206</c:v>
                </c:pt>
                <c:pt idx="575">
                  <c:v>53.417888844011067</c:v>
                </c:pt>
                <c:pt idx="576">
                  <c:v>50.206680330899218</c:v>
                </c:pt>
                <c:pt idx="577">
                  <c:v>60.779131178901082</c:v>
                </c:pt>
                <c:pt idx="578">
                  <c:v>61.613809250901078</c:v>
                </c:pt>
                <c:pt idx="579">
                  <c:v>40.712711482899209</c:v>
                </c:pt>
                <c:pt idx="580">
                  <c:v>32.857694770899215</c:v>
                </c:pt>
                <c:pt idx="581">
                  <c:v>59.050819934901085</c:v>
                </c:pt>
                <c:pt idx="582">
                  <c:v>56.63656027489921</c:v>
                </c:pt>
                <c:pt idx="583">
                  <c:v>69.214255720859512</c:v>
                </c:pt>
                <c:pt idx="584">
                  <c:v>72.875898024859524</c:v>
                </c:pt>
                <c:pt idx="585">
                  <c:v>63.180801376857652</c:v>
                </c:pt>
                <c:pt idx="586">
                  <c:v>60.43962682885951</c:v>
                </c:pt>
                <c:pt idx="587">
                  <c:v>51.759126908859514</c:v>
                </c:pt>
                <c:pt idx="588">
                  <c:v>78.445429872859521</c:v>
                </c:pt>
                <c:pt idx="589">
                  <c:v>74.472029744859512</c:v>
                </c:pt>
                <c:pt idx="590">
                  <c:v>61.48177375849162</c:v>
                </c:pt>
                <c:pt idx="591">
                  <c:v>69.867611942491621</c:v>
                </c:pt>
                <c:pt idx="592">
                  <c:v>78.254237598495337</c:v>
                </c:pt>
                <c:pt idx="593">
                  <c:v>56.491981126493485</c:v>
                </c:pt>
                <c:pt idx="594">
                  <c:v>40.625565390491616</c:v>
                </c:pt>
                <c:pt idx="595">
                  <c:v>63.964851278493484</c:v>
                </c:pt>
                <c:pt idx="596">
                  <c:v>63.700315196493477</c:v>
                </c:pt>
                <c:pt idx="597">
                  <c:v>76.434700403560868</c:v>
                </c:pt>
                <c:pt idx="598">
                  <c:v>60.879025239560868</c:v>
                </c:pt>
                <c:pt idx="599">
                  <c:v>56.585806815560865</c:v>
                </c:pt>
                <c:pt idx="600">
                  <c:v>45.285563307560864</c:v>
                </c:pt>
                <c:pt idx="601">
                  <c:v>39.898130859559004</c:v>
                </c:pt>
                <c:pt idx="602">
                  <c:v>49.490690407560869</c:v>
                </c:pt>
                <c:pt idx="603">
                  <c:v>60.819213259559007</c:v>
                </c:pt>
                <c:pt idx="604">
                  <c:v>37.402692723792917</c:v>
                </c:pt>
                <c:pt idx="605">
                  <c:v>17.675389911791054</c:v>
                </c:pt>
                <c:pt idx="606">
                  <c:v>22.42099434779292</c:v>
                </c:pt>
                <c:pt idx="607">
                  <c:v>10.764143951792917</c:v>
                </c:pt>
                <c:pt idx="608">
                  <c:v>12.38707608779292</c:v>
                </c:pt>
                <c:pt idx="609">
                  <c:v>25.683337035791052</c:v>
                </c:pt>
                <c:pt idx="610">
                  <c:v>23.145132199792918</c:v>
                </c:pt>
                <c:pt idx="611">
                  <c:v>25.82995115699865</c:v>
                </c:pt>
                <c:pt idx="612">
                  <c:v>26.201231548998649</c:v>
                </c:pt>
                <c:pt idx="613">
                  <c:v>17.300016412998652</c:v>
                </c:pt>
                <c:pt idx="614">
                  <c:v>15.172527685000517</c:v>
                </c:pt>
                <c:pt idx="615">
                  <c:v>10.88104752899865</c:v>
                </c:pt>
                <c:pt idx="616">
                  <c:v>28.920031092998652</c:v>
                </c:pt>
                <c:pt idx="617">
                  <c:v>31.077243037000517</c:v>
                </c:pt>
                <c:pt idx="618">
                  <c:v>14.183226333087557</c:v>
                </c:pt>
                <c:pt idx="619">
                  <c:v>10.3727383630857</c:v>
                </c:pt>
                <c:pt idx="620">
                  <c:v>4.9091500490875628</c:v>
                </c:pt>
                <c:pt idx="621">
                  <c:v>1.1223621510875601</c:v>
                </c:pt>
                <c:pt idx="622">
                  <c:v>1.2527377760875607</c:v>
                </c:pt>
                <c:pt idx="623">
                  <c:v>9.5187780880875579</c:v>
                </c:pt>
                <c:pt idx="624">
                  <c:v>21.238165024087561</c:v>
                </c:pt>
                <c:pt idx="625">
                  <c:v>14.719824948133187</c:v>
                </c:pt>
                <c:pt idx="626">
                  <c:v>4.3961503001350506</c:v>
                </c:pt>
                <c:pt idx="627">
                  <c:v>2.7864231081313267</c:v>
                </c:pt>
                <c:pt idx="628">
                  <c:v>2.4104858281331909</c:v>
                </c:pt>
                <c:pt idx="629">
                  <c:v>1.6635680241331865</c:v>
                </c:pt>
                <c:pt idx="630">
                  <c:v>1.3629647521331862</c:v>
                </c:pt>
                <c:pt idx="631">
                  <c:v>2.2923573881341217</c:v>
                </c:pt>
                <c:pt idx="632">
                  <c:v>6.5609360918694071</c:v>
                </c:pt>
                <c:pt idx="633">
                  <c:v>4.5303661118684762</c:v>
                </c:pt>
                <c:pt idx="634">
                  <c:v>6.5312281798703333</c:v>
                </c:pt>
                <c:pt idx="635">
                  <c:v>2.548440679868472</c:v>
                </c:pt>
                <c:pt idx="636">
                  <c:v>1.105057919869403</c:v>
                </c:pt>
                <c:pt idx="637">
                  <c:v>2.3670182158694044</c:v>
                </c:pt>
                <c:pt idx="638">
                  <c:v>1.782965891869404</c:v>
                </c:pt>
                <c:pt idx="639">
                  <c:v>2.1689622764460839</c:v>
                </c:pt>
                <c:pt idx="640">
                  <c:v>1.785405076450741</c:v>
                </c:pt>
                <c:pt idx="641">
                  <c:v>1.0309195644470164</c:v>
                </c:pt>
                <c:pt idx="642">
                  <c:v>0.80496781244980953</c:v>
                </c:pt>
                <c:pt idx="643">
                  <c:v>1.004827152447946</c:v>
                </c:pt>
                <c:pt idx="644">
                  <c:v>0.7337421964488785</c:v>
                </c:pt>
                <c:pt idx="645">
                  <c:v>5.0941232324488812</c:v>
                </c:pt>
                <c:pt idx="646">
                  <c:v>10.186300378786349</c:v>
                </c:pt>
                <c:pt idx="647">
                  <c:v>0.79286929878914447</c:v>
                </c:pt>
                <c:pt idx="648">
                  <c:v>5.455991310786354</c:v>
                </c:pt>
                <c:pt idx="649">
                  <c:v>0.80239395078728193</c:v>
                </c:pt>
                <c:pt idx="650">
                  <c:v>0.93516316678728251</c:v>
                </c:pt>
                <c:pt idx="651">
                  <c:v>0.7927689467872806</c:v>
                </c:pt>
                <c:pt idx="652">
                  <c:v>1.0170399587863503</c:v>
                </c:pt>
                <c:pt idx="653">
                  <c:v>1.3471824894848832</c:v>
                </c:pt>
                <c:pt idx="654">
                  <c:v>0.75471684948861006</c:v>
                </c:pt>
                <c:pt idx="655">
                  <c:v>1.4968303974848822</c:v>
                </c:pt>
                <c:pt idx="656">
                  <c:v>0.98054632948674769</c:v>
                </c:pt>
                <c:pt idx="657">
                  <c:v>0.98118557748674717</c:v>
                </c:pt>
                <c:pt idx="658">
                  <c:v>0.93594360148488343</c:v>
                </c:pt>
                <c:pt idx="659">
                  <c:v>0.78725084548488666</c:v>
                </c:pt>
                <c:pt idx="660">
                  <c:v>5.3613860599029071</c:v>
                </c:pt>
                <c:pt idx="661">
                  <c:v>1.3795156158991813</c:v>
                </c:pt>
                <c:pt idx="662">
                  <c:v>0.64003740790104346</c:v>
                </c:pt>
                <c:pt idx="663">
                  <c:v>0.85277524390197501</c:v>
                </c:pt>
                <c:pt idx="664">
                  <c:v>1.3342008999001118</c:v>
                </c:pt>
                <c:pt idx="665">
                  <c:v>1.5770991359001127</c:v>
                </c:pt>
                <c:pt idx="666">
                  <c:v>1.4900494078991797</c:v>
                </c:pt>
                <c:pt idx="667">
                  <c:v>1.439024072921784</c:v>
                </c:pt>
                <c:pt idx="668">
                  <c:v>2.3962360889227128</c:v>
                </c:pt>
                <c:pt idx="669">
                  <c:v>19.802804212921785</c:v>
                </c:pt>
                <c:pt idx="670">
                  <c:v>8.8364277529208515</c:v>
                </c:pt>
                <c:pt idx="671">
                  <c:v>9.7225829929199215</c:v>
                </c:pt>
                <c:pt idx="672">
                  <c:v>12.063968236922715</c:v>
                </c:pt>
                <c:pt idx="673">
                  <c:v>19.704329852921788</c:v>
                </c:pt>
                <c:pt idx="674">
                  <c:v>38.792895148574281</c:v>
                </c:pt>
                <c:pt idx="675">
                  <c:v>42.623226828575213</c:v>
                </c:pt>
                <c:pt idx="676">
                  <c:v>38.379404017574281</c:v>
                </c:pt>
                <c:pt idx="677">
                  <c:v>25.808062667576145</c:v>
                </c:pt>
                <c:pt idx="678">
                  <c:v>22.100200360575212</c:v>
                </c:pt>
                <c:pt idx="679">
                  <c:v>33.835374380574279</c:v>
                </c:pt>
                <c:pt idx="680">
                  <c:v>35.609643696575212</c:v>
                </c:pt>
                <c:pt idx="681">
                  <c:v>20.692340154021089</c:v>
                </c:pt>
                <c:pt idx="682">
                  <c:v>18.260814747020159</c:v>
                </c:pt>
                <c:pt idx="683">
                  <c:v>24.51274495701923</c:v>
                </c:pt>
                <c:pt idx="684">
                  <c:v>17.613897146022019</c:v>
                </c:pt>
                <c:pt idx="685">
                  <c:v>8.9958853780192278</c:v>
                </c:pt>
                <c:pt idx="686">
                  <c:v>25.248270350022022</c:v>
                </c:pt>
                <c:pt idx="687">
                  <c:v>25.563371466020158</c:v>
                </c:pt>
                <c:pt idx="688">
                  <c:v>21.948302107410477</c:v>
                </c:pt>
                <c:pt idx="689">
                  <c:v>12.867219731411408</c:v>
                </c:pt>
                <c:pt idx="690">
                  <c:v>24.258553983410479</c:v>
                </c:pt>
                <c:pt idx="691">
                  <c:v>17.477073947411409</c:v>
                </c:pt>
                <c:pt idx="692">
                  <c:v>16.451820575408615</c:v>
                </c:pt>
                <c:pt idx="693">
                  <c:v>32.104403671412342</c:v>
                </c:pt>
                <c:pt idx="694">
                  <c:v>33.938328899409541</c:v>
                </c:pt>
                <c:pt idx="695">
                  <c:v>20.90603436955811</c:v>
                </c:pt>
                <c:pt idx="696">
                  <c:v>18.33551687355904</c:v>
                </c:pt>
                <c:pt idx="697">
                  <c:v>20.135935989558106</c:v>
                </c:pt>
                <c:pt idx="698">
                  <c:v>4.0797406895590393</c:v>
                </c:pt>
                <c:pt idx="699">
                  <c:v>0.84823744955904112</c:v>
                </c:pt>
                <c:pt idx="700">
                  <c:v>0.9602911375581098</c:v>
                </c:pt>
                <c:pt idx="701">
                  <c:v>3.2073961695590407</c:v>
                </c:pt>
                <c:pt idx="702">
                  <c:v>7.7128933218427083</c:v>
                </c:pt>
                <c:pt idx="703">
                  <c:v>18.757089646844573</c:v>
                </c:pt>
                <c:pt idx="704">
                  <c:v>21.618682225843646</c:v>
                </c:pt>
                <c:pt idx="705">
                  <c:v>4.6228063218445712</c:v>
                </c:pt>
                <c:pt idx="706">
                  <c:v>2.9587972828436397</c:v>
                </c:pt>
                <c:pt idx="707">
                  <c:v>22.02844628484457</c:v>
                </c:pt>
                <c:pt idx="708">
                  <c:v>23.77941356184364</c:v>
                </c:pt>
                <c:pt idx="709">
                  <c:v>16.200307536526953</c:v>
                </c:pt>
                <c:pt idx="710">
                  <c:v>8.2141049895250902</c:v>
                </c:pt>
                <c:pt idx="711">
                  <c:v>3.2859982715278822</c:v>
                </c:pt>
                <c:pt idx="712">
                  <c:v>11.08688186452695</c:v>
                </c:pt>
                <c:pt idx="713">
                  <c:v>4.878889060526955</c:v>
                </c:pt>
                <c:pt idx="714">
                  <c:v>26.990288200526951</c:v>
                </c:pt>
                <c:pt idx="715">
                  <c:v>4.7591329325269545</c:v>
                </c:pt>
                <c:pt idx="716">
                  <c:v>69.301702732977404</c:v>
                </c:pt>
                <c:pt idx="717">
                  <c:v>76.788497715978323</c:v>
                </c:pt>
                <c:pt idx="718">
                  <c:v>88.607744400979271</c:v>
                </c:pt>
                <c:pt idx="719">
                  <c:v>94.690464856979261</c:v>
                </c:pt>
                <c:pt idx="720">
                  <c:v>103.0744109489774</c:v>
                </c:pt>
                <c:pt idx="721">
                  <c:v>121.68581367297928</c:v>
                </c:pt>
                <c:pt idx="722">
                  <c:v>99.479185400978338</c:v>
                </c:pt>
                <c:pt idx="723">
                  <c:v>153.27217943682234</c:v>
                </c:pt>
                <c:pt idx="724">
                  <c:v>159.0758643998214</c:v>
                </c:pt>
                <c:pt idx="725">
                  <c:v>171.12282010182233</c:v>
                </c:pt>
                <c:pt idx="726">
                  <c:v>165.19954648382142</c:v>
                </c:pt>
                <c:pt idx="727">
                  <c:v>176.09406028882233</c:v>
                </c:pt>
                <c:pt idx="728">
                  <c:v>183.32879985482234</c:v>
                </c:pt>
                <c:pt idx="729">
                  <c:v>207.29087419382046</c:v>
                </c:pt>
                <c:pt idx="730">
                  <c:v>253.62003188389818</c:v>
                </c:pt>
                <c:pt idx="731">
                  <c:v>256.18723188389822</c:v>
                </c:pt>
                <c:pt idx="732">
                  <c:v>262.77693188389821</c:v>
                </c:pt>
                <c:pt idx="733">
                  <c:v>259.53693188389821</c:v>
                </c:pt>
                <c:pt idx="734">
                  <c:v>251.82653188389912</c:v>
                </c:pt>
                <c:pt idx="735">
                  <c:v>274.95413188389722</c:v>
                </c:pt>
                <c:pt idx="736">
                  <c:v>288.58583188389912</c:v>
                </c:pt>
                <c:pt idx="737">
                  <c:v>197.56188005070351</c:v>
                </c:pt>
                <c:pt idx="738">
                  <c:v>202.00878005070163</c:v>
                </c:pt>
                <c:pt idx="739">
                  <c:v>201.88778005070165</c:v>
                </c:pt>
                <c:pt idx="740">
                  <c:v>168.39948005070352</c:v>
                </c:pt>
                <c:pt idx="741">
                  <c:v>171.48488005070351</c:v>
                </c:pt>
                <c:pt idx="742">
                  <c:v>190.53308005070352</c:v>
                </c:pt>
                <c:pt idx="743">
                  <c:v>203.91558005070166</c:v>
                </c:pt>
                <c:pt idx="744">
                  <c:v>139.01341894241907</c:v>
                </c:pt>
                <c:pt idx="745">
                  <c:v>139.64881894241907</c:v>
                </c:pt>
                <c:pt idx="746">
                  <c:v>161.96021894241906</c:v>
                </c:pt>
                <c:pt idx="747">
                  <c:v>148.16361894242092</c:v>
                </c:pt>
                <c:pt idx="748">
                  <c:v>118.77901894241906</c:v>
                </c:pt>
                <c:pt idx="749">
                  <c:v>140.30131894241907</c:v>
                </c:pt>
                <c:pt idx="750">
                  <c:v>101.55531894242093</c:v>
                </c:pt>
                <c:pt idx="751">
                  <c:v>59.209988596797729</c:v>
                </c:pt>
                <c:pt idx="752">
                  <c:v>77.077688596795866</c:v>
                </c:pt>
                <c:pt idx="753">
                  <c:v>88.524088596797739</c:v>
                </c:pt>
                <c:pt idx="754">
                  <c:v>79.626388596797739</c:v>
                </c:pt>
                <c:pt idx="755">
                  <c:v>118.20378859679774</c:v>
                </c:pt>
                <c:pt idx="756">
                  <c:v>114.29358859679586</c:v>
                </c:pt>
                <c:pt idx="757">
                  <c:v>114.73578859679773</c:v>
                </c:pt>
                <c:pt idx="758">
                  <c:v>136.26722023465373</c:v>
                </c:pt>
                <c:pt idx="759">
                  <c:v>165.58282023465745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 </c:v>
                  </c:pt>
                  <c:pt idx="61">
                    <c:v>2022 </c:v>
                  </c:pt>
                  <c:pt idx="426">
                    <c:v>2023 </c:v>
                  </c:pt>
                </c:lvl>
              </c:multiLvlStrCache>
            </c:multiLvlStrRef>
          </c:cat>
          <c:val>
            <c:numRef>
              <c:f>Dat_02!$D$3:$D$762</c:f>
              <c:numCache>
                <c:formatCode>#,##0.0</c:formatCode>
                <c:ptCount val="760"/>
                <c:pt idx="0">
                  <c:v>83.114057360768328</c:v>
                </c:pt>
                <c:pt idx="1">
                  <c:v>83.114057360768328</c:v>
                </c:pt>
                <c:pt idx="2">
                  <c:v>83.114057360768328</c:v>
                </c:pt>
                <c:pt idx="3">
                  <c:v>83.114057360768328</c:v>
                </c:pt>
                <c:pt idx="4">
                  <c:v>83.114057360768328</c:v>
                </c:pt>
                <c:pt idx="5">
                  <c:v>83.114057360768328</c:v>
                </c:pt>
                <c:pt idx="6">
                  <c:v>83.114057360768328</c:v>
                </c:pt>
                <c:pt idx="7">
                  <c:v>83.114057360768328</c:v>
                </c:pt>
                <c:pt idx="8">
                  <c:v>83.114057360768328</c:v>
                </c:pt>
                <c:pt idx="9">
                  <c:v>83.114057360768328</c:v>
                </c:pt>
                <c:pt idx="10">
                  <c:v>83.114057360768328</c:v>
                </c:pt>
                <c:pt idx="11">
                  <c:v>83.114057360768328</c:v>
                </c:pt>
                <c:pt idx="12">
                  <c:v>83.114057360768328</c:v>
                </c:pt>
                <c:pt idx="13">
                  <c:v>83.114057360768328</c:v>
                </c:pt>
                <c:pt idx="14">
                  <c:v>83.114057360768328</c:v>
                </c:pt>
                <c:pt idx="15">
                  <c:v>83.114057360768328</c:v>
                </c:pt>
                <c:pt idx="16">
                  <c:v>83.114057360768328</c:v>
                </c:pt>
                <c:pt idx="17">
                  <c:v>83.114057360768328</c:v>
                </c:pt>
                <c:pt idx="18">
                  <c:v>83.114057360768328</c:v>
                </c:pt>
                <c:pt idx="19">
                  <c:v>83.114057360768328</c:v>
                </c:pt>
                <c:pt idx="20">
                  <c:v>83.114057360768328</c:v>
                </c:pt>
                <c:pt idx="21">
                  <c:v>83.114057360768328</c:v>
                </c:pt>
                <c:pt idx="22">
                  <c:v>83.114057360768328</c:v>
                </c:pt>
                <c:pt idx="23">
                  <c:v>83.114057360768328</c:v>
                </c:pt>
                <c:pt idx="24">
                  <c:v>83.114057360768328</c:v>
                </c:pt>
                <c:pt idx="25">
                  <c:v>83.114057360768328</c:v>
                </c:pt>
                <c:pt idx="26">
                  <c:v>83.114057360768328</c:v>
                </c:pt>
                <c:pt idx="27">
                  <c:v>83.114057360768328</c:v>
                </c:pt>
                <c:pt idx="28">
                  <c:v>83.114057360768328</c:v>
                </c:pt>
                <c:pt idx="29">
                  <c:v>83.114057360768328</c:v>
                </c:pt>
                <c:pt idx="30">
                  <c:v>104.11073943778104</c:v>
                </c:pt>
                <c:pt idx="31">
                  <c:v>104.11073943778104</c:v>
                </c:pt>
                <c:pt idx="32">
                  <c:v>104.11073943778104</c:v>
                </c:pt>
                <c:pt idx="33">
                  <c:v>104.11073943778104</c:v>
                </c:pt>
                <c:pt idx="34">
                  <c:v>104.11073943778104</c:v>
                </c:pt>
                <c:pt idx="35">
                  <c:v>104.11073943778104</c:v>
                </c:pt>
                <c:pt idx="36">
                  <c:v>104.11073943778104</c:v>
                </c:pt>
                <c:pt idx="37">
                  <c:v>104.11073943778104</c:v>
                </c:pt>
                <c:pt idx="38">
                  <c:v>104.11073943778104</c:v>
                </c:pt>
                <c:pt idx="39">
                  <c:v>104.11073943778104</c:v>
                </c:pt>
                <c:pt idx="40">
                  <c:v>104.11073943778104</c:v>
                </c:pt>
                <c:pt idx="41">
                  <c:v>104.11073943778104</c:v>
                </c:pt>
                <c:pt idx="42">
                  <c:v>104.11073943778104</c:v>
                </c:pt>
                <c:pt idx="43">
                  <c:v>104.11073943778104</c:v>
                </c:pt>
                <c:pt idx="44">
                  <c:v>104.11073943778104</c:v>
                </c:pt>
                <c:pt idx="45">
                  <c:v>104.11073943778104</c:v>
                </c:pt>
                <c:pt idx="46">
                  <c:v>104.11073943778104</c:v>
                </c:pt>
                <c:pt idx="47">
                  <c:v>104.11073943778104</c:v>
                </c:pt>
                <c:pt idx="48">
                  <c:v>104.11073943778104</c:v>
                </c:pt>
                <c:pt idx="49">
                  <c:v>104.11073943778104</c:v>
                </c:pt>
                <c:pt idx="50">
                  <c:v>104.11073943778104</c:v>
                </c:pt>
                <c:pt idx="51">
                  <c:v>104.11073943778104</c:v>
                </c:pt>
                <c:pt idx="52">
                  <c:v>104.11073943778104</c:v>
                </c:pt>
                <c:pt idx="53">
                  <c:v>104.11073943778104</c:v>
                </c:pt>
                <c:pt idx="54">
                  <c:v>104.11073943778104</c:v>
                </c:pt>
                <c:pt idx="55">
                  <c:v>104.11073943778104</c:v>
                </c:pt>
                <c:pt idx="56">
                  <c:v>104.11073943778104</c:v>
                </c:pt>
                <c:pt idx="57">
                  <c:v>104.11073943778104</c:v>
                </c:pt>
                <c:pt idx="58">
                  <c:v>104.11073943778104</c:v>
                </c:pt>
                <c:pt idx="59">
                  <c:v>104.11073943778104</c:v>
                </c:pt>
                <c:pt idx="60">
                  <c:v>104.11073943778104</c:v>
                </c:pt>
                <c:pt idx="61">
                  <c:v>117.91214619510544</c:v>
                </c:pt>
                <c:pt idx="62">
                  <c:v>117.91214619510544</c:v>
                </c:pt>
                <c:pt idx="63">
                  <c:v>117.91214619510544</c:v>
                </c:pt>
                <c:pt idx="64">
                  <c:v>117.91214619510544</c:v>
                </c:pt>
                <c:pt idx="65">
                  <c:v>117.91214619510544</c:v>
                </c:pt>
                <c:pt idx="66">
                  <c:v>117.91214619510544</c:v>
                </c:pt>
                <c:pt idx="67">
                  <c:v>117.91214619510544</c:v>
                </c:pt>
                <c:pt idx="68">
                  <c:v>117.91214619510544</c:v>
                </c:pt>
                <c:pt idx="69">
                  <c:v>117.91214619510544</c:v>
                </c:pt>
                <c:pt idx="70">
                  <c:v>117.91214619510544</c:v>
                </c:pt>
                <c:pt idx="71">
                  <c:v>117.91214619510544</c:v>
                </c:pt>
                <c:pt idx="72">
                  <c:v>117.91214619510544</c:v>
                </c:pt>
                <c:pt idx="73">
                  <c:v>117.91214619510544</c:v>
                </c:pt>
                <c:pt idx="74">
                  <c:v>117.91214619510544</c:v>
                </c:pt>
                <c:pt idx="75">
                  <c:v>117.91214619510544</c:v>
                </c:pt>
                <c:pt idx="76">
                  <c:v>117.91214619510544</c:v>
                </c:pt>
                <c:pt idx="77">
                  <c:v>117.91214619510544</c:v>
                </c:pt>
                <c:pt idx="78">
                  <c:v>117.91214619510544</c:v>
                </c:pt>
                <c:pt idx="79">
                  <c:v>117.91214619510544</c:v>
                </c:pt>
                <c:pt idx="80">
                  <c:v>117.91214619510544</c:v>
                </c:pt>
                <c:pt idx="81">
                  <c:v>117.91214619510544</c:v>
                </c:pt>
                <c:pt idx="82">
                  <c:v>117.91214619510544</c:v>
                </c:pt>
                <c:pt idx="83">
                  <c:v>117.91214619510544</c:v>
                </c:pt>
                <c:pt idx="84">
                  <c:v>117.91214619510544</c:v>
                </c:pt>
                <c:pt idx="85">
                  <c:v>117.91214619510544</c:v>
                </c:pt>
                <c:pt idx="86">
                  <c:v>117.91214619510544</c:v>
                </c:pt>
                <c:pt idx="87">
                  <c:v>117.91214619510544</c:v>
                </c:pt>
                <c:pt idx="88">
                  <c:v>117.91214619510544</c:v>
                </c:pt>
                <c:pt idx="89">
                  <c:v>117.91214619510544</c:v>
                </c:pt>
                <c:pt idx="90">
                  <c:v>117.91214619510544</c:v>
                </c:pt>
                <c:pt idx="91">
                  <c:v>117.91214619510544</c:v>
                </c:pt>
                <c:pt idx="92">
                  <c:v>129.13893027706081</c:v>
                </c:pt>
                <c:pt idx="93">
                  <c:v>129.13893027706081</c:v>
                </c:pt>
                <c:pt idx="94">
                  <c:v>129.13893027706081</c:v>
                </c:pt>
                <c:pt idx="95">
                  <c:v>129.13893027706081</c:v>
                </c:pt>
                <c:pt idx="96">
                  <c:v>129.13893027706081</c:v>
                </c:pt>
                <c:pt idx="97">
                  <c:v>129.13893027706081</c:v>
                </c:pt>
                <c:pt idx="98">
                  <c:v>129.13893027706081</c:v>
                </c:pt>
                <c:pt idx="99">
                  <c:v>129.13893027706081</c:v>
                </c:pt>
                <c:pt idx="100">
                  <c:v>129.13893027706081</c:v>
                </c:pt>
                <c:pt idx="101">
                  <c:v>129.13893027706081</c:v>
                </c:pt>
                <c:pt idx="102">
                  <c:v>129.13893027706081</c:v>
                </c:pt>
                <c:pt idx="103">
                  <c:v>129.13893027706081</c:v>
                </c:pt>
                <c:pt idx="104">
                  <c:v>129.13893027706081</c:v>
                </c:pt>
                <c:pt idx="105">
                  <c:v>129.13893027706081</c:v>
                </c:pt>
                <c:pt idx="106">
                  <c:v>129.13893027706081</c:v>
                </c:pt>
                <c:pt idx="107">
                  <c:v>129.13893027706081</c:v>
                </c:pt>
                <c:pt idx="108">
                  <c:v>129.13893027706081</c:v>
                </c:pt>
                <c:pt idx="109">
                  <c:v>129.13893027706081</c:v>
                </c:pt>
                <c:pt idx="110">
                  <c:v>129.13893027706081</c:v>
                </c:pt>
                <c:pt idx="111">
                  <c:v>129.13893027706081</c:v>
                </c:pt>
                <c:pt idx="112">
                  <c:v>129.13893027706081</c:v>
                </c:pt>
                <c:pt idx="113">
                  <c:v>129.13893027706081</c:v>
                </c:pt>
                <c:pt idx="114">
                  <c:v>129.13893027706081</c:v>
                </c:pt>
                <c:pt idx="115">
                  <c:v>129.13893027706081</c:v>
                </c:pt>
                <c:pt idx="116">
                  <c:v>129.13893027706081</c:v>
                </c:pt>
                <c:pt idx="117">
                  <c:v>129.13893027706081</c:v>
                </c:pt>
                <c:pt idx="118">
                  <c:v>129.13893027706081</c:v>
                </c:pt>
                <c:pt idx="119">
                  <c:v>129.13893027706081</c:v>
                </c:pt>
                <c:pt idx="120">
                  <c:v>128.70213492494773</c:v>
                </c:pt>
                <c:pt idx="121">
                  <c:v>128.70213492494773</c:v>
                </c:pt>
                <c:pt idx="122">
                  <c:v>128.70213492494773</c:v>
                </c:pt>
                <c:pt idx="123">
                  <c:v>128.70213492494773</c:v>
                </c:pt>
                <c:pt idx="124">
                  <c:v>128.70213492494773</c:v>
                </c:pt>
                <c:pt idx="125">
                  <c:v>128.70213492494773</c:v>
                </c:pt>
                <c:pt idx="126">
                  <c:v>128.70213492494773</c:v>
                </c:pt>
                <c:pt idx="127">
                  <c:v>128.70213492494773</c:v>
                </c:pt>
                <c:pt idx="128">
                  <c:v>128.70213492494773</c:v>
                </c:pt>
                <c:pt idx="129">
                  <c:v>128.70213492494773</c:v>
                </c:pt>
                <c:pt idx="130">
                  <c:v>128.70213492494773</c:v>
                </c:pt>
                <c:pt idx="131">
                  <c:v>128.70213492494773</c:v>
                </c:pt>
                <c:pt idx="132">
                  <c:v>128.70213492494773</c:v>
                </c:pt>
                <c:pt idx="133">
                  <c:v>128.70213492494773</c:v>
                </c:pt>
                <c:pt idx="134">
                  <c:v>128.70213492494773</c:v>
                </c:pt>
                <c:pt idx="135">
                  <c:v>128.70213492494773</c:v>
                </c:pt>
                <c:pt idx="136">
                  <c:v>128.70213492494773</c:v>
                </c:pt>
                <c:pt idx="137">
                  <c:v>128.70213492494773</c:v>
                </c:pt>
                <c:pt idx="138">
                  <c:v>128.70213492494773</c:v>
                </c:pt>
                <c:pt idx="139">
                  <c:v>128.70213492494773</c:v>
                </c:pt>
                <c:pt idx="140">
                  <c:v>128.70213492494773</c:v>
                </c:pt>
                <c:pt idx="141">
                  <c:v>128.70213492494773</c:v>
                </c:pt>
                <c:pt idx="142">
                  <c:v>128.70213492494773</c:v>
                </c:pt>
                <c:pt idx="143">
                  <c:v>128.70213492494773</c:v>
                </c:pt>
                <c:pt idx="144">
                  <c:v>128.70213492494773</c:v>
                </c:pt>
                <c:pt idx="145">
                  <c:v>128.70213492494773</c:v>
                </c:pt>
                <c:pt idx="146">
                  <c:v>128.70213492494773</c:v>
                </c:pt>
                <c:pt idx="147">
                  <c:v>128.70213492494773</c:v>
                </c:pt>
                <c:pt idx="148">
                  <c:v>128.70213492494773</c:v>
                </c:pt>
                <c:pt idx="149">
                  <c:v>128.70213492494773</c:v>
                </c:pt>
                <c:pt idx="150">
                  <c:v>128.70213492494773</c:v>
                </c:pt>
                <c:pt idx="151">
                  <c:v>125.24455872987446</c:v>
                </c:pt>
                <c:pt idx="152">
                  <c:v>125.24455872987446</c:v>
                </c:pt>
                <c:pt idx="153">
                  <c:v>125.24455872987446</c:v>
                </c:pt>
                <c:pt idx="154">
                  <c:v>125.24455872987446</c:v>
                </c:pt>
                <c:pt idx="155">
                  <c:v>125.24455872987446</c:v>
                </c:pt>
                <c:pt idx="156">
                  <c:v>125.24455872987446</c:v>
                </c:pt>
                <c:pt idx="157">
                  <c:v>125.24455872987446</c:v>
                </c:pt>
                <c:pt idx="158">
                  <c:v>125.24455872987446</c:v>
                </c:pt>
                <c:pt idx="159">
                  <c:v>125.24455872987446</c:v>
                </c:pt>
                <c:pt idx="160">
                  <c:v>125.24455872987446</c:v>
                </c:pt>
                <c:pt idx="161">
                  <c:v>125.24455872987446</c:v>
                </c:pt>
                <c:pt idx="162">
                  <c:v>125.24455872987446</c:v>
                </c:pt>
                <c:pt idx="163">
                  <c:v>125.24455872987446</c:v>
                </c:pt>
                <c:pt idx="164">
                  <c:v>125.24455872987446</c:v>
                </c:pt>
                <c:pt idx="165">
                  <c:v>125.24455872987446</c:v>
                </c:pt>
                <c:pt idx="166">
                  <c:v>125.24455872987446</c:v>
                </c:pt>
                <c:pt idx="167">
                  <c:v>125.24455872987446</c:v>
                </c:pt>
                <c:pt idx="168">
                  <c:v>125.24455872987446</c:v>
                </c:pt>
                <c:pt idx="169">
                  <c:v>125.24455872987446</c:v>
                </c:pt>
                <c:pt idx="170">
                  <c:v>125.24455872987446</c:v>
                </c:pt>
                <c:pt idx="171">
                  <c:v>125.24455872987446</c:v>
                </c:pt>
                <c:pt idx="172">
                  <c:v>125.24455872987446</c:v>
                </c:pt>
                <c:pt idx="173">
                  <c:v>125.24455872987446</c:v>
                </c:pt>
                <c:pt idx="174">
                  <c:v>125.24455872987446</c:v>
                </c:pt>
                <c:pt idx="175">
                  <c:v>125.24455872987446</c:v>
                </c:pt>
                <c:pt idx="176">
                  <c:v>125.24455872987446</c:v>
                </c:pt>
                <c:pt idx="177">
                  <c:v>125.24455872987446</c:v>
                </c:pt>
                <c:pt idx="178">
                  <c:v>125.24455872987446</c:v>
                </c:pt>
                <c:pt idx="179">
                  <c:v>125.24455872987446</c:v>
                </c:pt>
                <c:pt idx="180">
                  <c:v>125.24455872987446</c:v>
                </c:pt>
                <c:pt idx="181">
                  <c:v>99.174715760964361</c:v>
                </c:pt>
                <c:pt idx="182">
                  <c:v>99.174715760964361</c:v>
                </c:pt>
                <c:pt idx="183">
                  <c:v>99.174715760964361</c:v>
                </c:pt>
                <c:pt idx="184">
                  <c:v>99.174715760964361</c:v>
                </c:pt>
                <c:pt idx="185">
                  <c:v>99.174715760964361</c:v>
                </c:pt>
                <c:pt idx="186">
                  <c:v>99.174715760964361</c:v>
                </c:pt>
                <c:pt idx="187">
                  <c:v>99.174715760964361</c:v>
                </c:pt>
                <c:pt idx="188">
                  <c:v>99.174715760964361</c:v>
                </c:pt>
                <c:pt idx="189">
                  <c:v>99.174715760964361</c:v>
                </c:pt>
                <c:pt idx="190">
                  <c:v>99.174715760964361</c:v>
                </c:pt>
                <c:pt idx="191">
                  <c:v>99.174715760964361</c:v>
                </c:pt>
                <c:pt idx="192">
                  <c:v>99.174715760964361</c:v>
                </c:pt>
                <c:pt idx="193">
                  <c:v>99.174715760964361</c:v>
                </c:pt>
                <c:pt idx="194">
                  <c:v>99.174715760964361</c:v>
                </c:pt>
                <c:pt idx="195">
                  <c:v>99.174715760964361</c:v>
                </c:pt>
                <c:pt idx="196">
                  <c:v>99.174715760964361</c:v>
                </c:pt>
                <c:pt idx="197">
                  <c:v>99.174715760964361</c:v>
                </c:pt>
                <c:pt idx="198">
                  <c:v>99.174715760964361</c:v>
                </c:pt>
                <c:pt idx="199">
                  <c:v>99.174715760964361</c:v>
                </c:pt>
                <c:pt idx="200">
                  <c:v>99.174715760964361</c:v>
                </c:pt>
                <c:pt idx="201">
                  <c:v>99.174715760964361</c:v>
                </c:pt>
                <c:pt idx="202">
                  <c:v>99.174715760964361</c:v>
                </c:pt>
                <c:pt idx="203">
                  <c:v>99.174715760964361</c:v>
                </c:pt>
                <c:pt idx="204">
                  <c:v>99.174715760964361</c:v>
                </c:pt>
                <c:pt idx="205">
                  <c:v>99.174715760964361</c:v>
                </c:pt>
                <c:pt idx="206">
                  <c:v>99.174715760964361</c:v>
                </c:pt>
                <c:pt idx="207">
                  <c:v>99.174715760964361</c:v>
                </c:pt>
                <c:pt idx="208">
                  <c:v>99.174715760964361</c:v>
                </c:pt>
                <c:pt idx="209">
                  <c:v>99.174715760964361</c:v>
                </c:pt>
                <c:pt idx="210">
                  <c:v>99.174715760964361</c:v>
                </c:pt>
                <c:pt idx="211">
                  <c:v>99.174715760964361</c:v>
                </c:pt>
                <c:pt idx="212">
                  <c:v>63.624179558812038</c:v>
                </c:pt>
                <c:pt idx="213">
                  <c:v>63.624179558812038</c:v>
                </c:pt>
                <c:pt idx="214">
                  <c:v>63.624179558812038</c:v>
                </c:pt>
                <c:pt idx="215">
                  <c:v>63.624179558812038</c:v>
                </c:pt>
                <c:pt idx="216">
                  <c:v>63.624179558812038</c:v>
                </c:pt>
                <c:pt idx="217">
                  <c:v>63.624179558812038</c:v>
                </c:pt>
                <c:pt idx="218">
                  <c:v>63.624179558812038</c:v>
                </c:pt>
                <c:pt idx="219">
                  <c:v>63.624179558812038</c:v>
                </c:pt>
                <c:pt idx="220">
                  <c:v>63.624179558812038</c:v>
                </c:pt>
                <c:pt idx="221">
                  <c:v>63.624179558812038</c:v>
                </c:pt>
                <c:pt idx="222">
                  <c:v>63.624179558812038</c:v>
                </c:pt>
                <c:pt idx="223">
                  <c:v>63.624179558812038</c:v>
                </c:pt>
                <c:pt idx="224">
                  <c:v>63.624179558812038</c:v>
                </c:pt>
                <c:pt idx="225">
                  <c:v>63.624179558812038</c:v>
                </c:pt>
                <c:pt idx="226">
                  <c:v>63.624179558812038</c:v>
                </c:pt>
                <c:pt idx="227">
                  <c:v>63.624179558812038</c:v>
                </c:pt>
                <c:pt idx="228">
                  <c:v>63.624179558812038</c:v>
                </c:pt>
                <c:pt idx="229">
                  <c:v>63.624179558812038</c:v>
                </c:pt>
                <c:pt idx="230">
                  <c:v>63.624179558812038</c:v>
                </c:pt>
                <c:pt idx="231">
                  <c:v>63.624179558812038</c:v>
                </c:pt>
                <c:pt idx="232">
                  <c:v>63.624179558812038</c:v>
                </c:pt>
                <c:pt idx="233">
                  <c:v>63.624179558812038</c:v>
                </c:pt>
                <c:pt idx="234">
                  <c:v>63.624179558812038</c:v>
                </c:pt>
                <c:pt idx="235">
                  <c:v>63.624179558812038</c:v>
                </c:pt>
                <c:pt idx="236">
                  <c:v>63.624179558812038</c:v>
                </c:pt>
                <c:pt idx="237">
                  <c:v>63.624179558812038</c:v>
                </c:pt>
                <c:pt idx="238">
                  <c:v>63.624179558812038</c:v>
                </c:pt>
                <c:pt idx="239">
                  <c:v>63.624179558812038</c:v>
                </c:pt>
                <c:pt idx="240">
                  <c:v>63.624179558812038</c:v>
                </c:pt>
                <c:pt idx="241">
                  <c:v>63.624179558812038</c:v>
                </c:pt>
                <c:pt idx="242">
                  <c:v>27.442156278712137</c:v>
                </c:pt>
                <c:pt idx="243">
                  <c:v>27.442156278712137</c:v>
                </c:pt>
                <c:pt idx="244">
                  <c:v>27.442156278712137</c:v>
                </c:pt>
                <c:pt idx="245">
                  <c:v>27.442156278712137</c:v>
                </c:pt>
                <c:pt idx="246">
                  <c:v>27.442156278712137</c:v>
                </c:pt>
                <c:pt idx="247">
                  <c:v>27.442156278712137</c:v>
                </c:pt>
                <c:pt idx="248">
                  <c:v>27.442156278712137</c:v>
                </c:pt>
                <c:pt idx="249">
                  <c:v>27.442156278712137</c:v>
                </c:pt>
                <c:pt idx="250">
                  <c:v>27.442156278712137</c:v>
                </c:pt>
                <c:pt idx="251">
                  <c:v>27.442156278712137</c:v>
                </c:pt>
                <c:pt idx="252">
                  <c:v>27.442156278712137</c:v>
                </c:pt>
                <c:pt idx="253">
                  <c:v>27.442156278712137</c:v>
                </c:pt>
                <c:pt idx="254">
                  <c:v>27.442156278712137</c:v>
                </c:pt>
                <c:pt idx="255">
                  <c:v>27.442156278712137</c:v>
                </c:pt>
                <c:pt idx="256">
                  <c:v>27.442156278712137</c:v>
                </c:pt>
                <c:pt idx="257">
                  <c:v>27.442156278712137</c:v>
                </c:pt>
                <c:pt idx="258">
                  <c:v>27.442156278712137</c:v>
                </c:pt>
                <c:pt idx="259">
                  <c:v>27.442156278712137</c:v>
                </c:pt>
                <c:pt idx="260">
                  <c:v>27.442156278712137</c:v>
                </c:pt>
                <c:pt idx="261">
                  <c:v>27.442156278712137</c:v>
                </c:pt>
                <c:pt idx="262">
                  <c:v>27.442156278712137</c:v>
                </c:pt>
                <c:pt idx="263">
                  <c:v>27.442156278712137</c:v>
                </c:pt>
                <c:pt idx="264">
                  <c:v>27.442156278712137</c:v>
                </c:pt>
                <c:pt idx="265">
                  <c:v>27.442156278712137</c:v>
                </c:pt>
                <c:pt idx="266">
                  <c:v>27.442156278712137</c:v>
                </c:pt>
                <c:pt idx="267">
                  <c:v>27.442156278712137</c:v>
                </c:pt>
                <c:pt idx="268">
                  <c:v>27.442156278712137</c:v>
                </c:pt>
                <c:pt idx="269">
                  <c:v>27.442156278712137</c:v>
                </c:pt>
                <c:pt idx="270">
                  <c:v>27.442156278712137</c:v>
                </c:pt>
                <c:pt idx="271">
                  <c:v>27.442156278712137</c:v>
                </c:pt>
                <c:pt idx="272">
                  <c:v>27.442156278712137</c:v>
                </c:pt>
                <c:pt idx="273">
                  <c:v>16.581237981614105</c:v>
                </c:pt>
                <c:pt idx="274">
                  <c:v>16.581237981614105</c:v>
                </c:pt>
                <c:pt idx="275">
                  <c:v>16.581237981614105</c:v>
                </c:pt>
                <c:pt idx="276">
                  <c:v>16.581237981614105</c:v>
                </c:pt>
                <c:pt idx="277">
                  <c:v>16.581237981614105</c:v>
                </c:pt>
                <c:pt idx="278">
                  <c:v>16.581237981614105</c:v>
                </c:pt>
                <c:pt idx="279">
                  <c:v>16.581237981614105</c:v>
                </c:pt>
                <c:pt idx="280">
                  <c:v>16.581237981614105</c:v>
                </c:pt>
                <c:pt idx="281">
                  <c:v>16.581237981614105</c:v>
                </c:pt>
                <c:pt idx="282">
                  <c:v>16.581237981614105</c:v>
                </c:pt>
                <c:pt idx="283">
                  <c:v>16.581237981614105</c:v>
                </c:pt>
                <c:pt idx="284">
                  <c:v>16.581237981614105</c:v>
                </c:pt>
                <c:pt idx="285">
                  <c:v>16.581237981614105</c:v>
                </c:pt>
                <c:pt idx="286">
                  <c:v>16.581237981614105</c:v>
                </c:pt>
                <c:pt idx="287">
                  <c:v>16.581237981614105</c:v>
                </c:pt>
                <c:pt idx="288">
                  <c:v>16.581237981614105</c:v>
                </c:pt>
                <c:pt idx="289">
                  <c:v>16.581237981614105</c:v>
                </c:pt>
                <c:pt idx="290">
                  <c:v>16.581237981614105</c:v>
                </c:pt>
                <c:pt idx="291">
                  <c:v>16.581237981614105</c:v>
                </c:pt>
                <c:pt idx="292">
                  <c:v>16.581237981614105</c:v>
                </c:pt>
                <c:pt idx="293">
                  <c:v>16.581237981614105</c:v>
                </c:pt>
                <c:pt idx="294">
                  <c:v>16.581237981614105</c:v>
                </c:pt>
                <c:pt idx="295">
                  <c:v>16.581237981614105</c:v>
                </c:pt>
                <c:pt idx="296">
                  <c:v>16.581237981614105</c:v>
                </c:pt>
                <c:pt idx="297">
                  <c:v>16.581237981614105</c:v>
                </c:pt>
                <c:pt idx="298">
                  <c:v>16.581237981614105</c:v>
                </c:pt>
                <c:pt idx="299">
                  <c:v>16.581237981614105</c:v>
                </c:pt>
                <c:pt idx="300">
                  <c:v>16.581237981614105</c:v>
                </c:pt>
                <c:pt idx="301">
                  <c:v>16.581237981614105</c:v>
                </c:pt>
                <c:pt idx="302">
                  <c:v>16.581237981614105</c:v>
                </c:pt>
                <c:pt idx="303">
                  <c:v>16.581237981614105</c:v>
                </c:pt>
                <c:pt idx="304">
                  <c:v>21.033168040284398</c:v>
                </c:pt>
                <c:pt idx="305">
                  <c:v>21.033168040284398</c:v>
                </c:pt>
                <c:pt idx="306">
                  <c:v>21.033168040284398</c:v>
                </c:pt>
                <c:pt idx="307">
                  <c:v>21.033168040284398</c:v>
                </c:pt>
                <c:pt idx="308">
                  <c:v>21.033168040284398</c:v>
                </c:pt>
                <c:pt idx="309">
                  <c:v>21.033168040284398</c:v>
                </c:pt>
                <c:pt idx="310">
                  <c:v>21.033168040284398</c:v>
                </c:pt>
                <c:pt idx="311">
                  <c:v>21.033168040284398</c:v>
                </c:pt>
                <c:pt idx="312">
                  <c:v>21.033168040284398</c:v>
                </c:pt>
                <c:pt idx="313">
                  <c:v>21.033168040284398</c:v>
                </c:pt>
                <c:pt idx="314">
                  <c:v>21.033168040284398</c:v>
                </c:pt>
                <c:pt idx="315">
                  <c:v>21.033168040284398</c:v>
                </c:pt>
                <c:pt idx="316">
                  <c:v>21.033168040284398</c:v>
                </c:pt>
                <c:pt idx="317">
                  <c:v>21.033168040284398</c:v>
                </c:pt>
                <c:pt idx="318">
                  <c:v>21.033168040284398</c:v>
                </c:pt>
                <c:pt idx="319">
                  <c:v>21.033168040284398</c:v>
                </c:pt>
                <c:pt idx="320">
                  <c:v>21.033168040284398</c:v>
                </c:pt>
                <c:pt idx="321">
                  <c:v>21.033168040284398</c:v>
                </c:pt>
                <c:pt idx="322">
                  <c:v>21.033168040284398</c:v>
                </c:pt>
                <c:pt idx="323">
                  <c:v>21.033168040284398</c:v>
                </c:pt>
                <c:pt idx="324">
                  <c:v>21.033168040284398</c:v>
                </c:pt>
                <c:pt idx="325">
                  <c:v>21.033168040284398</c:v>
                </c:pt>
                <c:pt idx="326">
                  <c:v>21.033168040284398</c:v>
                </c:pt>
                <c:pt idx="327">
                  <c:v>21.033168040284398</c:v>
                </c:pt>
                <c:pt idx="328">
                  <c:v>21.033168040284398</c:v>
                </c:pt>
                <c:pt idx="329">
                  <c:v>21.033168040284398</c:v>
                </c:pt>
                <c:pt idx="330">
                  <c:v>21.033168040284398</c:v>
                </c:pt>
                <c:pt idx="331">
                  <c:v>21.033168040284398</c:v>
                </c:pt>
                <c:pt idx="332">
                  <c:v>21.033168040284398</c:v>
                </c:pt>
                <c:pt idx="333">
                  <c:v>21.033168040284398</c:v>
                </c:pt>
                <c:pt idx="334">
                  <c:v>41.704179443866899</c:v>
                </c:pt>
                <c:pt idx="335">
                  <c:v>41.704179443866899</c:v>
                </c:pt>
                <c:pt idx="336">
                  <c:v>41.704179443866899</c:v>
                </c:pt>
                <c:pt idx="337">
                  <c:v>41.704179443866899</c:v>
                </c:pt>
                <c:pt idx="338">
                  <c:v>41.704179443866899</c:v>
                </c:pt>
                <c:pt idx="339">
                  <c:v>41.704179443866899</c:v>
                </c:pt>
                <c:pt idx="340">
                  <c:v>41.704179443866899</c:v>
                </c:pt>
                <c:pt idx="341">
                  <c:v>41.704179443866899</c:v>
                </c:pt>
                <c:pt idx="342">
                  <c:v>41.704179443866899</c:v>
                </c:pt>
                <c:pt idx="343">
                  <c:v>41.704179443866899</c:v>
                </c:pt>
                <c:pt idx="344">
                  <c:v>41.704179443866899</c:v>
                </c:pt>
                <c:pt idx="345">
                  <c:v>41.704179443866899</c:v>
                </c:pt>
                <c:pt idx="346">
                  <c:v>41.704179443866899</c:v>
                </c:pt>
                <c:pt idx="347">
                  <c:v>41.704179443866899</c:v>
                </c:pt>
                <c:pt idx="348">
                  <c:v>41.704179443866899</c:v>
                </c:pt>
                <c:pt idx="349">
                  <c:v>41.704179443866899</c:v>
                </c:pt>
                <c:pt idx="350">
                  <c:v>41.704179443866899</c:v>
                </c:pt>
                <c:pt idx="351">
                  <c:v>41.704179443866899</c:v>
                </c:pt>
                <c:pt idx="352">
                  <c:v>41.704179443866899</c:v>
                </c:pt>
                <c:pt idx="353">
                  <c:v>41.704179443866899</c:v>
                </c:pt>
                <c:pt idx="354">
                  <c:v>41.704179443866899</c:v>
                </c:pt>
                <c:pt idx="355">
                  <c:v>41.704179443866899</c:v>
                </c:pt>
                <c:pt idx="356">
                  <c:v>41.704179443866899</c:v>
                </c:pt>
                <c:pt idx="357">
                  <c:v>41.704179443866899</c:v>
                </c:pt>
                <c:pt idx="358">
                  <c:v>41.704179443866899</c:v>
                </c:pt>
                <c:pt idx="359">
                  <c:v>41.704179443866899</c:v>
                </c:pt>
                <c:pt idx="360">
                  <c:v>41.704179443866899</c:v>
                </c:pt>
                <c:pt idx="361">
                  <c:v>41.704179443866899</c:v>
                </c:pt>
                <c:pt idx="362">
                  <c:v>41.704179443866899</c:v>
                </c:pt>
                <c:pt idx="363">
                  <c:v>41.704179443866899</c:v>
                </c:pt>
                <c:pt idx="364">
                  <c:v>41.704179443866899</c:v>
                </c:pt>
                <c:pt idx="365">
                  <c:v>83.437278222405467</c:v>
                </c:pt>
                <c:pt idx="366">
                  <c:v>83.437278222405467</c:v>
                </c:pt>
                <c:pt idx="367">
                  <c:v>83.437278222405467</c:v>
                </c:pt>
                <c:pt idx="368">
                  <c:v>83.437278222405467</c:v>
                </c:pt>
                <c:pt idx="369">
                  <c:v>83.437278222405467</c:v>
                </c:pt>
                <c:pt idx="370">
                  <c:v>83.437278222405467</c:v>
                </c:pt>
                <c:pt idx="371">
                  <c:v>83.437278222405467</c:v>
                </c:pt>
                <c:pt idx="372">
                  <c:v>83.437278222405467</c:v>
                </c:pt>
                <c:pt idx="373">
                  <c:v>83.437278222405467</c:v>
                </c:pt>
                <c:pt idx="374">
                  <c:v>83.437278222405467</c:v>
                </c:pt>
                <c:pt idx="375">
                  <c:v>83.437278222405467</c:v>
                </c:pt>
                <c:pt idx="376">
                  <c:v>83.437278222405467</c:v>
                </c:pt>
                <c:pt idx="377">
                  <c:v>83.437278222405467</c:v>
                </c:pt>
                <c:pt idx="378">
                  <c:v>83.437278222405467</c:v>
                </c:pt>
                <c:pt idx="379">
                  <c:v>83.437278222405467</c:v>
                </c:pt>
                <c:pt idx="380">
                  <c:v>83.437278222405467</c:v>
                </c:pt>
                <c:pt idx="381">
                  <c:v>83.437278222405467</c:v>
                </c:pt>
                <c:pt idx="382">
                  <c:v>83.437278222405467</c:v>
                </c:pt>
                <c:pt idx="383">
                  <c:v>83.437278222405467</c:v>
                </c:pt>
                <c:pt idx="384">
                  <c:v>83.437278222405467</c:v>
                </c:pt>
                <c:pt idx="385">
                  <c:v>83.437278222405467</c:v>
                </c:pt>
                <c:pt idx="386">
                  <c:v>83.437278222405467</c:v>
                </c:pt>
                <c:pt idx="387">
                  <c:v>83.437278222405467</c:v>
                </c:pt>
                <c:pt idx="388">
                  <c:v>83.437278222405467</c:v>
                </c:pt>
                <c:pt idx="389">
                  <c:v>83.437278222405467</c:v>
                </c:pt>
                <c:pt idx="390">
                  <c:v>83.437278222405467</c:v>
                </c:pt>
                <c:pt idx="391">
                  <c:v>83.437278222405467</c:v>
                </c:pt>
                <c:pt idx="392">
                  <c:v>83.437278222405467</c:v>
                </c:pt>
                <c:pt idx="393">
                  <c:v>83.437278222405467</c:v>
                </c:pt>
                <c:pt idx="394">
                  <c:v>83.437278222405467</c:v>
                </c:pt>
                <c:pt idx="395">
                  <c:v>108.10243370537623</c:v>
                </c:pt>
                <c:pt idx="396">
                  <c:v>108.10243370537623</c:v>
                </c:pt>
                <c:pt idx="397">
                  <c:v>108.10243370537623</c:v>
                </c:pt>
                <c:pt idx="398">
                  <c:v>108.10243370537623</c:v>
                </c:pt>
                <c:pt idx="399">
                  <c:v>108.10243370537623</c:v>
                </c:pt>
                <c:pt idx="400">
                  <c:v>108.10243370537623</c:v>
                </c:pt>
                <c:pt idx="401">
                  <c:v>108.10243370537623</c:v>
                </c:pt>
                <c:pt idx="402">
                  <c:v>108.10243370537623</c:v>
                </c:pt>
                <c:pt idx="403">
                  <c:v>108.10243370537623</c:v>
                </c:pt>
                <c:pt idx="404">
                  <c:v>108.10243370537623</c:v>
                </c:pt>
                <c:pt idx="405">
                  <c:v>108.10243370537623</c:v>
                </c:pt>
                <c:pt idx="406">
                  <c:v>108.10243370537623</c:v>
                </c:pt>
                <c:pt idx="407">
                  <c:v>108.10243370537623</c:v>
                </c:pt>
                <c:pt idx="408">
                  <c:v>108.10243370537623</c:v>
                </c:pt>
                <c:pt idx="409">
                  <c:v>108.10243370537623</c:v>
                </c:pt>
                <c:pt idx="410">
                  <c:v>108.10243370537623</c:v>
                </c:pt>
                <c:pt idx="411">
                  <c:v>108.10243370537623</c:v>
                </c:pt>
                <c:pt idx="412">
                  <c:v>108.10243370537623</c:v>
                </c:pt>
                <c:pt idx="413">
                  <c:v>108.10243370537623</c:v>
                </c:pt>
                <c:pt idx="414">
                  <c:v>108.10243370537623</c:v>
                </c:pt>
                <c:pt idx="415">
                  <c:v>108.10243370537623</c:v>
                </c:pt>
                <c:pt idx="416">
                  <c:v>108.10243370537623</c:v>
                </c:pt>
                <c:pt idx="417">
                  <c:v>108.10243370537623</c:v>
                </c:pt>
                <c:pt idx="418">
                  <c:v>108.10243370537623</c:v>
                </c:pt>
                <c:pt idx="419">
                  <c:v>108.10243370537623</c:v>
                </c:pt>
                <c:pt idx="420">
                  <c:v>108.10243370537623</c:v>
                </c:pt>
                <c:pt idx="421">
                  <c:v>108.10243370537623</c:v>
                </c:pt>
                <c:pt idx="422">
                  <c:v>108.10243370537623</c:v>
                </c:pt>
                <c:pt idx="423">
                  <c:v>108.10243370537623</c:v>
                </c:pt>
                <c:pt idx="424">
                  <c:v>108.10243370537623</c:v>
                </c:pt>
                <c:pt idx="425">
                  <c:v>108.10243370537623</c:v>
                </c:pt>
                <c:pt idx="426">
                  <c:v>119.44455644829111</c:v>
                </c:pt>
                <c:pt idx="427">
                  <c:v>119.44455644829111</c:v>
                </c:pt>
                <c:pt idx="428">
                  <c:v>119.44455644829111</c:v>
                </c:pt>
                <c:pt idx="429">
                  <c:v>119.44455644829111</c:v>
                </c:pt>
                <c:pt idx="430">
                  <c:v>119.44455644829111</c:v>
                </c:pt>
                <c:pt idx="431">
                  <c:v>119.44455644829111</c:v>
                </c:pt>
                <c:pt idx="432">
                  <c:v>119.44455644829111</c:v>
                </c:pt>
                <c:pt idx="433">
                  <c:v>119.44455644829111</c:v>
                </c:pt>
                <c:pt idx="434">
                  <c:v>119.44455644829111</c:v>
                </c:pt>
                <c:pt idx="435">
                  <c:v>119.44455644829111</c:v>
                </c:pt>
                <c:pt idx="436">
                  <c:v>119.44455644829111</c:v>
                </c:pt>
                <c:pt idx="437">
                  <c:v>119.44455644829111</c:v>
                </c:pt>
                <c:pt idx="438">
                  <c:v>119.44455644829111</c:v>
                </c:pt>
                <c:pt idx="439">
                  <c:v>119.44455644829111</c:v>
                </c:pt>
                <c:pt idx="440">
                  <c:v>119.44455644829111</c:v>
                </c:pt>
                <c:pt idx="441">
                  <c:v>119.44455644829111</c:v>
                </c:pt>
                <c:pt idx="442">
                  <c:v>119.44455644829111</c:v>
                </c:pt>
                <c:pt idx="443">
                  <c:v>119.44455644829111</c:v>
                </c:pt>
                <c:pt idx="444">
                  <c:v>119.44455644829111</c:v>
                </c:pt>
                <c:pt idx="445">
                  <c:v>119.44455644829111</c:v>
                </c:pt>
                <c:pt idx="446">
                  <c:v>119.44455644829111</c:v>
                </c:pt>
                <c:pt idx="447">
                  <c:v>119.44455644829111</c:v>
                </c:pt>
                <c:pt idx="448">
                  <c:v>119.44455644829111</c:v>
                </c:pt>
                <c:pt idx="449">
                  <c:v>119.44455644829111</c:v>
                </c:pt>
                <c:pt idx="450">
                  <c:v>119.44455644829111</c:v>
                </c:pt>
                <c:pt idx="451">
                  <c:v>119.44455644829111</c:v>
                </c:pt>
                <c:pt idx="452">
                  <c:v>119.44455644829111</c:v>
                </c:pt>
                <c:pt idx="453">
                  <c:v>119.44455644829111</c:v>
                </c:pt>
                <c:pt idx="454">
                  <c:v>119.44455644829111</c:v>
                </c:pt>
                <c:pt idx="455">
                  <c:v>119.44455644829111</c:v>
                </c:pt>
                <c:pt idx="456">
                  <c:v>119.44455644829111</c:v>
                </c:pt>
                <c:pt idx="457">
                  <c:v>127.90897946252304</c:v>
                </c:pt>
                <c:pt idx="458">
                  <c:v>127.90897946252304</c:v>
                </c:pt>
                <c:pt idx="459">
                  <c:v>127.90897946252304</c:v>
                </c:pt>
                <c:pt idx="460">
                  <c:v>127.90897946252304</c:v>
                </c:pt>
                <c:pt idx="461">
                  <c:v>127.90897946252304</c:v>
                </c:pt>
                <c:pt idx="462">
                  <c:v>127.90897946252304</c:v>
                </c:pt>
                <c:pt idx="463">
                  <c:v>127.90897946252304</c:v>
                </c:pt>
                <c:pt idx="464">
                  <c:v>127.90897946252304</c:v>
                </c:pt>
                <c:pt idx="465">
                  <c:v>127.90897946252304</c:v>
                </c:pt>
                <c:pt idx="466">
                  <c:v>127.90897946252304</c:v>
                </c:pt>
                <c:pt idx="467">
                  <c:v>127.90897946252304</c:v>
                </c:pt>
                <c:pt idx="468">
                  <c:v>127.90897946252304</c:v>
                </c:pt>
                <c:pt idx="469">
                  <c:v>127.90897946252304</c:v>
                </c:pt>
                <c:pt idx="470">
                  <c:v>127.90897946252304</c:v>
                </c:pt>
                <c:pt idx="471">
                  <c:v>127.90897946252304</c:v>
                </c:pt>
                <c:pt idx="472">
                  <c:v>127.90897946252304</c:v>
                </c:pt>
                <c:pt idx="473">
                  <c:v>127.90897946252304</c:v>
                </c:pt>
                <c:pt idx="474">
                  <c:v>127.90897946252304</c:v>
                </c:pt>
                <c:pt idx="475">
                  <c:v>127.90897946252304</c:v>
                </c:pt>
                <c:pt idx="476">
                  <c:v>127.90897946252304</c:v>
                </c:pt>
                <c:pt idx="477">
                  <c:v>127.90897946252304</c:v>
                </c:pt>
                <c:pt idx="478">
                  <c:v>127.90897946252304</c:v>
                </c:pt>
                <c:pt idx="479">
                  <c:v>127.90897946252304</c:v>
                </c:pt>
                <c:pt idx="480">
                  <c:v>127.90897946252304</c:v>
                </c:pt>
                <c:pt idx="481">
                  <c:v>127.90897946252304</c:v>
                </c:pt>
                <c:pt idx="482">
                  <c:v>127.90897946252304</c:v>
                </c:pt>
                <c:pt idx="483">
                  <c:v>127.90897946252304</c:v>
                </c:pt>
                <c:pt idx="484">
                  <c:v>127.90897946252304</c:v>
                </c:pt>
                <c:pt idx="485">
                  <c:v>128.18908398701601</c:v>
                </c:pt>
                <c:pt idx="486">
                  <c:v>128.18908398701601</c:v>
                </c:pt>
                <c:pt idx="487">
                  <c:v>128.18908398701601</c:v>
                </c:pt>
                <c:pt idx="488">
                  <c:v>128.18908398701601</c:v>
                </c:pt>
                <c:pt idx="489">
                  <c:v>128.18908398701601</c:v>
                </c:pt>
                <c:pt idx="490">
                  <c:v>128.18908398701601</c:v>
                </c:pt>
                <c:pt idx="491">
                  <c:v>128.18908398701601</c:v>
                </c:pt>
                <c:pt idx="492">
                  <c:v>128.18908398701601</c:v>
                </c:pt>
                <c:pt idx="493">
                  <c:v>128.18908398701601</c:v>
                </c:pt>
                <c:pt idx="494">
                  <c:v>128.18908398701601</c:v>
                </c:pt>
                <c:pt idx="495">
                  <c:v>128.18908398701601</c:v>
                </c:pt>
                <c:pt idx="496">
                  <c:v>128.18908398701601</c:v>
                </c:pt>
                <c:pt idx="497">
                  <c:v>128.18908398701601</c:v>
                </c:pt>
                <c:pt idx="498">
                  <c:v>128.18908398701601</c:v>
                </c:pt>
                <c:pt idx="499">
                  <c:v>128.18908398701601</c:v>
                </c:pt>
                <c:pt idx="500">
                  <c:v>128.18908398701601</c:v>
                </c:pt>
                <c:pt idx="501">
                  <c:v>128.18908398701601</c:v>
                </c:pt>
                <c:pt idx="502">
                  <c:v>128.18908398701601</c:v>
                </c:pt>
                <c:pt idx="503">
                  <c:v>128.18908398701601</c:v>
                </c:pt>
                <c:pt idx="504">
                  <c:v>128.18908398701601</c:v>
                </c:pt>
                <c:pt idx="505">
                  <c:v>128.18908398701601</c:v>
                </c:pt>
                <c:pt idx="506">
                  <c:v>128.18908398701601</c:v>
                </c:pt>
                <c:pt idx="507">
                  <c:v>128.18908398701601</c:v>
                </c:pt>
                <c:pt idx="508">
                  <c:v>128.18908398701601</c:v>
                </c:pt>
                <c:pt idx="509">
                  <c:v>128.18908398701601</c:v>
                </c:pt>
                <c:pt idx="510">
                  <c:v>128.18908398701601</c:v>
                </c:pt>
                <c:pt idx="511">
                  <c:v>128.18908398701601</c:v>
                </c:pt>
                <c:pt idx="512">
                  <c:v>128.18908398701601</c:v>
                </c:pt>
                <c:pt idx="513">
                  <c:v>128.18908398701601</c:v>
                </c:pt>
                <c:pt idx="514">
                  <c:v>128.18908398701601</c:v>
                </c:pt>
                <c:pt idx="515">
                  <c:v>128.18908398701601</c:v>
                </c:pt>
                <c:pt idx="516">
                  <c:v>125.90182729691037</c:v>
                </c:pt>
                <c:pt idx="517">
                  <c:v>125.90182729691037</c:v>
                </c:pt>
                <c:pt idx="518">
                  <c:v>125.90182729691037</c:v>
                </c:pt>
                <c:pt idx="519">
                  <c:v>125.90182729691037</c:v>
                </c:pt>
                <c:pt idx="520">
                  <c:v>125.90182729691037</c:v>
                </c:pt>
                <c:pt idx="521">
                  <c:v>125.90182729691037</c:v>
                </c:pt>
                <c:pt idx="522">
                  <c:v>125.90182729691037</c:v>
                </c:pt>
                <c:pt idx="523">
                  <c:v>125.90182729691037</c:v>
                </c:pt>
                <c:pt idx="524">
                  <c:v>125.90182729691037</c:v>
                </c:pt>
                <c:pt idx="525">
                  <c:v>125.90182729691037</c:v>
                </c:pt>
                <c:pt idx="526">
                  <c:v>125.90182729691037</c:v>
                </c:pt>
                <c:pt idx="527">
                  <c:v>125.90182729691037</c:v>
                </c:pt>
                <c:pt idx="528">
                  <c:v>125.90182729691037</c:v>
                </c:pt>
                <c:pt idx="529">
                  <c:v>125.90182729691037</c:v>
                </c:pt>
                <c:pt idx="530">
                  <c:v>125.90182729691037</c:v>
                </c:pt>
                <c:pt idx="531">
                  <c:v>125.90182729691037</c:v>
                </c:pt>
                <c:pt idx="532">
                  <c:v>125.90182729691037</c:v>
                </c:pt>
                <c:pt idx="533">
                  <c:v>125.90182729691037</c:v>
                </c:pt>
                <c:pt idx="534">
                  <c:v>125.90182729691037</c:v>
                </c:pt>
                <c:pt idx="535">
                  <c:v>125.90182729691037</c:v>
                </c:pt>
                <c:pt idx="536">
                  <c:v>125.90182729691037</c:v>
                </c:pt>
                <c:pt idx="537">
                  <c:v>125.90182729691037</c:v>
                </c:pt>
                <c:pt idx="538">
                  <c:v>125.90182729691037</c:v>
                </c:pt>
                <c:pt idx="539">
                  <c:v>125.90182729691037</c:v>
                </c:pt>
                <c:pt idx="540">
                  <c:v>125.90182729691037</c:v>
                </c:pt>
                <c:pt idx="541">
                  <c:v>125.90182729691037</c:v>
                </c:pt>
                <c:pt idx="542">
                  <c:v>125.90182729691037</c:v>
                </c:pt>
                <c:pt idx="543">
                  <c:v>125.90182729691037</c:v>
                </c:pt>
                <c:pt idx="544">
                  <c:v>125.90182729691037</c:v>
                </c:pt>
                <c:pt idx="545">
                  <c:v>125.90182729691037</c:v>
                </c:pt>
                <c:pt idx="546">
                  <c:v>98.741424078570617</c:v>
                </c:pt>
                <c:pt idx="547">
                  <c:v>98.741424078570617</c:v>
                </c:pt>
                <c:pt idx="548">
                  <c:v>98.741424078570617</c:v>
                </c:pt>
                <c:pt idx="549">
                  <c:v>98.741424078570617</c:v>
                </c:pt>
                <c:pt idx="550">
                  <c:v>98.741424078570617</c:v>
                </c:pt>
                <c:pt idx="551">
                  <c:v>98.741424078570617</c:v>
                </c:pt>
                <c:pt idx="552">
                  <c:v>98.741424078570617</c:v>
                </c:pt>
                <c:pt idx="553">
                  <c:v>98.741424078570617</c:v>
                </c:pt>
                <c:pt idx="554">
                  <c:v>98.741424078570617</c:v>
                </c:pt>
                <c:pt idx="555">
                  <c:v>98.741424078570617</c:v>
                </c:pt>
                <c:pt idx="556">
                  <c:v>98.741424078570617</c:v>
                </c:pt>
                <c:pt idx="557">
                  <c:v>98.741424078570617</c:v>
                </c:pt>
                <c:pt idx="558">
                  <c:v>98.741424078570617</c:v>
                </c:pt>
                <c:pt idx="559">
                  <c:v>98.741424078570617</c:v>
                </c:pt>
                <c:pt idx="560">
                  <c:v>98.741424078570617</c:v>
                </c:pt>
                <c:pt idx="561">
                  <c:v>98.741424078570617</c:v>
                </c:pt>
                <c:pt idx="562">
                  <c:v>98.741424078570617</c:v>
                </c:pt>
                <c:pt idx="563">
                  <c:v>98.741424078570617</c:v>
                </c:pt>
                <c:pt idx="564">
                  <c:v>98.741424078570617</c:v>
                </c:pt>
                <c:pt idx="565">
                  <c:v>98.741424078570617</c:v>
                </c:pt>
                <c:pt idx="566">
                  <c:v>98.741424078570617</c:v>
                </c:pt>
                <c:pt idx="567">
                  <c:v>98.741424078570617</c:v>
                </c:pt>
                <c:pt idx="568">
                  <c:v>98.741424078570617</c:v>
                </c:pt>
                <c:pt idx="569">
                  <c:v>98.741424078570617</c:v>
                </c:pt>
                <c:pt idx="570">
                  <c:v>98.741424078570617</c:v>
                </c:pt>
                <c:pt idx="571">
                  <c:v>98.741424078570617</c:v>
                </c:pt>
                <c:pt idx="572">
                  <c:v>98.741424078570617</c:v>
                </c:pt>
                <c:pt idx="573">
                  <c:v>98.741424078570617</c:v>
                </c:pt>
                <c:pt idx="574">
                  <c:v>98.741424078570617</c:v>
                </c:pt>
                <c:pt idx="575">
                  <c:v>98.741424078570617</c:v>
                </c:pt>
                <c:pt idx="576">
                  <c:v>98.741424078570617</c:v>
                </c:pt>
                <c:pt idx="577">
                  <c:v>62.091495991055417</c:v>
                </c:pt>
                <c:pt idx="578">
                  <c:v>62.091495991055417</c:v>
                </c:pt>
                <c:pt idx="579">
                  <c:v>62.091495991055417</c:v>
                </c:pt>
                <c:pt idx="580">
                  <c:v>62.091495991055417</c:v>
                </c:pt>
                <c:pt idx="581">
                  <c:v>62.091495991055417</c:v>
                </c:pt>
                <c:pt idx="582">
                  <c:v>62.091495991055417</c:v>
                </c:pt>
                <c:pt idx="583">
                  <c:v>62.091495991055417</c:v>
                </c:pt>
                <c:pt idx="584">
                  <c:v>62.091495991055417</c:v>
                </c:pt>
                <c:pt idx="585">
                  <c:v>62.091495991055417</c:v>
                </c:pt>
                <c:pt idx="586">
                  <c:v>62.091495991055417</c:v>
                </c:pt>
                <c:pt idx="587">
                  <c:v>62.091495991055417</c:v>
                </c:pt>
                <c:pt idx="588">
                  <c:v>62.091495991055417</c:v>
                </c:pt>
                <c:pt idx="589">
                  <c:v>62.091495991055417</c:v>
                </c:pt>
                <c:pt idx="590">
                  <c:v>62.091495991055417</c:v>
                </c:pt>
                <c:pt idx="591">
                  <c:v>62.091495991055417</c:v>
                </c:pt>
                <c:pt idx="592">
                  <c:v>62.091495991055417</c:v>
                </c:pt>
                <c:pt idx="593">
                  <c:v>62.091495991055417</c:v>
                </c:pt>
                <c:pt idx="594">
                  <c:v>62.091495991055417</c:v>
                </c:pt>
                <c:pt idx="595">
                  <c:v>62.091495991055417</c:v>
                </c:pt>
                <c:pt idx="596">
                  <c:v>62.091495991055417</c:v>
                </c:pt>
                <c:pt idx="597">
                  <c:v>62.091495991055417</c:v>
                </c:pt>
                <c:pt idx="598">
                  <c:v>62.091495991055417</c:v>
                </c:pt>
                <c:pt idx="599">
                  <c:v>62.091495991055417</c:v>
                </c:pt>
                <c:pt idx="600">
                  <c:v>62.091495991055417</c:v>
                </c:pt>
                <c:pt idx="601">
                  <c:v>62.091495991055417</c:v>
                </c:pt>
                <c:pt idx="602">
                  <c:v>62.091495991055417</c:v>
                </c:pt>
                <c:pt idx="603">
                  <c:v>62.091495991055417</c:v>
                </c:pt>
                <c:pt idx="604">
                  <c:v>62.091495991055417</c:v>
                </c:pt>
                <c:pt idx="605">
                  <c:v>62.091495991055417</c:v>
                </c:pt>
                <c:pt idx="606">
                  <c:v>62.091495991055417</c:v>
                </c:pt>
                <c:pt idx="607">
                  <c:v>26.601704529721381</c:v>
                </c:pt>
                <c:pt idx="608">
                  <c:v>26.601704529721381</c:v>
                </c:pt>
                <c:pt idx="609">
                  <c:v>26.601704529721381</c:v>
                </c:pt>
                <c:pt idx="610">
                  <c:v>26.601704529721381</c:v>
                </c:pt>
                <c:pt idx="611">
                  <c:v>26.601704529721381</c:v>
                </c:pt>
                <c:pt idx="612">
                  <c:v>26.601704529721381</c:v>
                </c:pt>
                <c:pt idx="613">
                  <c:v>26.601704529721381</c:v>
                </c:pt>
                <c:pt idx="614">
                  <c:v>26.601704529721381</c:v>
                </c:pt>
                <c:pt idx="615">
                  <c:v>26.601704529721381</c:v>
                </c:pt>
                <c:pt idx="616">
                  <c:v>26.601704529721381</c:v>
                </c:pt>
                <c:pt idx="617">
                  <c:v>26.601704529721381</c:v>
                </c:pt>
                <c:pt idx="618">
                  <c:v>26.601704529721381</c:v>
                </c:pt>
                <c:pt idx="619">
                  <c:v>26.601704529721381</c:v>
                </c:pt>
                <c:pt idx="620">
                  <c:v>26.601704529721381</c:v>
                </c:pt>
                <c:pt idx="621">
                  <c:v>26.601704529721381</c:v>
                </c:pt>
                <c:pt idx="622">
                  <c:v>26.601704529721381</c:v>
                </c:pt>
                <c:pt idx="623">
                  <c:v>26.601704529721381</c:v>
                </c:pt>
                <c:pt idx="624">
                  <c:v>26.601704529721381</c:v>
                </c:pt>
                <c:pt idx="625">
                  <c:v>26.601704529721381</c:v>
                </c:pt>
                <c:pt idx="626">
                  <c:v>26.601704529721381</c:v>
                </c:pt>
                <c:pt idx="627">
                  <c:v>26.601704529721381</c:v>
                </c:pt>
                <c:pt idx="628">
                  <c:v>26.601704529721381</c:v>
                </c:pt>
                <c:pt idx="629">
                  <c:v>26.601704529721381</c:v>
                </c:pt>
                <c:pt idx="630">
                  <c:v>26.601704529721381</c:v>
                </c:pt>
                <c:pt idx="631">
                  <c:v>26.601704529721381</c:v>
                </c:pt>
                <c:pt idx="632">
                  <c:v>26.601704529721381</c:v>
                </c:pt>
                <c:pt idx="633">
                  <c:v>26.601704529721381</c:v>
                </c:pt>
                <c:pt idx="634">
                  <c:v>26.601704529721381</c:v>
                </c:pt>
                <c:pt idx="635">
                  <c:v>26.601704529721381</c:v>
                </c:pt>
                <c:pt idx="636">
                  <c:v>26.601704529721381</c:v>
                </c:pt>
                <c:pt idx="637">
                  <c:v>26.601704529721381</c:v>
                </c:pt>
                <c:pt idx="638">
                  <c:v>15.940810769841702</c:v>
                </c:pt>
                <c:pt idx="639">
                  <c:v>15.940810769841702</c:v>
                </c:pt>
                <c:pt idx="640">
                  <c:v>15.940810769841702</c:v>
                </c:pt>
                <c:pt idx="641">
                  <c:v>15.940810769841702</c:v>
                </c:pt>
                <c:pt idx="642">
                  <c:v>15.940810769841702</c:v>
                </c:pt>
                <c:pt idx="643">
                  <c:v>15.940810769841702</c:v>
                </c:pt>
                <c:pt idx="644">
                  <c:v>15.940810769841702</c:v>
                </c:pt>
                <c:pt idx="645">
                  <c:v>15.940810769841702</c:v>
                </c:pt>
                <c:pt idx="646">
                  <c:v>15.940810769841702</c:v>
                </c:pt>
                <c:pt idx="647">
                  <c:v>15.940810769841702</c:v>
                </c:pt>
                <c:pt idx="648">
                  <c:v>15.940810769841702</c:v>
                </c:pt>
                <c:pt idx="649">
                  <c:v>15.940810769841702</c:v>
                </c:pt>
                <c:pt idx="650">
                  <c:v>15.940810769841702</c:v>
                </c:pt>
                <c:pt idx="651">
                  <c:v>15.940810769841702</c:v>
                </c:pt>
                <c:pt idx="652">
                  <c:v>15.940810769841702</c:v>
                </c:pt>
                <c:pt idx="653">
                  <c:v>15.940810769841702</c:v>
                </c:pt>
                <c:pt idx="654">
                  <c:v>15.940810769841702</c:v>
                </c:pt>
                <c:pt idx="655">
                  <c:v>15.940810769841702</c:v>
                </c:pt>
                <c:pt idx="656">
                  <c:v>15.940810769841702</c:v>
                </c:pt>
                <c:pt idx="657">
                  <c:v>15.940810769841702</c:v>
                </c:pt>
                <c:pt idx="658">
                  <c:v>15.940810769841702</c:v>
                </c:pt>
                <c:pt idx="659">
                  <c:v>15.940810769841702</c:v>
                </c:pt>
                <c:pt idx="660">
                  <c:v>15.940810769841702</c:v>
                </c:pt>
                <c:pt idx="661">
                  <c:v>15.940810769841702</c:v>
                </c:pt>
                <c:pt idx="662">
                  <c:v>15.940810769841702</c:v>
                </c:pt>
                <c:pt idx="663">
                  <c:v>15.940810769841702</c:v>
                </c:pt>
                <c:pt idx="664">
                  <c:v>15.940810769841702</c:v>
                </c:pt>
                <c:pt idx="665">
                  <c:v>15.940810769841702</c:v>
                </c:pt>
                <c:pt idx="666">
                  <c:v>15.940810769841702</c:v>
                </c:pt>
                <c:pt idx="667">
                  <c:v>15.940810769841702</c:v>
                </c:pt>
                <c:pt idx="668">
                  <c:v>15.940810769841702</c:v>
                </c:pt>
                <c:pt idx="669">
                  <c:v>20.220393285105605</c:v>
                </c:pt>
                <c:pt idx="670">
                  <c:v>20.220393285105605</c:v>
                </c:pt>
                <c:pt idx="671">
                  <c:v>20.220393285105605</c:v>
                </c:pt>
                <c:pt idx="672">
                  <c:v>20.220393285105605</c:v>
                </c:pt>
                <c:pt idx="673">
                  <c:v>20.220393285105605</c:v>
                </c:pt>
                <c:pt idx="674">
                  <c:v>20.220393285105605</c:v>
                </c:pt>
                <c:pt idx="675">
                  <c:v>20.220393285105605</c:v>
                </c:pt>
                <c:pt idx="676">
                  <c:v>20.220393285105605</c:v>
                </c:pt>
                <c:pt idx="677">
                  <c:v>20.220393285105605</c:v>
                </c:pt>
                <c:pt idx="678">
                  <c:v>20.220393285105605</c:v>
                </c:pt>
                <c:pt idx="679">
                  <c:v>20.220393285105605</c:v>
                </c:pt>
                <c:pt idx="680">
                  <c:v>20.220393285105605</c:v>
                </c:pt>
                <c:pt idx="681">
                  <c:v>20.220393285105605</c:v>
                </c:pt>
                <c:pt idx="682">
                  <c:v>20.220393285105605</c:v>
                </c:pt>
                <c:pt idx="683">
                  <c:v>20.220393285105605</c:v>
                </c:pt>
                <c:pt idx="684">
                  <c:v>20.220393285105605</c:v>
                </c:pt>
                <c:pt idx="685">
                  <c:v>20.220393285105605</c:v>
                </c:pt>
                <c:pt idx="686">
                  <c:v>20.220393285105605</c:v>
                </c:pt>
                <c:pt idx="687">
                  <c:v>20.220393285105605</c:v>
                </c:pt>
                <c:pt idx="688">
                  <c:v>20.220393285105605</c:v>
                </c:pt>
                <c:pt idx="689">
                  <c:v>20.220393285105605</c:v>
                </c:pt>
                <c:pt idx="690">
                  <c:v>20.220393285105605</c:v>
                </c:pt>
                <c:pt idx="691">
                  <c:v>20.220393285105605</c:v>
                </c:pt>
                <c:pt idx="692">
                  <c:v>20.220393285105605</c:v>
                </c:pt>
                <c:pt idx="693">
                  <c:v>20.220393285105605</c:v>
                </c:pt>
                <c:pt idx="694">
                  <c:v>20.220393285105605</c:v>
                </c:pt>
                <c:pt idx="695">
                  <c:v>20.220393285105605</c:v>
                </c:pt>
                <c:pt idx="696">
                  <c:v>20.220393285105605</c:v>
                </c:pt>
                <c:pt idx="697">
                  <c:v>20.220393285105605</c:v>
                </c:pt>
                <c:pt idx="698">
                  <c:v>20.220393285105605</c:v>
                </c:pt>
                <c:pt idx="699">
                  <c:v>40.400211353346023</c:v>
                </c:pt>
                <c:pt idx="700">
                  <c:v>40.400211353346023</c:v>
                </c:pt>
                <c:pt idx="701">
                  <c:v>40.400211353346023</c:v>
                </c:pt>
                <c:pt idx="702">
                  <c:v>40.400211353346023</c:v>
                </c:pt>
                <c:pt idx="703">
                  <c:v>40.400211353346023</c:v>
                </c:pt>
                <c:pt idx="704">
                  <c:v>40.400211353346023</c:v>
                </c:pt>
                <c:pt idx="705">
                  <c:v>40.400211353346023</c:v>
                </c:pt>
                <c:pt idx="706">
                  <c:v>40.400211353346023</c:v>
                </c:pt>
                <c:pt idx="707">
                  <c:v>40.400211353346023</c:v>
                </c:pt>
                <c:pt idx="708">
                  <c:v>40.400211353346023</c:v>
                </c:pt>
                <c:pt idx="709">
                  <c:v>40.400211353346023</c:v>
                </c:pt>
                <c:pt idx="710">
                  <c:v>40.400211353346023</c:v>
                </c:pt>
                <c:pt idx="711">
                  <c:v>40.400211353346023</c:v>
                </c:pt>
                <c:pt idx="712">
                  <c:v>40.400211353346023</c:v>
                </c:pt>
                <c:pt idx="713">
                  <c:v>40.400211353346023</c:v>
                </c:pt>
                <c:pt idx="714">
                  <c:v>40.400211353346023</c:v>
                </c:pt>
                <c:pt idx="715">
                  <c:v>40.400211353346023</c:v>
                </c:pt>
                <c:pt idx="716">
                  <c:v>40.400211353346023</c:v>
                </c:pt>
                <c:pt idx="717">
                  <c:v>40.400211353346023</c:v>
                </c:pt>
                <c:pt idx="718">
                  <c:v>40.400211353346023</c:v>
                </c:pt>
                <c:pt idx="719">
                  <c:v>40.400211353346023</c:v>
                </c:pt>
                <c:pt idx="720">
                  <c:v>40.400211353346023</c:v>
                </c:pt>
                <c:pt idx="721">
                  <c:v>40.400211353346023</c:v>
                </c:pt>
                <c:pt idx="722">
                  <c:v>40.400211353346023</c:v>
                </c:pt>
                <c:pt idx="723">
                  <c:v>40.400211353346023</c:v>
                </c:pt>
                <c:pt idx="724">
                  <c:v>40.400211353346023</c:v>
                </c:pt>
                <c:pt idx="725">
                  <c:v>40.400211353346023</c:v>
                </c:pt>
                <c:pt idx="726">
                  <c:v>40.400211353346023</c:v>
                </c:pt>
                <c:pt idx="727">
                  <c:v>40.400211353346023</c:v>
                </c:pt>
                <c:pt idx="728">
                  <c:v>40.400211353346023</c:v>
                </c:pt>
                <c:pt idx="729">
                  <c:v>40.400211353346023</c:v>
                </c:pt>
                <c:pt idx="730">
                  <c:v>80.938788836501317</c:v>
                </c:pt>
                <c:pt idx="731">
                  <c:v>80.938788836501317</c:v>
                </c:pt>
                <c:pt idx="732">
                  <c:v>80.938788836501317</c:v>
                </c:pt>
                <c:pt idx="733">
                  <c:v>80.938788836501317</c:v>
                </c:pt>
                <c:pt idx="734">
                  <c:v>80.938788836501317</c:v>
                </c:pt>
                <c:pt idx="735">
                  <c:v>80.938788836501317</c:v>
                </c:pt>
                <c:pt idx="736">
                  <c:v>80.938788836501317</c:v>
                </c:pt>
                <c:pt idx="737">
                  <c:v>80.938788836501317</c:v>
                </c:pt>
                <c:pt idx="738">
                  <c:v>80.938788836501317</c:v>
                </c:pt>
                <c:pt idx="739">
                  <c:v>80.938788836501317</c:v>
                </c:pt>
                <c:pt idx="740">
                  <c:v>80.938788836501317</c:v>
                </c:pt>
                <c:pt idx="741">
                  <c:v>80.938788836501317</c:v>
                </c:pt>
                <c:pt idx="742">
                  <c:v>80.938788836501317</c:v>
                </c:pt>
                <c:pt idx="743">
                  <c:v>80.938788836501317</c:v>
                </c:pt>
                <c:pt idx="744">
                  <c:v>80.938788836501317</c:v>
                </c:pt>
                <c:pt idx="745">
                  <c:v>80.938788836501317</c:v>
                </c:pt>
                <c:pt idx="746">
                  <c:v>80.938788836501317</c:v>
                </c:pt>
                <c:pt idx="747">
                  <c:v>80.938788836501317</c:v>
                </c:pt>
                <c:pt idx="748">
                  <c:v>80.938788836501317</c:v>
                </c:pt>
                <c:pt idx="749">
                  <c:v>80.938788836501317</c:v>
                </c:pt>
                <c:pt idx="750">
                  <c:v>80.938788836501317</c:v>
                </c:pt>
                <c:pt idx="751">
                  <c:v>80.938788836501317</c:v>
                </c:pt>
                <c:pt idx="752">
                  <c:v>80.938788836501317</c:v>
                </c:pt>
                <c:pt idx="753">
                  <c:v>80.938788836501317</c:v>
                </c:pt>
                <c:pt idx="754">
                  <c:v>80.938788836501317</c:v>
                </c:pt>
                <c:pt idx="755">
                  <c:v>80.938788836501317</c:v>
                </c:pt>
                <c:pt idx="756">
                  <c:v>80.938788836501317</c:v>
                </c:pt>
                <c:pt idx="757">
                  <c:v>80.938788836501317</c:v>
                </c:pt>
                <c:pt idx="758">
                  <c:v>80.938788836501317</c:v>
                </c:pt>
                <c:pt idx="759">
                  <c:v>80.938788836501317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7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 </c:v>
                  </c:pt>
                  <c:pt idx="61">
                    <c:v>2022 </c:v>
                  </c:pt>
                  <c:pt idx="426">
                    <c:v>2023 </c:v>
                  </c:pt>
                </c:lvl>
              </c:multiLvlStrCache>
            </c:multiLvlStrRef>
          </c:cat>
          <c:val>
            <c:numRef>
              <c:f>Dat_02!$E$3:$E$762</c:f>
              <c:numCache>
                <c:formatCode>#,##0.0</c:formatCode>
                <c:ptCount val="760"/>
                <c:pt idx="0">
                  <c:v>22.34408784277036</c:v>
                </c:pt>
                <c:pt idx="1">
                  <c:v>28.966698306771288</c:v>
                </c:pt>
                <c:pt idx="2">
                  <c:v>56.044065198660775</c:v>
                </c:pt>
                <c:pt idx="3">
                  <c:v>53.493364498659844</c:v>
                </c:pt>
                <c:pt idx="4">
                  <c:v>54.803013696662639</c:v>
                </c:pt>
                <c:pt idx="5">
                  <c:v>51.59049206866171</c:v>
                </c:pt>
                <c:pt idx="6">
                  <c:v>44.764683378660777</c:v>
                </c:pt>
                <c:pt idx="7">
                  <c:v>58.263789336660778</c:v>
                </c:pt>
                <c:pt idx="8">
                  <c:v>60.522108998661707</c:v>
                </c:pt>
                <c:pt idx="9">
                  <c:v>41.104470824205343</c:v>
                </c:pt>
                <c:pt idx="10">
                  <c:v>42.502239774205343</c:v>
                </c:pt>
                <c:pt idx="11">
                  <c:v>41.262817884206278</c:v>
                </c:pt>
                <c:pt idx="12">
                  <c:v>23.457430284206275</c:v>
                </c:pt>
                <c:pt idx="13">
                  <c:v>24.490697184204411</c:v>
                </c:pt>
                <c:pt idx="14">
                  <c:v>34.151530696206272</c:v>
                </c:pt>
                <c:pt idx="15">
                  <c:v>28.298368584206276</c:v>
                </c:pt>
                <c:pt idx="16">
                  <c:v>16.208828459577518</c:v>
                </c:pt>
                <c:pt idx="17">
                  <c:v>19.995195079575655</c:v>
                </c:pt>
                <c:pt idx="18">
                  <c:v>29.27442094957566</c:v>
                </c:pt>
                <c:pt idx="19">
                  <c:v>25.361640631577515</c:v>
                </c:pt>
                <c:pt idx="20">
                  <c:v>27.613694815575656</c:v>
                </c:pt>
                <c:pt idx="21">
                  <c:v>28.185898831577521</c:v>
                </c:pt>
                <c:pt idx="22">
                  <c:v>27.056196983576591</c:v>
                </c:pt>
                <c:pt idx="23">
                  <c:v>45.922900717377338</c:v>
                </c:pt>
                <c:pt idx="24">
                  <c:v>48.023393435378267</c:v>
                </c:pt>
                <c:pt idx="25">
                  <c:v>48.029964095378268</c:v>
                </c:pt>
                <c:pt idx="26">
                  <c:v>51.930724423378273</c:v>
                </c:pt>
                <c:pt idx="27">
                  <c:v>44.816040211378272</c:v>
                </c:pt>
                <c:pt idx="28">
                  <c:v>54.373351795377332</c:v>
                </c:pt>
                <c:pt idx="29">
                  <c:v>69.328777995378275</c:v>
                </c:pt>
                <c:pt idx="30">
                  <c:v>68.424174788547219</c:v>
                </c:pt>
                <c:pt idx="31">
                  <c:v>68.196118772550932</c:v>
                </c:pt>
                <c:pt idx="32">
                  <c:v>80.289601772547201</c:v>
                </c:pt>
                <c:pt idx="33">
                  <c:v>74.362226412549063</c:v>
                </c:pt>
                <c:pt idx="34">
                  <c:v>68.340501322548135</c:v>
                </c:pt>
                <c:pt idx="35">
                  <c:v>75.856498524549067</c:v>
                </c:pt>
                <c:pt idx="36">
                  <c:v>75.676378570549076</c:v>
                </c:pt>
                <c:pt idx="37">
                  <c:v>104.11073943778104</c:v>
                </c:pt>
                <c:pt idx="38">
                  <c:v>104.11073943778104</c:v>
                </c:pt>
                <c:pt idx="39">
                  <c:v>104.11073943778104</c:v>
                </c:pt>
                <c:pt idx="40">
                  <c:v>104.11073943778104</c:v>
                </c:pt>
                <c:pt idx="41">
                  <c:v>104.11073943778104</c:v>
                </c:pt>
                <c:pt idx="42">
                  <c:v>104.11073943778104</c:v>
                </c:pt>
                <c:pt idx="43">
                  <c:v>104.11073943778104</c:v>
                </c:pt>
                <c:pt idx="44">
                  <c:v>99.685270723058579</c:v>
                </c:pt>
                <c:pt idx="45">
                  <c:v>94.640836811056715</c:v>
                </c:pt>
                <c:pt idx="46">
                  <c:v>101.06677891105764</c:v>
                </c:pt>
                <c:pt idx="47">
                  <c:v>104.11073943778104</c:v>
                </c:pt>
                <c:pt idx="48">
                  <c:v>94.540561843058569</c:v>
                </c:pt>
                <c:pt idx="49">
                  <c:v>104.11073943778104</c:v>
                </c:pt>
                <c:pt idx="50">
                  <c:v>104.11073943778104</c:v>
                </c:pt>
                <c:pt idx="51">
                  <c:v>104.11073943778104</c:v>
                </c:pt>
                <c:pt idx="52">
                  <c:v>100.98646594570883</c:v>
                </c:pt>
                <c:pt idx="53">
                  <c:v>73.55139501971162</c:v>
                </c:pt>
                <c:pt idx="54">
                  <c:v>63.232335397708816</c:v>
                </c:pt>
                <c:pt idx="55">
                  <c:v>67.130857297710676</c:v>
                </c:pt>
                <c:pt idx="56">
                  <c:v>70.461875739709754</c:v>
                </c:pt>
                <c:pt idx="57">
                  <c:v>74.37801809771068</c:v>
                </c:pt>
                <c:pt idx="58">
                  <c:v>104.11073943778104</c:v>
                </c:pt>
                <c:pt idx="59">
                  <c:v>104.11073943778104</c:v>
                </c:pt>
                <c:pt idx="60">
                  <c:v>104.11073943778104</c:v>
                </c:pt>
                <c:pt idx="61">
                  <c:v>100.67084251940534</c:v>
                </c:pt>
                <c:pt idx="62">
                  <c:v>103.36370181740534</c:v>
                </c:pt>
                <c:pt idx="63">
                  <c:v>103.76830354740441</c:v>
                </c:pt>
                <c:pt idx="64">
                  <c:v>102.19692251140441</c:v>
                </c:pt>
                <c:pt idx="65">
                  <c:v>91.123599495153442</c:v>
                </c:pt>
                <c:pt idx="66">
                  <c:v>94.747591353151577</c:v>
                </c:pt>
                <c:pt idx="67">
                  <c:v>95.756554759152522</c:v>
                </c:pt>
                <c:pt idx="68">
                  <c:v>90.367898789151582</c:v>
                </c:pt>
                <c:pt idx="69">
                  <c:v>81.920944073152526</c:v>
                </c:pt>
                <c:pt idx="70">
                  <c:v>105.46640415515158</c:v>
                </c:pt>
                <c:pt idx="71">
                  <c:v>106.51634728715251</c:v>
                </c:pt>
                <c:pt idx="72">
                  <c:v>80.589821473632355</c:v>
                </c:pt>
                <c:pt idx="73">
                  <c:v>109.19680112363422</c:v>
                </c:pt>
                <c:pt idx="74">
                  <c:v>110.57570531363422</c:v>
                </c:pt>
                <c:pt idx="75">
                  <c:v>108.31740500363328</c:v>
                </c:pt>
                <c:pt idx="76">
                  <c:v>94.351458171634206</c:v>
                </c:pt>
                <c:pt idx="77">
                  <c:v>103.21601204363421</c:v>
                </c:pt>
                <c:pt idx="78">
                  <c:v>104.71782360363328</c:v>
                </c:pt>
                <c:pt idx="79">
                  <c:v>69.15742757451693</c:v>
                </c:pt>
                <c:pt idx="80">
                  <c:v>59.130421274517865</c:v>
                </c:pt>
                <c:pt idx="81">
                  <c:v>45.015659246516002</c:v>
                </c:pt>
                <c:pt idx="82">
                  <c:v>42.616710636516935</c:v>
                </c:pt>
                <c:pt idx="83">
                  <c:v>55.733155974516933</c:v>
                </c:pt>
                <c:pt idx="84">
                  <c:v>83.187280634515076</c:v>
                </c:pt>
                <c:pt idx="85">
                  <c:v>65.483748462519728</c:v>
                </c:pt>
                <c:pt idx="86">
                  <c:v>60.651418710062167</c:v>
                </c:pt>
                <c:pt idx="87">
                  <c:v>45.053284002061233</c:v>
                </c:pt>
                <c:pt idx="88">
                  <c:v>32.939771530062167</c:v>
                </c:pt>
                <c:pt idx="89">
                  <c:v>32.169669514064964</c:v>
                </c:pt>
                <c:pt idx="90">
                  <c:v>31.01553381806217</c:v>
                </c:pt>
                <c:pt idx="91">
                  <c:v>28.296087556061234</c:v>
                </c:pt>
                <c:pt idx="92">
                  <c:v>22.064038620064959</c:v>
                </c:pt>
                <c:pt idx="93">
                  <c:v>41.94058828384658</c:v>
                </c:pt>
                <c:pt idx="94">
                  <c:v>40.886829097848434</c:v>
                </c:pt>
                <c:pt idx="95">
                  <c:v>39.933947491848436</c:v>
                </c:pt>
                <c:pt idx="96">
                  <c:v>24.057482091847504</c:v>
                </c:pt>
                <c:pt idx="97">
                  <c:v>28.396236431847505</c:v>
                </c:pt>
                <c:pt idx="98">
                  <c:v>30.345593323848437</c:v>
                </c:pt>
                <c:pt idx="99">
                  <c:v>31.577608177848436</c:v>
                </c:pt>
                <c:pt idx="100">
                  <c:v>36.294934372648335</c:v>
                </c:pt>
                <c:pt idx="101">
                  <c:v>44.299026102650195</c:v>
                </c:pt>
                <c:pt idx="102">
                  <c:v>49.327044512649273</c:v>
                </c:pt>
                <c:pt idx="103">
                  <c:v>38.052691846651129</c:v>
                </c:pt>
                <c:pt idx="104">
                  <c:v>20.073116136649269</c:v>
                </c:pt>
                <c:pt idx="105">
                  <c:v>28.380852538649268</c:v>
                </c:pt>
                <c:pt idx="106">
                  <c:v>35.482841400651132</c:v>
                </c:pt>
                <c:pt idx="107">
                  <c:v>29.611516519336924</c:v>
                </c:pt>
                <c:pt idx="108">
                  <c:v>44.633755531335062</c:v>
                </c:pt>
                <c:pt idx="109">
                  <c:v>49.378585881335994</c:v>
                </c:pt>
                <c:pt idx="110">
                  <c:v>34.800005225336925</c:v>
                </c:pt>
                <c:pt idx="111">
                  <c:v>41.206267895335991</c:v>
                </c:pt>
                <c:pt idx="112">
                  <c:v>41.903955069337854</c:v>
                </c:pt>
                <c:pt idx="113">
                  <c:v>42.939992395335061</c:v>
                </c:pt>
                <c:pt idx="114">
                  <c:v>33.073677456992442</c:v>
                </c:pt>
                <c:pt idx="115">
                  <c:v>38.823976576992443</c:v>
                </c:pt>
                <c:pt idx="116">
                  <c:v>33.172898378992443</c:v>
                </c:pt>
                <c:pt idx="117">
                  <c:v>33.968899250991512</c:v>
                </c:pt>
                <c:pt idx="118">
                  <c:v>33.866126194992447</c:v>
                </c:pt>
                <c:pt idx="119">
                  <c:v>25.648897052992442</c:v>
                </c:pt>
                <c:pt idx="120">
                  <c:v>31.391719412993378</c:v>
                </c:pt>
                <c:pt idx="121">
                  <c:v>40.784673179673312</c:v>
                </c:pt>
                <c:pt idx="122">
                  <c:v>49.315927419673315</c:v>
                </c:pt>
                <c:pt idx="123">
                  <c:v>39.349748935674242</c:v>
                </c:pt>
                <c:pt idx="124">
                  <c:v>48.881724543674245</c:v>
                </c:pt>
                <c:pt idx="125">
                  <c:v>45.742094035673311</c:v>
                </c:pt>
                <c:pt idx="126">
                  <c:v>60.618987323673309</c:v>
                </c:pt>
                <c:pt idx="127">
                  <c:v>36.964099775673311</c:v>
                </c:pt>
                <c:pt idx="128">
                  <c:v>62.300421105205558</c:v>
                </c:pt>
                <c:pt idx="129">
                  <c:v>54.79258792720556</c:v>
                </c:pt>
                <c:pt idx="130">
                  <c:v>60.629858955205556</c:v>
                </c:pt>
                <c:pt idx="131">
                  <c:v>59.165812285206492</c:v>
                </c:pt>
                <c:pt idx="132">
                  <c:v>60.547653731206488</c:v>
                </c:pt>
                <c:pt idx="133">
                  <c:v>63.689207503205559</c:v>
                </c:pt>
                <c:pt idx="134">
                  <c:v>88.789314825206489</c:v>
                </c:pt>
                <c:pt idx="135">
                  <c:v>106.00299378317858</c:v>
                </c:pt>
                <c:pt idx="136">
                  <c:v>76.527726677176716</c:v>
                </c:pt>
                <c:pt idx="137">
                  <c:v>83.819214599177656</c:v>
                </c:pt>
                <c:pt idx="138">
                  <c:v>73.140999351177655</c:v>
                </c:pt>
                <c:pt idx="139">
                  <c:v>63.440759083177653</c:v>
                </c:pt>
                <c:pt idx="140">
                  <c:v>64.563472147177663</c:v>
                </c:pt>
                <c:pt idx="141">
                  <c:v>71.529757761177663</c:v>
                </c:pt>
                <c:pt idx="142">
                  <c:v>96.653541922288952</c:v>
                </c:pt>
                <c:pt idx="143">
                  <c:v>108.81718818828989</c:v>
                </c:pt>
                <c:pt idx="144">
                  <c:v>101.39951637829083</c:v>
                </c:pt>
                <c:pt idx="145">
                  <c:v>97.732828272288955</c:v>
                </c:pt>
                <c:pt idx="146">
                  <c:v>77.183881546289896</c:v>
                </c:pt>
                <c:pt idx="147">
                  <c:v>88.084318582288944</c:v>
                </c:pt>
                <c:pt idx="148">
                  <c:v>100.24024737228989</c:v>
                </c:pt>
                <c:pt idx="149">
                  <c:v>77.083825651458611</c:v>
                </c:pt>
                <c:pt idx="150">
                  <c:v>78.783568207456753</c:v>
                </c:pt>
                <c:pt idx="151">
                  <c:v>79.621652601457697</c:v>
                </c:pt>
                <c:pt idx="152">
                  <c:v>63.652071265456755</c:v>
                </c:pt>
                <c:pt idx="153">
                  <c:v>52.926250857457688</c:v>
                </c:pt>
                <c:pt idx="154">
                  <c:v>72.057024007457684</c:v>
                </c:pt>
                <c:pt idx="155">
                  <c:v>96.13378803145676</c:v>
                </c:pt>
                <c:pt idx="156">
                  <c:v>76.231480753457234</c:v>
                </c:pt>
                <c:pt idx="157">
                  <c:v>56.790206899457232</c:v>
                </c:pt>
                <c:pt idx="158">
                  <c:v>53.223992833460024</c:v>
                </c:pt>
                <c:pt idx="159">
                  <c:v>70.652818067457233</c:v>
                </c:pt>
                <c:pt idx="160">
                  <c:v>40.918056189456301</c:v>
                </c:pt>
                <c:pt idx="161">
                  <c:v>46.868316089458169</c:v>
                </c:pt>
                <c:pt idx="162">
                  <c:v>73.202432325457238</c:v>
                </c:pt>
                <c:pt idx="163">
                  <c:v>97.029967481449177</c:v>
                </c:pt>
                <c:pt idx="164">
                  <c:v>81.191819453449156</c:v>
                </c:pt>
                <c:pt idx="165">
                  <c:v>74.553324233448251</c:v>
                </c:pt>
                <c:pt idx="166">
                  <c:v>65.376347637449172</c:v>
                </c:pt>
                <c:pt idx="167">
                  <c:v>72.665358119449166</c:v>
                </c:pt>
                <c:pt idx="168">
                  <c:v>79.34810926944823</c:v>
                </c:pt>
                <c:pt idx="169">
                  <c:v>82.780507059450102</c:v>
                </c:pt>
                <c:pt idx="170">
                  <c:v>91.179375421669945</c:v>
                </c:pt>
                <c:pt idx="171">
                  <c:v>107.24645708966996</c:v>
                </c:pt>
                <c:pt idx="172">
                  <c:v>109.59587319367088</c:v>
                </c:pt>
                <c:pt idx="173">
                  <c:v>79.516294011670894</c:v>
                </c:pt>
                <c:pt idx="174">
                  <c:v>91.745059781669966</c:v>
                </c:pt>
                <c:pt idx="175">
                  <c:v>101.44792483766902</c:v>
                </c:pt>
                <c:pt idx="176">
                  <c:v>104.48264529367088</c:v>
                </c:pt>
                <c:pt idx="177">
                  <c:v>99.326831420552693</c:v>
                </c:pt>
                <c:pt idx="178">
                  <c:v>114.03566418455084</c:v>
                </c:pt>
                <c:pt idx="179">
                  <c:v>117.81579688055271</c:v>
                </c:pt>
                <c:pt idx="180">
                  <c:v>104.73164693055364</c:v>
                </c:pt>
                <c:pt idx="181">
                  <c:v>83.156359126549916</c:v>
                </c:pt>
                <c:pt idx="182">
                  <c:v>91.21433605255362</c:v>
                </c:pt>
                <c:pt idx="183">
                  <c:v>99.174715760964361</c:v>
                </c:pt>
                <c:pt idx="184">
                  <c:v>99.174715760964361</c:v>
                </c:pt>
                <c:pt idx="185">
                  <c:v>86.8020471523065</c:v>
                </c:pt>
                <c:pt idx="186">
                  <c:v>69.103522436307443</c:v>
                </c:pt>
                <c:pt idx="187">
                  <c:v>72.622806806305576</c:v>
                </c:pt>
                <c:pt idx="188">
                  <c:v>64.835992066308364</c:v>
                </c:pt>
                <c:pt idx="189">
                  <c:v>79.258509340306517</c:v>
                </c:pt>
                <c:pt idx="190">
                  <c:v>83.370523604307436</c:v>
                </c:pt>
                <c:pt idx="191">
                  <c:v>64.487095028005015</c:v>
                </c:pt>
                <c:pt idx="192">
                  <c:v>54.860505084005958</c:v>
                </c:pt>
                <c:pt idx="193">
                  <c:v>61.607467572005014</c:v>
                </c:pt>
                <c:pt idx="194">
                  <c:v>40.143651944004084</c:v>
                </c:pt>
                <c:pt idx="195">
                  <c:v>39.209505080005947</c:v>
                </c:pt>
                <c:pt idx="196">
                  <c:v>49.212794322006879</c:v>
                </c:pt>
                <c:pt idx="197">
                  <c:v>51.786156812005011</c:v>
                </c:pt>
                <c:pt idx="198">
                  <c:v>61.161129312259817</c:v>
                </c:pt>
                <c:pt idx="199">
                  <c:v>65.167090836259817</c:v>
                </c:pt>
                <c:pt idx="200">
                  <c:v>62.089040656260742</c:v>
                </c:pt>
                <c:pt idx="201">
                  <c:v>57.760507064259812</c:v>
                </c:pt>
                <c:pt idx="202">
                  <c:v>52.668547350260752</c:v>
                </c:pt>
                <c:pt idx="203">
                  <c:v>62.746090904259816</c:v>
                </c:pt>
                <c:pt idx="204">
                  <c:v>55.796363632261681</c:v>
                </c:pt>
                <c:pt idx="205">
                  <c:v>37.202491168886539</c:v>
                </c:pt>
                <c:pt idx="206">
                  <c:v>32.887609544888399</c:v>
                </c:pt>
                <c:pt idx="207">
                  <c:v>34.880052270888399</c:v>
                </c:pt>
                <c:pt idx="208">
                  <c:v>41.353239382888404</c:v>
                </c:pt>
                <c:pt idx="209">
                  <c:v>28.317300492888396</c:v>
                </c:pt>
                <c:pt idx="210">
                  <c:v>38.824673940888403</c:v>
                </c:pt>
                <c:pt idx="211">
                  <c:v>48.850169006887469</c:v>
                </c:pt>
                <c:pt idx="212">
                  <c:v>41.207367929528253</c:v>
                </c:pt>
                <c:pt idx="213">
                  <c:v>52.536363009527328</c:v>
                </c:pt>
                <c:pt idx="214">
                  <c:v>46.10201554552733</c:v>
                </c:pt>
                <c:pt idx="215">
                  <c:v>32.200516235526393</c:v>
                </c:pt>
                <c:pt idx="216">
                  <c:v>24.11654776152826</c:v>
                </c:pt>
                <c:pt idx="217">
                  <c:v>30.488533945529191</c:v>
                </c:pt>
                <c:pt idx="218">
                  <c:v>29.348419123526394</c:v>
                </c:pt>
                <c:pt idx="219">
                  <c:v>22.97658207775229</c:v>
                </c:pt>
                <c:pt idx="220">
                  <c:v>25.693151507752294</c:v>
                </c:pt>
                <c:pt idx="221">
                  <c:v>30.172250453753222</c:v>
                </c:pt>
                <c:pt idx="222">
                  <c:v>26.469429901751361</c:v>
                </c:pt>
                <c:pt idx="223">
                  <c:v>19.406487079751358</c:v>
                </c:pt>
                <c:pt idx="224">
                  <c:v>46.200025131753222</c:v>
                </c:pt>
                <c:pt idx="225">
                  <c:v>42.439020761752289</c:v>
                </c:pt>
                <c:pt idx="226">
                  <c:v>29.932358020219034</c:v>
                </c:pt>
                <c:pt idx="227">
                  <c:v>5.7832736262199687</c:v>
                </c:pt>
                <c:pt idx="228">
                  <c:v>1.2738564382199693</c:v>
                </c:pt>
                <c:pt idx="229">
                  <c:v>10.591816084219973</c:v>
                </c:pt>
                <c:pt idx="230">
                  <c:v>1.5330402962209009</c:v>
                </c:pt>
                <c:pt idx="231">
                  <c:v>4.6798778182190359</c:v>
                </c:pt>
                <c:pt idx="232">
                  <c:v>7.928798956219973</c:v>
                </c:pt>
                <c:pt idx="233">
                  <c:v>19.59688801024253</c:v>
                </c:pt>
                <c:pt idx="234">
                  <c:v>11.886811138243461</c:v>
                </c:pt>
                <c:pt idx="235">
                  <c:v>13.637115506245326</c:v>
                </c:pt>
                <c:pt idx="236">
                  <c:v>14.103308344244393</c:v>
                </c:pt>
                <c:pt idx="237">
                  <c:v>14.828685156243465</c:v>
                </c:pt>
                <c:pt idx="238">
                  <c:v>16.303281046242528</c:v>
                </c:pt>
                <c:pt idx="239">
                  <c:v>21.96886816424346</c:v>
                </c:pt>
                <c:pt idx="240">
                  <c:v>9.211150769911189</c:v>
                </c:pt>
                <c:pt idx="241">
                  <c:v>14.028541505911191</c:v>
                </c:pt>
                <c:pt idx="242">
                  <c:v>18.326979493911189</c:v>
                </c:pt>
                <c:pt idx="243">
                  <c:v>13.377881027910261</c:v>
                </c:pt>
                <c:pt idx="244">
                  <c:v>10.92700495791026</c:v>
                </c:pt>
                <c:pt idx="245">
                  <c:v>12.704216783910262</c:v>
                </c:pt>
                <c:pt idx="246">
                  <c:v>9.9428198619102588</c:v>
                </c:pt>
                <c:pt idx="247">
                  <c:v>11.325503423679002</c:v>
                </c:pt>
                <c:pt idx="248">
                  <c:v>9.0330230036817962</c:v>
                </c:pt>
                <c:pt idx="249">
                  <c:v>9.7995151336799324</c:v>
                </c:pt>
                <c:pt idx="250">
                  <c:v>10.655314937679002</c:v>
                </c:pt>
                <c:pt idx="251">
                  <c:v>6.8382933716789998</c:v>
                </c:pt>
                <c:pt idx="252">
                  <c:v>9.1660574676808615</c:v>
                </c:pt>
                <c:pt idx="253">
                  <c:v>8.5802800636789982</c:v>
                </c:pt>
                <c:pt idx="254">
                  <c:v>4.8299751573210594</c:v>
                </c:pt>
                <c:pt idx="255">
                  <c:v>6.5488495373191977</c:v>
                </c:pt>
                <c:pt idx="256">
                  <c:v>1.5232129653201263</c:v>
                </c:pt>
                <c:pt idx="257">
                  <c:v>1.2849200733191937</c:v>
                </c:pt>
                <c:pt idx="258">
                  <c:v>1.4496847053201272</c:v>
                </c:pt>
                <c:pt idx="259">
                  <c:v>0.77954121532105636</c:v>
                </c:pt>
                <c:pt idx="260">
                  <c:v>1.173243831319196</c:v>
                </c:pt>
                <c:pt idx="261">
                  <c:v>20.147601515821357</c:v>
                </c:pt>
                <c:pt idx="262">
                  <c:v>2.6018812478222864</c:v>
                </c:pt>
                <c:pt idx="263">
                  <c:v>9.799058977821355</c:v>
                </c:pt>
                <c:pt idx="264">
                  <c:v>1.8927773678213562</c:v>
                </c:pt>
                <c:pt idx="265">
                  <c:v>6.3751965378232196</c:v>
                </c:pt>
                <c:pt idx="266">
                  <c:v>2.6759367778213563</c:v>
                </c:pt>
                <c:pt idx="267">
                  <c:v>4.0206456878222889</c:v>
                </c:pt>
                <c:pt idx="268">
                  <c:v>2.3778563500869931</c:v>
                </c:pt>
                <c:pt idx="269">
                  <c:v>3.0707219940860671</c:v>
                </c:pt>
                <c:pt idx="270">
                  <c:v>8.0482750000860612</c:v>
                </c:pt>
                <c:pt idx="271">
                  <c:v>1.4271286360860649</c:v>
                </c:pt>
                <c:pt idx="272">
                  <c:v>1.0757615200851323</c:v>
                </c:pt>
                <c:pt idx="273">
                  <c:v>3.5158488080869938</c:v>
                </c:pt>
                <c:pt idx="274">
                  <c:v>5.5261776980869985</c:v>
                </c:pt>
                <c:pt idx="275">
                  <c:v>1.0188386552845767</c:v>
                </c:pt>
                <c:pt idx="276">
                  <c:v>1.4412675172845775</c:v>
                </c:pt>
                <c:pt idx="277">
                  <c:v>1.3329215492845761</c:v>
                </c:pt>
                <c:pt idx="278">
                  <c:v>0.83663648328457563</c:v>
                </c:pt>
                <c:pt idx="279">
                  <c:v>0.67314303928457597</c:v>
                </c:pt>
                <c:pt idx="280">
                  <c:v>1.3498702392864397</c:v>
                </c:pt>
                <c:pt idx="281">
                  <c:v>0.70941754728457818</c:v>
                </c:pt>
                <c:pt idx="282">
                  <c:v>4.9430723089984605</c:v>
                </c:pt>
                <c:pt idx="283">
                  <c:v>1.7937095069993885</c:v>
                </c:pt>
                <c:pt idx="284">
                  <c:v>1.2085088429984607</c:v>
                </c:pt>
                <c:pt idx="285">
                  <c:v>2.0580843149993888</c:v>
                </c:pt>
                <c:pt idx="286">
                  <c:v>1.3415646249993878</c:v>
                </c:pt>
                <c:pt idx="287">
                  <c:v>1.4799389209993896</c:v>
                </c:pt>
                <c:pt idx="288">
                  <c:v>1.9507038109975257</c:v>
                </c:pt>
                <c:pt idx="289">
                  <c:v>2.0448352808154886</c:v>
                </c:pt>
                <c:pt idx="290">
                  <c:v>4.3118216648145573</c:v>
                </c:pt>
                <c:pt idx="291">
                  <c:v>12.737456120815484</c:v>
                </c:pt>
                <c:pt idx="292">
                  <c:v>8.6795645528154886</c:v>
                </c:pt>
                <c:pt idx="293">
                  <c:v>0.63787914281455593</c:v>
                </c:pt>
                <c:pt idx="294">
                  <c:v>3.61111934681642</c:v>
                </c:pt>
                <c:pt idx="295">
                  <c:v>14.42095846081456</c:v>
                </c:pt>
                <c:pt idx="296">
                  <c:v>8.6421926085703387</c:v>
                </c:pt>
                <c:pt idx="297">
                  <c:v>1.5996729785712704</c:v>
                </c:pt>
                <c:pt idx="298">
                  <c:v>0.86446228857127061</c:v>
                </c:pt>
                <c:pt idx="299">
                  <c:v>6.8627261985703409</c:v>
                </c:pt>
                <c:pt idx="300">
                  <c:v>1.2790894625712717</c:v>
                </c:pt>
                <c:pt idx="301">
                  <c:v>7.5367625565703422</c:v>
                </c:pt>
                <c:pt idx="302">
                  <c:v>16.581237981614105</c:v>
                </c:pt>
                <c:pt idx="303">
                  <c:v>8.7315964332490115</c:v>
                </c:pt>
                <c:pt idx="304">
                  <c:v>3.7828873652471482</c:v>
                </c:pt>
                <c:pt idx="305">
                  <c:v>0.90883960924807983</c:v>
                </c:pt>
                <c:pt idx="306">
                  <c:v>1.0499202512480805</c:v>
                </c:pt>
                <c:pt idx="307">
                  <c:v>0.80755490724715129</c:v>
                </c:pt>
                <c:pt idx="308">
                  <c:v>1.2218452492471479</c:v>
                </c:pt>
                <c:pt idx="309">
                  <c:v>1.0894917012471488</c:v>
                </c:pt>
                <c:pt idx="310">
                  <c:v>2.8869032931076291</c:v>
                </c:pt>
                <c:pt idx="311">
                  <c:v>14.760340259105767</c:v>
                </c:pt>
                <c:pt idx="312">
                  <c:v>21.033168040284398</c:v>
                </c:pt>
                <c:pt idx="313">
                  <c:v>13.339951817105764</c:v>
                </c:pt>
                <c:pt idx="314">
                  <c:v>3.9322403651076274</c:v>
                </c:pt>
                <c:pt idx="315">
                  <c:v>5.1425005751057649</c:v>
                </c:pt>
                <c:pt idx="316">
                  <c:v>15.42366311510763</c:v>
                </c:pt>
                <c:pt idx="317">
                  <c:v>12.349760605496158</c:v>
                </c:pt>
                <c:pt idx="318">
                  <c:v>21.033168040284398</c:v>
                </c:pt>
                <c:pt idx="319">
                  <c:v>21.033168040284398</c:v>
                </c:pt>
                <c:pt idx="320">
                  <c:v>16.074023705495222</c:v>
                </c:pt>
                <c:pt idx="321">
                  <c:v>13.853308805496155</c:v>
                </c:pt>
                <c:pt idx="322">
                  <c:v>21.033168040284398</c:v>
                </c:pt>
                <c:pt idx="323">
                  <c:v>21.033168040284398</c:v>
                </c:pt>
                <c:pt idx="324">
                  <c:v>18.91056866332821</c:v>
                </c:pt>
                <c:pt idx="325">
                  <c:v>15.011955983329143</c:v>
                </c:pt>
                <c:pt idx="326">
                  <c:v>15.385728020327274</c:v>
                </c:pt>
                <c:pt idx="327">
                  <c:v>7.3847436263291382</c:v>
                </c:pt>
                <c:pt idx="328">
                  <c:v>1.3258039603282086</c:v>
                </c:pt>
                <c:pt idx="329">
                  <c:v>1.1169635263272795</c:v>
                </c:pt>
                <c:pt idx="330">
                  <c:v>0.78786596332913905</c:v>
                </c:pt>
                <c:pt idx="331">
                  <c:v>0.62199482457556587</c:v>
                </c:pt>
                <c:pt idx="332">
                  <c:v>1.5908444845746343</c:v>
                </c:pt>
                <c:pt idx="333">
                  <c:v>15.933703672575568</c:v>
                </c:pt>
                <c:pt idx="334">
                  <c:v>11.227034907575566</c:v>
                </c:pt>
                <c:pt idx="335">
                  <c:v>7.9707422325755672</c:v>
                </c:pt>
                <c:pt idx="336">
                  <c:v>20.891594586575568</c:v>
                </c:pt>
                <c:pt idx="337">
                  <c:v>16.433540057575566</c:v>
                </c:pt>
                <c:pt idx="338">
                  <c:v>8.6749098880381279</c:v>
                </c:pt>
                <c:pt idx="339">
                  <c:v>9.3689522890390577</c:v>
                </c:pt>
                <c:pt idx="340">
                  <c:v>13.773585029038127</c:v>
                </c:pt>
                <c:pt idx="341">
                  <c:v>5.7188718090381263</c:v>
                </c:pt>
                <c:pt idx="342">
                  <c:v>4.7329473290381268</c:v>
                </c:pt>
                <c:pt idx="343">
                  <c:v>14.908775329039058</c:v>
                </c:pt>
                <c:pt idx="344">
                  <c:v>11.686731429039057</c:v>
                </c:pt>
                <c:pt idx="345">
                  <c:v>8.0333308843297484</c:v>
                </c:pt>
                <c:pt idx="346">
                  <c:v>13.818515744328819</c:v>
                </c:pt>
                <c:pt idx="347">
                  <c:v>13.067054888329748</c:v>
                </c:pt>
                <c:pt idx="348">
                  <c:v>8.1490059843288183</c:v>
                </c:pt>
                <c:pt idx="349">
                  <c:v>9.3695336443297492</c:v>
                </c:pt>
                <c:pt idx="350">
                  <c:v>13.885516124329747</c:v>
                </c:pt>
                <c:pt idx="351">
                  <c:v>13.979799504328817</c:v>
                </c:pt>
                <c:pt idx="352">
                  <c:v>36.042525623746585</c:v>
                </c:pt>
                <c:pt idx="353">
                  <c:v>41.704179443866899</c:v>
                </c:pt>
                <c:pt idx="354">
                  <c:v>41.704179443866899</c:v>
                </c:pt>
                <c:pt idx="355">
                  <c:v>41.704179443866899</c:v>
                </c:pt>
                <c:pt idx="356">
                  <c:v>41.704179443866899</c:v>
                </c:pt>
                <c:pt idx="357">
                  <c:v>41.704179443866899</c:v>
                </c:pt>
                <c:pt idx="358">
                  <c:v>41.704179443866899</c:v>
                </c:pt>
                <c:pt idx="359">
                  <c:v>41.704179443866899</c:v>
                </c:pt>
                <c:pt idx="360">
                  <c:v>41.704179443866899</c:v>
                </c:pt>
                <c:pt idx="361">
                  <c:v>41.704179443866899</c:v>
                </c:pt>
                <c:pt idx="362">
                  <c:v>41.704179443866899</c:v>
                </c:pt>
                <c:pt idx="363">
                  <c:v>41.704179443866899</c:v>
                </c:pt>
                <c:pt idx="364">
                  <c:v>41.704179443866899</c:v>
                </c:pt>
                <c:pt idx="365">
                  <c:v>55.130181238325342</c:v>
                </c:pt>
                <c:pt idx="366">
                  <c:v>48.506123542046467</c:v>
                </c:pt>
                <c:pt idx="367">
                  <c:v>49.718320378047402</c:v>
                </c:pt>
                <c:pt idx="368">
                  <c:v>46.650063326046464</c:v>
                </c:pt>
                <c:pt idx="369">
                  <c:v>40.67551791804739</c:v>
                </c:pt>
                <c:pt idx="370">
                  <c:v>40.382972262046458</c:v>
                </c:pt>
                <c:pt idx="371">
                  <c:v>48.894716262047396</c:v>
                </c:pt>
                <c:pt idx="372">
                  <c:v>44.898839198047398</c:v>
                </c:pt>
                <c:pt idx="373">
                  <c:v>40.248126950567581</c:v>
                </c:pt>
                <c:pt idx="374">
                  <c:v>42.249594190569447</c:v>
                </c:pt>
                <c:pt idx="375">
                  <c:v>35.319905954567588</c:v>
                </c:pt>
                <c:pt idx="376">
                  <c:v>33.268927706570381</c:v>
                </c:pt>
                <c:pt idx="377">
                  <c:v>36.046191154565719</c:v>
                </c:pt>
                <c:pt idx="378">
                  <c:v>40.401686802569451</c:v>
                </c:pt>
                <c:pt idx="379">
                  <c:v>36.647924542569449</c:v>
                </c:pt>
                <c:pt idx="380">
                  <c:v>50.92107846073597</c:v>
                </c:pt>
                <c:pt idx="381">
                  <c:v>54.079362809736899</c:v>
                </c:pt>
                <c:pt idx="382">
                  <c:v>62.311454867738767</c:v>
                </c:pt>
                <c:pt idx="383">
                  <c:v>54.486124876736902</c:v>
                </c:pt>
                <c:pt idx="384">
                  <c:v>53.590608580737836</c:v>
                </c:pt>
                <c:pt idx="385">
                  <c:v>62.19546324073783</c:v>
                </c:pt>
                <c:pt idx="386">
                  <c:v>73.662484316736894</c:v>
                </c:pt>
                <c:pt idx="387">
                  <c:v>83.437278222405467</c:v>
                </c:pt>
                <c:pt idx="388">
                  <c:v>83.437278222405467</c:v>
                </c:pt>
                <c:pt idx="389">
                  <c:v>83.437278222405467</c:v>
                </c:pt>
                <c:pt idx="390">
                  <c:v>83.437278222405467</c:v>
                </c:pt>
                <c:pt idx="391">
                  <c:v>83.437278222405467</c:v>
                </c:pt>
                <c:pt idx="392">
                  <c:v>83.437278222405467</c:v>
                </c:pt>
                <c:pt idx="393">
                  <c:v>83.437278222405467</c:v>
                </c:pt>
                <c:pt idx="394">
                  <c:v>78.135611493811084</c:v>
                </c:pt>
                <c:pt idx="395">
                  <c:v>70.928567722812019</c:v>
                </c:pt>
                <c:pt idx="396">
                  <c:v>76.552537708811087</c:v>
                </c:pt>
                <c:pt idx="397">
                  <c:v>79.19663666181016</c:v>
                </c:pt>
                <c:pt idx="398">
                  <c:v>77.386342661811085</c:v>
                </c:pt>
                <c:pt idx="399">
                  <c:v>74.9116890218111</c:v>
                </c:pt>
                <c:pt idx="400">
                  <c:v>73.992880701812012</c:v>
                </c:pt>
                <c:pt idx="401">
                  <c:v>83.487556462748103</c:v>
                </c:pt>
                <c:pt idx="402">
                  <c:v>78.386562502751829</c:v>
                </c:pt>
                <c:pt idx="403">
                  <c:v>81.364727742749963</c:v>
                </c:pt>
                <c:pt idx="404">
                  <c:v>65.846046131749958</c:v>
                </c:pt>
                <c:pt idx="405">
                  <c:v>67.880276181749039</c:v>
                </c:pt>
                <c:pt idx="406">
                  <c:v>74.291155034749977</c:v>
                </c:pt>
                <c:pt idx="407">
                  <c:v>101.93849131074995</c:v>
                </c:pt>
                <c:pt idx="408">
                  <c:v>108.10243370537623</c:v>
                </c:pt>
                <c:pt idx="409">
                  <c:v>108.10243370537623</c:v>
                </c:pt>
                <c:pt idx="410">
                  <c:v>108.10243370537623</c:v>
                </c:pt>
                <c:pt idx="411">
                  <c:v>108.10243370537623</c:v>
                </c:pt>
                <c:pt idx="412">
                  <c:v>108.10243370537623</c:v>
                </c:pt>
                <c:pt idx="413">
                  <c:v>108.10243370537623</c:v>
                </c:pt>
                <c:pt idx="414">
                  <c:v>108.10243370537623</c:v>
                </c:pt>
                <c:pt idx="415">
                  <c:v>108.10243370537623</c:v>
                </c:pt>
                <c:pt idx="416">
                  <c:v>108.10243370537623</c:v>
                </c:pt>
                <c:pt idx="417">
                  <c:v>108.10243370537623</c:v>
                </c:pt>
                <c:pt idx="418">
                  <c:v>108.10243370537623</c:v>
                </c:pt>
                <c:pt idx="419">
                  <c:v>108.10243370537623</c:v>
                </c:pt>
                <c:pt idx="420">
                  <c:v>108.10243370537623</c:v>
                </c:pt>
                <c:pt idx="421">
                  <c:v>108.10243370537623</c:v>
                </c:pt>
                <c:pt idx="422">
                  <c:v>108.10243370537623</c:v>
                </c:pt>
                <c:pt idx="423">
                  <c:v>108.10243370537623</c:v>
                </c:pt>
                <c:pt idx="424">
                  <c:v>108.10243370537623</c:v>
                </c:pt>
                <c:pt idx="425">
                  <c:v>108.10243370537623</c:v>
                </c:pt>
                <c:pt idx="426">
                  <c:v>119.44455644829111</c:v>
                </c:pt>
                <c:pt idx="427">
                  <c:v>119.44455644829111</c:v>
                </c:pt>
                <c:pt idx="428">
                  <c:v>119.44455644829111</c:v>
                </c:pt>
                <c:pt idx="429">
                  <c:v>119.44455644829111</c:v>
                </c:pt>
                <c:pt idx="430">
                  <c:v>119.44455644829111</c:v>
                </c:pt>
                <c:pt idx="431">
                  <c:v>119.44455644829111</c:v>
                </c:pt>
                <c:pt idx="432">
                  <c:v>119.44455644829111</c:v>
                </c:pt>
                <c:pt idx="433">
                  <c:v>119.44455644829111</c:v>
                </c:pt>
                <c:pt idx="434">
                  <c:v>119.44455644829111</c:v>
                </c:pt>
                <c:pt idx="435">
                  <c:v>119.44455644829111</c:v>
                </c:pt>
                <c:pt idx="436">
                  <c:v>119.44455644829111</c:v>
                </c:pt>
                <c:pt idx="437">
                  <c:v>119.44455644829111</c:v>
                </c:pt>
                <c:pt idx="438">
                  <c:v>119.44455644829111</c:v>
                </c:pt>
                <c:pt idx="439">
                  <c:v>119.44455644829111</c:v>
                </c:pt>
                <c:pt idx="440">
                  <c:v>119.44455644829111</c:v>
                </c:pt>
                <c:pt idx="441">
                  <c:v>119.44455644829111</c:v>
                </c:pt>
                <c:pt idx="442">
                  <c:v>119.44455644829111</c:v>
                </c:pt>
                <c:pt idx="443">
                  <c:v>119.44455644829111</c:v>
                </c:pt>
                <c:pt idx="444">
                  <c:v>119.44455644829111</c:v>
                </c:pt>
                <c:pt idx="445">
                  <c:v>119.44455644829111</c:v>
                </c:pt>
                <c:pt idx="446">
                  <c:v>119.44455644829111</c:v>
                </c:pt>
                <c:pt idx="447">
                  <c:v>119.44455644829111</c:v>
                </c:pt>
                <c:pt idx="448">
                  <c:v>119.44455644829111</c:v>
                </c:pt>
                <c:pt idx="449">
                  <c:v>119.44455644829111</c:v>
                </c:pt>
                <c:pt idx="450">
                  <c:v>119.44455644829111</c:v>
                </c:pt>
                <c:pt idx="451">
                  <c:v>119.44455644829111</c:v>
                </c:pt>
                <c:pt idx="452">
                  <c:v>119.44455644829111</c:v>
                </c:pt>
                <c:pt idx="453">
                  <c:v>118.68786553891975</c:v>
                </c:pt>
                <c:pt idx="454">
                  <c:v>117.36018441892161</c:v>
                </c:pt>
                <c:pt idx="455">
                  <c:v>119.44455644829111</c:v>
                </c:pt>
                <c:pt idx="456">
                  <c:v>119.44455644829111</c:v>
                </c:pt>
                <c:pt idx="457">
                  <c:v>109.98892677138365</c:v>
                </c:pt>
                <c:pt idx="458">
                  <c:v>111.23154383538177</c:v>
                </c:pt>
                <c:pt idx="459">
                  <c:v>115.60297317137805</c:v>
                </c:pt>
                <c:pt idx="460">
                  <c:v>67.510588903383635</c:v>
                </c:pt>
                <c:pt idx="461">
                  <c:v>35.37172956738177</c:v>
                </c:pt>
                <c:pt idx="462">
                  <c:v>55.053161847379904</c:v>
                </c:pt>
                <c:pt idx="463">
                  <c:v>98.760571611379916</c:v>
                </c:pt>
                <c:pt idx="464">
                  <c:v>105.96566253278</c:v>
                </c:pt>
                <c:pt idx="465">
                  <c:v>90.237099136778141</c:v>
                </c:pt>
                <c:pt idx="466">
                  <c:v>92.792532980778134</c:v>
                </c:pt>
                <c:pt idx="467">
                  <c:v>63.810662124776265</c:v>
                </c:pt>
                <c:pt idx="468">
                  <c:v>58.790354388780003</c:v>
                </c:pt>
                <c:pt idx="469">
                  <c:v>73.906280304778136</c:v>
                </c:pt>
                <c:pt idx="470">
                  <c:v>62.603403532776269</c:v>
                </c:pt>
                <c:pt idx="471">
                  <c:v>73.844901758387934</c:v>
                </c:pt>
                <c:pt idx="472">
                  <c:v>76.382206566387936</c:v>
                </c:pt>
                <c:pt idx="473">
                  <c:v>60.770387206387937</c:v>
                </c:pt>
                <c:pt idx="474">
                  <c:v>55.626705114384208</c:v>
                </c:pt>
                <c:pt idx="475">
                  <c:v>47.20319400238607</c:v>
                </c:pt>
                <c:pt idx="476">
                  <c:v>55.4076679463898</c:v>
                </c:pt>
                <c:pt idx="477">
                  <c:v>70.022577530386073</c:v>
                </c:pt>
                <c:pt idx="478">
                  <c:v>79.518975382491888</c:v>
                </c:pt>
                <c:pt idx="479">
                  <c:v>71.92419629449374</c:v>
                </c:pt>
                <c:pt idx="480">
                  <c:v>87.827773022493744</c:v>
                </c:pt>
                <c:pt idx="481">
                  <c:v>79.180815238490013</c:v>
                </c:pt>
                <c:pt idx="482">
                  <c:v>40.410771714493741</c:v>
                </c:pt>
                <c:pt idx="483">
                  <c:v>42.142321766493744</c:v>
                </c:pt>
                <c:pt idx="484">
                  <c:v>60.089762074493748</c:v>
                </c:pt>
                <c:pt idx="485">
                  <c:v>64.091979240687394</c:v>
                </c:pt>
                <c:pt idx="486">
                  <c:v>65.819765584685541</c:v>
                </c:pt>
                <c:pt idx="487">
                  <c:v>63.845628172687398</c:v>
                </c:pt>
                <c:pt idx="488">
                  <c:v>68.848843408687387</c:v>
                </c:pt>
                <c:pt idx="489">
                  <c:v>73.285303176687393</c:v>
                </c:pt>
                <c:pt idx="490">
                  <c:v>65.150454980683676</c:v>
                </c:pt>
                <c:pt idx="491">
                  <c:v>29.726404709689255</c:v>
                </c:pt>
                <c:pt idx="492">
                  <c:v>84.360668918236271</c:v>
                </c:pt>
                <c:pt idx="493">
                  <c:v>81.907544380236274</c:v>
                </c:pt>
                <c:pt idx="494">
                  <c:v>75.485651818238139</c:v>
                </c:pt>
                <c:pt idx="495">
                  <c:v>73.822267547238127</c:v>
                </c:pt>
                <c:pt idx="496">
                  <c:v>92.400156339236275</c:v>
                </c:pt>
                <c:pt idx="497">
                  <c:v>82.96517933123441</c:v>
                </c:pt>
                <c:pt idx="498">
                  <c:v>92.232445647236275</c:v>
                </c:pt>
                <c:pt idx="499">
                  <c:v>124.43187104481936</c:v>
                </c:pt>
                <c:pt idx="500">
                  <c:v>96.044287556819356</c:v>
                </c:pt>
                <c:pt idx="501">
                  <c:v>91.691753812819371</c:v>
                </c:pt>
                <c:pt idx="502">
                  <c:v>103.27007991681936</c:v>
                </c:pt>
                <c:pt idx="503">
                  <c:v>95.511306064821227</c:v>
                </c:pt>
                <c:pt idx="504">
                  <c:v>113.3886712728175</c:v>
                </c:pt>
                <c:pt idx="505">
                  <c:v>112.87991530081936</c:v>
                </c:pt>
                <c:pt idx="506">
                  <c:v>85.663567835179578</c:v>
                </c:pt>
                <c:pt idx="507">
                  <c:v>75.502702003183316</c:v>
                </c:pt>
                <c:pt idx="508">
                  <c:v>72.755112667177713</c:v>
                </c:pt>
                <c:pt idx="509">
                  <c:v>62.116361844181441</c:v>
                </c:pt>
                <c:pt idx="510">
                  <c:v>47.913730123179569</c:v>
                </c:pt>
                <c:pt idx="511">
                  <c:v>85.26875574318143</c:v>
                </c:pt>
                <c:pt idx="512">
                  <c:v>98.424402666181436</c:v>
                </c:pt>
                <c:pt idx="513">
                  <c:v>64.691698202706135</c:v>
                </c:pt>
                <c:pt idx="514">
                  <c:v>59.011945382707992</c:v>
                </c:pt>
                <c:pt idx="515">
                  <c:v>53.312698355709855</c:v>
                </c:pt>
                <c:pt idx="516">
                  <c:v>42.493725209706128</c:v>
                </c:pt>
                <c:pt idx="517">
                  <c:v>36.462962470707993</c:v>
                </c:pt>
                <c:pt idx="518">
                  <c:v>71.586927515707998</c:v>
                </c:pt>
                <c:pt idx="519">
                  <c:v>57.255484254709863</c:v>
                </c:pt>
                <c:pt idx="520">
                  <c:v>64.599635284221606</c:v>
                </c:pt>
                <c:pt idx="521">
                  <c:v>46.730263355221595</c:v>
                </c:pt>
                <c:pt idx="522">
                  <c:v>37.4792726572216</c:v>
                </c:pt>
                <c:pt idx="523">
                  <c:v>46.00130915122346</c:v>
                </c:pt>
                <c:pt idx="524">
                  <c:v>35.098987776223453</c:v>
                </c:pt>
                <c:pt idx="525">
                  <c:v>30.006082424221596</c:v>
                </c:pt>
                <c:pt idx="526">
                  <c:v>50.322251453221597</c:v>
                </c:pt>
                <c:pt idx="527">
                  <c:v>26.62239486300227</c:v>
                </c:pt>
                <c:pt idx="528">
                  <c:v>33.460726938004143</c:v>
                </c:pt>
                <c:pt idx="529">
                  <c:v>32.087652683002275</c:v>
                </c:pt>
                <c:pt idx="530">
                  <c:v>26.979100495002275</c:v>
                </c:pt>
                <c:pt idx="531">
                  <c:v>23.588325971002277</c:v>
                </c:pt>
                <c:pt idx="532">
                  <c:v>40.381294851002274</c:v>
                </c:pt>
                <c:pt idx="533">
                  <c:v>41.698311407002272</c:v>
                </c:pt>
                <c:pt idx="534">
                  <c:v>38.459751478523017</c:v>
                </c:pt>
                <c:pt idx="535">
                  <c:v>44.606724438528602</c:v>
                </c:pt>
                <c:pt idx="536">
                  <c:v>42.978956294528601</c:v>
                </c:pt>
                <c:pt idx="537">
                  <c:v>32.30674932252488</c:v>
                </c:pt>
                <c:pt idx="538">
                  <c:v>16.129574974524875</c:v>
                </c:pt>
                <c:pt idx="539">
                  <c:v>33.781601114526737</c:v>
                </c:pt>
                <c:pt idx="540">
                  <c:v>34.263615814526737</c:v>
                </c:pt>
                <c:pt idx="541">
                  <c:v>47.822112063296359</c:v>
                </c:pt>
                <c:pt idx="542">
                  <c:v>51.846013083296363</c:v>
                </c:pt>
                <c:pt idx="543">
                  <c:v>52.039187827300076</c:v>
                </c:pt>
                <c:pt idx="544">
                  <c:v>40.590203135296363</c:v>
                </c:pt>
                <c:pt idx="545">
                  <c:v>28.058505235298224</c:v>
                </c:pt>
                <c:pt idx="546">
                  <c:v>19.079803231298218</c:v>
                </c:pt>
                <c:pt idx="547">
                  <c:v>39.393831023296357</c:v>
                </c:pt>
                <c:pt idx="548">
                  <c:v>24.236160117605898</c:v>
                </c:pt>
                <c:pt idx="549">
                  <c:v>29.777561705604036</c:v>
                </c:pt>
                <c:pt idx="550">
                  <c:v>35.514060725605894</c:v>
                </c:pt>
                <c:pt idx="551">
                  <c:v>22.343831693602173</c:v>
                </c:pt>
                <c:pt idx="552">
                  <c:v>20.933494357607756</c:v>
                </c:pt>
                <c:pt idx="553">
                  <c:v>34.718628977604034</c:v>
                </c:pt>
                <c:pt idx="554">
                  <c:v>23.185896058604033</c:v>
                </c:pt>
                <c:pt idx="555">
                  <c:v>30.83651972361184</c:v>
                </c:pt>
                <c:pt idx="556">
                  <c:v>26.669715412613701</c:v>
                </c:pt>
                <c:pt idx="557">
                  <c:v>24.731181420613705</c:v>
                </c:pt>
                <c:pt idx="558">
                  <c:v>14.822869304609979</c:v>
                </c:pt>
                <c:pt idx="559">
                  <c:v>12.562569300613704</c:v>
                </c:pt>
                <c:pt idx="560">
                  <c:v>19.675234096613707</c:v>
                </c:pt>
                <c:pt idx="561">
                  <c:v>16.303229832609976</c:v>
                </c:pt>
                <c:pt idx="562">
                  <c:v>12.384715724485973</c:v>
                </c:pt>
                <c:pt idx="563">
                  <c:v>16.36000356048411</c:v>
                </c:pt>
                <c:pt idx="564">
                  <c:v>22.065136252485971</c:v>
                </c:pt>
                <c:pt idx="565">
                  <c:v>20.191423392484111</c:v>
                </c:pt>
                <c:pt idx="566">
                  <c:v>23.558317800484112</c:v>
                </c:pt>
                <c:pt idx="567">
                  <c:v>46.331425824487837</c:v>
                </c:pt>
                <c:pt idx="568">
                  <c:v>35.933858148484113</c:v>
                </c:pt>
                <c:pt idx="569">
                  <c:v>37.355967182011064</c:v>
                </c:pt>
                <c:pt idx="570">
                  <c:v>31.197475650009203</c:v>
                </c:pt>
                <c:pt idx="571">
                  <c:v>26.412915566012934</c:v>
                </c:pt>
                <c:pt idx="572">
                  <c:v>36.060040978012935</c:v>
                </c:pt>
                <c:pt idx="573">
                  <c:v>27.319776378011071</c:v>
                </c:pt>
                <c:pt idx="574">
                  <c:v>37.969521738009206</c:v>
                </c:pt>
                <c:pt idx="575">
                  <c:v>53.417888844011067</c:v>
                </c:pt>
                <c:pt idx="576">
                  <c:v>50.206680330899218</c:v>
                </c:pt>
                <c:pt idx="577">
                  <c:v>60.779131178901082</c:v>
                </c:pt>
                <c:pt idx="578">
                  <c:v>61.613809250901078</c:v>
                </c:pt>
                <c:pt idx="579">
                  <c:v>40.712711482899209</c:v>
                </c:pt>
                <c:pt idx="580">
                  <c:v>32.857694770899215</c:v>
                </c:pt>
                <c:pt idx="581">
                  <c:v>59.050819934901085</c:v>
                </c:pt>
                <c:pt idx="582">
                  <c:v>56.63656027489921</c:v>
                </c:pt>
                <c:pt idx="583">
                  <c:v>62.091495991055417</c:v>
                </c:pt>
                <c:pt idx="584">
                  <c:v>62.091495991055417</c:v>
                </c:pt>
                <c:pt idx="585">
                  <c:v>62.091495991055417</c:v>
                </c:pt>
                <c:pt idx="586">
                  <c:v>60.43962682885951</c:v>
                </c:pt>
                <c:pt idx="587">
                  <c:v>51.759126908859514</c:v>
                </c:pt>
                <c:pt idx="588">
                  <c:v>62.091495991055417</c:v>
                </c:pt>
                <c:pt idx="589">
                  <c:v>62.091495991055417</c:v>
                </c:pt>
                <c:pt idx="590">
                  <c:v>61.48177375849162</c:v>
                </c:pt>
                <c:pt idx="591">
                  <c:v>62.091495991055417</c:v>
                </c:pt>
                <c:pt idx="592">
                  <c:v>62.091495991055417</c:v>
                </c:pt>
                <c:pt idx="593">
                  <c:v>56.491981126493485</c:v>
                </c:pt>
                <c:pt idx="594">
                  <c:v>40.625565390491616</c:v>
                </c:pt>
                <c:pt idx="595">
                  <c:v>62.091495991055417</c:v>
                </c:pt>
                <c:pt idx="596">
                  <c:v>62.091495991055417</c:v>
                </c:pt>
                <c:pt idx="597">
                  <c:v>62.091495991055417</c:v>
                </c:pt>
                <c:pt idx="598">
                  <c:v>60.879025239560868</c:v>
                </c:pt>
                <c:pt idx="599">
                  <c:v>56.585806815560865</c:v>
                </c:pt>
                <c:pt idx="600">
                  <c:v>45.285563307560864</c:v>
                </c:pt>
                <c:pt idx="601">
                  <c:v>39.898130859559004</c:v>
                </c:pt>
                <c:pt idx="602">
                  <c:v>49.490690407560869</c:v>
                </c:pt>
                <c:pt idx="603">
                  <c:v>60.819213259559007</c:v>
                </c:pt>
                <c:pt idx="604">
                  <c:v>37.402692723792917</c:v>
                </c:pt>
                <c:pt idx="605">
                  <c:v>17.675389911791054</c:v>
                </c:pt>
                <c:pt idx="606">
                  <c:v>22.42099434779292</c:v>
                </c:pt>
                <c:pt idx="607">
                  <c:v>10.764143951792917</c:v>
                </c:pt>
                <c:pt idx="608">
                  <c:v>12.38707608779292</c:v>
                </c:pt>
                <c:pt idx="609">
                  <c:v>25.683337035791052</c:v>
                </c:pt>
                <c:pt idx="610">
                  <c:v>23.145132199792918</c:v>
                </c:pt>
                <c:pt idx="611">
                  <c:v>25.82995115699865</c:v>
                </c:pt>
                <c:pt idx="612">
                  <c:v>26.201231548998649</c:v>
                </c:pt>
                <c:pt idx="613">
                  <c:v>17.300016412998652</c:v>
                </c:pt>
                <c:pt idx="614">
                  <c:v>15.172527685000517</c:v>
                </c:pt>
                <c:pt idx="615">
                  <c:v>10.88104752899865</c:v>
                </c:pt>
                <c:pt idx="616">
                  <c:v>26.601704529721381</c:v>
                </c:pt>
                <c:pt idx="617">
                  <c:v>26.601704529721381</c:v>
                </c:pt>
                <c:pt idx="618">
                  <c:v>14.183226333087557</c:v>
                </c:pt>
                <c:pt idx="619">
                  <c:v>10.3727383630857</c:v>
                </c:pt>
                <c:pt idx="620">
                  <c:v>4.9091500490875628</c:v>
                </c:pt>
                <c:pt idx="621">
                  <c:v>1.1223621510875601</c:v>
                </c:pt>
                <c:pt idx="622">
                  <c:v>1.2527377760875607</c:v>
                </c:pt>
                <c:pt idx="623">
                  <c:v>9.5187780880875579</c:v>
                </c:pt>
                <c:pt idx="624">
                  <c:v>21.238165024087561</c:v>
                </c:pt>
                <c:pt idx="625">
                  <c:v>14.719824948133187</c:v>
                </c:pt>
                <c:pt idx="626">
                  <c:v>4.3961503001350506</c:v>
                </c:pt>
                <c:pt idx="627">
                  <c:v>2.7864231081313267</c:v>
                </c:pt>
                <c:pt idx="628">
                  <c:v>2.4104858281331909</c:v>
                </c:pt>
                <c:pt idx="629">
                  <c:v>1.6635680241331865</c:v>
                </c:pt>
                <c:pt idx="630">
                  <c:v>1.3629647521331862</c:v>
                </c:pt>
                <c:pt idx="631">
                  <c:v>2.2923573881341217</c:v>
                </c:pt>
                <c:pt idx="632">
                  <c:v>6.5609360918694071</c:v>
                </c:pt>
                <c:pt idx="633">
                  <c:v>4.5303661118684762</c:v>
                </c:pt>
                <c:pt idx="634">
                  <c:v>6.5312281798703333</c:v>
                </c:pt>
                <c:pt idx="635">
                  <c:v>2.548440679868472</c:v>
                </c:pt>
                <c:pt idx="636">
                  <c:v>1.105057919869403</c:v>
                </c:pt>
                <c:pt idx="637">
                  <c:v>2.3670182158694044</c:v>
                </c:pt>
                <c:pt idx="638">
                  <c:v>1.782965891869404</c:v>
                </c:pt>
                <c:pt idx="639">
                  <c:v>2.1689622764460839</c:v>
                </c:pt>
                <c:pt idx="640">
                  <c:v>1.785405076450741</c:v>
                </c:pt>
                <c:pt idx="641">
                  <c:v>1.0309195644470164</c:v>
                </c:pt>
                <c:pt idx="642">
                  <c:v>0.80496781244980953</c:v>
                </c:pt>
                <c:pt idx="643">
                  <c:v>1.004827152447946</c:v>
                </c:pt>
                <c:pt idx="644">
                  <c:v>0.7337421964488785</c:v>
                </c:pt>
                <c:pt idx="645">
                  <c:v>5.0941232324488812</c:v>
                </c:pt>
                <c:pt idx="646">
                  <c:v>10.186300378786349</c:v>
                </c:pt>
                <c:pt idx="647">
                  <c:v>0.79286929878914447</c:v>
                </c:pt>
                <c:pt idx="648">
                  <c:v>5.455991310786354</c:v>
                </c:pt>
                <c:pt idx="649">
                  <c:v>0.80239395078728193</c:v>
                </c:pt>
                <c:pt idx="650">
                  <c:v>0.93516316678728251</c:v>
                </c:pt>
                <c:pt idx="651">
                  <c:v>0.7927689467872806</c:v>
                </c:pt>
                <c:pt idx="652">
                  <c:v>1.0170399587863503</c:v>
                </c:pt>
                <c:pt idx="653">
                  <c:v>1.3471824894848832</c:v>
                </c:pt>
                <c:pt idx="654">
                  <c:v>0.75471684948861006</c:v>
                </c:pt>
                <c:pt idx="655">
                  <c:v>1.4968303974848822</c:v>
                </c:pt>
                <c:pt idx="656">
                  <c:v>0.98054632948674769</c:v>
                </c:pt>
                <c:pt idx="657">
                  <c:v>0.98118557748674717</c:v>
                </c:pt>
                <c:pt idx="658">
                  <c:v>0.93594360148488343</c:v>
                </c:pt>
                <c:pt idx="659">
                  <c:v>0.78725084548488666</c:v>
                </c:pt>
                <c:pt idx="660">
                  <c:v>5.3613860599029071</c:v>
                </c:pt>
                <c:pt idx="661">
                  <c:v>1.3795156158991813</c:v>
                </c:pt>
                <c:pt idx="662">
                  <c:v>0.64003740790104346</c:v>
                </c:pt>
                <c:pt idx="663">
                  <c:v>0.85277524390197501</c:v>
                </c:pt>
                <c:pt idx="664">
                  <c:v>1.3342008999001118</c:v>
                </c:pt>
                <c:pt idx="665">
                  <c:v>1.5770991359001127</c:v>
                </c:pt>
                <c:pt idx="666">
                  <c:v>1.4900494078991797</c:v>
                </c:pt>
                <c:pt idx="667">
                  <c:v>1.439024072921784</c:v>
                </c:pt>
                <c:pt idx="668">
                  <c:v>2.3962360889227128</c:v>
                </c:pt>
                <c:pt idx="669">
                  <c:v>19.802804212921785</c:v>
                </c:pt>
                <c:pt idx="670">
                  <c:v>8.8364277529208515</c:v>
                </c:pt>
                <c:pt idx="671">
                  <c:v>9.7225829929199215</c:v>
                </c:pt>
                <c:pt idx="672">
                  <c:v>12.063968236922715</c:v>
                </c:pt>
                <c:pt idx="673">
                  <c:v>19.704329852921788</c:v>
                </c:pt>
                <c:pt idx="674">
                  <c:v>20.220393285105605</c:v>
                </c:pt>
                <c:pt idx="675">
                  <c:v>20.220393285105605</c:v>
                </c:pt>
                <c:pt idx="676">
                  <c:v>20.220393285105605</c:v>
                </c:pt>
                <c:pt idx="677">
                  <c:v>20.220393285105605</c:v>
                </c:pt>
                <c:pt idx="678">
                  <c:v>20.220393285105605</c:v>
                </c:pt>
                <c:pt idx="679">
                  <c:v>20.220393285105605</c:v>
                </c:pt>
                <c:pt idx="680">
                  <c:v>20.220393285105605</c:v>
                </c:pt>
                <c:pt idx="681">
                  <c:v>20.220393285105605</c:v>
                </c:pt>
                <c:pt idx="682">
                  <c:v>18.260814747020159</c:v>
                </c:pt>
                <c:pt idx="683">
                  <c:v>20.220393285105605</c:v>
                </c:pt>
                <c:pt idx="684">
                  <c:v>17.613897146022019</c:v>
                </c:pt>
                <c:pt idx="685">
                  <c:v>8.9958853780192278</c:v>
                </c:pt>
                <c:pt idx="686">
                  <c:v>20.220393285105605</c:v>
                </c:pt>
                <c:pt idx="687">
                  <c:v>20.220393285105605</c:v>
                </c:pt>
                <c:pt idx="688">
                  <c:v>20.220393285105605</c:v>
                </c:pt>
                <c:pt idx="689">
                  <c:v>12.867219731411408</c:v>
                </c:pt>
                <c:pt idx="690">
                  <c:v>20.220393285105605</c:v>
                </c:pt>
                <c:pt idx="691">
                  <c:v>17.477073947411409</c:v>
                </c:pt>
                <c:pt idx="692">
                  <c:v>16.451820575408615</c:v>
                </c:pt>
                <c:pt idx="693">
                  <c:v>20.220393285105605</c:v>
                </c:pt>
                <c:pt idx="694">
                  <c:v>20.220393285105605</c:v>
                </c:pt>
                <c:pt idx="695">
                  <c:v>20.220393285105605</c:v>
                </c:pt>
                <c:pt idx="696">
                  <c:v>18.33551687355904</c:v>
                </c:pt>
                <c:pt idx="697">
                  <c:v>20.135935989558106</c:v>
                </c:pt>
                <c:pt idx="698">
                  <c:v>4.0797406895590393</c:v>
                </c:pt>
                <c:pt idx="699">
                  <c:v>0.84823744955904112</c:v>
                </c:pt>
                <c:pt idx="700">
                  <c:v>0.9602911375581098</c:v>
                </c:pt>
                <c:pt idx="701">
                  <c:v>3.2073961695590407</c:v>
                </c:pt>
                <c:pt idx="702">
                  <c:v>7.7128933218427083</c:v>
                </c:pt>
                <c:pt idx="703">
                  <c:v>18.757089646844573</c:v>
                </c:pt>
                <c:pt idx="704">
                  <c:v>21.618682225843646</c:v>
                </c:pt>
                <c:pt idx="705">
                  <c:v>4.6228063218445712</c:v>
                </c:pt>
                <c:pt idx="706">
                  <c:v>2.9587972828436397</c:v>
                </c:pt>
                <c:pt idx="707">
                  <c:v>22.02844628484457</c:v>
                </c:pt>
                <c:pt idx="708">
                  <c:v>23.77941356184364</c:v>
                </c:pt>
                <c:pt idx="709">
                  <c:v>16.200307536526953</c:v>
                </c:pt>
                <c:pt idx="710">
                  <c:v>8.2141049895250902</c:v>
                </c:pt>
                <c:pt idx="711">
                  <c:v>3.2859982715278822</c:v>
                </c:pt>
                <c:pt idx="712">
                  <c:v>11.08688186452695</c:v>
                </c:pt>
                <c:pt idx="713">
                  <c:v>4.878889060526955</c:v>
                </c:pt>
                <c:pt idx="714">
                  <c:v>26.990288200526951</c:v>
                </c:pt>
                <c:pt idx="715">
                  <c:v>4.7591329325269545</c:v>
                </c:pt>
                <c:pt idx="716">
                  <c:v>40.400211353346023</c:v>
                </c:pt>
                <c:pt idx="717">
                  <c:v>40.400211353346023</c:v>
                </c:pt>
                <c:pt idx="718">
                  <c:v>40.400211353346023</c:v>
                </c:pt>
                <c:pt idx="719">
                  <c:v>40.400211353346023</c:v>
                </c:pt>
                <c:pt idx="720">
                  <c:v>40.400211353346023</c:v>
                </c:pt>
                <c:pt idx="721">
                  <c:v>40.400211353346023</c:v>
                </c:pt>
                <c:pt idx="722">
                  <c:v>40.400211353346023</c:v>
                </c:pt>
                <c:pt idx="723">
                  <c:v>40.400211353346023</c:v>
                </c:pt>
                <c:pt idx="724">
                  <c:v>40.400211353346023</c:v>
                </c:pt>
                <c:pt idx="725">
                  <c:v>40.400211353346023</c:v>
                </c:pt>
                <c:pt idx="726">
                  <c:v>40.400211353346023</c:v>
                </c:pt>
                <c:pt idx="727">
                  <c:v>40.400211353346023</c:v>
                </c:pt>
                <c:pt idx="728">
                  <c:v>40.400211353346023</c:v>
                </c:pt>
                <c:pt idx="729">
                  <c:v>40.400211353346023</c:v>
                </c:pt>
                <c:pt idx="730">
                  <c:v>80.938788836501317</c:v>
                </c:pt>
                <c:pt idx="731">
                  <c:v>80.938788836501317</c:v>
                </c:pt>
                <c:pt idx="732">
                  <c:v>80.938788836501317</c:v>
                </c:pt>
                <c:pt idx="733">
                  <c:v>80.938788836501317</c:v>
                </c:pt>
                <c:pt idx="734">
                  <c:v>80.938788836501317</c:v>
                </c:pt>
                <c:pt idx="735">
                  <c:v>80.938788836501317</c:v>
                </c:pt>
                <c:pt idx="736">
                  <c:v>80.938788836501317</c:v>
                </c:pt>
                <c:pt idx="737">
                  <c:v>80.938788836501317</c:v>
                </c:pt>
                <c:pt idx="738">
                  <c:v>80.938788836501317</c:v>
                </c:pt>
                <c:pt idx="739">
                  <c:v>80.938788836501317</c:v>
                </c:pt>
                <c:pt idx="740">
                  <c:v>80.938788836501317</c:v>
                </c:pt>
                <c:pt idx="741">
                  <c:v>80.938788836501317</c:v>
                </c:pt>
                <c:pt idx="742">
                  <c:v>80.938788836501317</c:v>
                </c:pt>
                <c:pt idx="743">
                  <c:v>80.938788836501317</c:v>
                </c:pt>
                <c:pt idx="744">
                  <c:v>80.938788836501317</c:v>
                </c:pt>
                <c:pt idx="745">
                  <c:v>80.938788836501317</c:v>
                </c:pt>
                <c:pt idx="746">
                  <c:v>80.938788836501317</c:v>
                </c:pt>
                <c:pt idx="747">
                  <c:v>80.938788836501317</c:v>
                </c:pt>
                <c:pt idx="748">
                  <c:v>80.938788836501317</c:v>
                </c:pt>
                <c:pt idx="749">
                  <c:v>80.938788836501317</c:v>
                </c:pt>
                <c:pt idx="750">
                  <c:v>80.938788836501317</c:v>
                </c:pt>
                <c:pt idx="751">
                  <c:v>59.209988596797729</c:v>
                </c:pt>
                <c:pt idx="752">
                  <c:v>77.077688596795866</c:v>
                </c:pt>
                <c:pt idx="753">
                  <c:v>80.938788836501317</c:v>
                </c:pt>
                <c:pt idx="754">
                  <c:v>79.626388596797739</c:v>
                </c:pt>
                <c:pt idx="755">
                  <c:v>80.938788836501317</c:v>
                </c:pt>
                <c:pt idx="756">
                  <c:v>80.938788836501317</c:v>
                </c:pt>
                <c:pt idx="757">
                  <c:v>80.938788836501317</c:v>
                </c:pt>
                <c:pt idx="758">
                  <c:v>80.938788836501317</c:v>
                </c:pt>
                <c:pt idx="759">
                  <c:v>80.938788836501317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6"/>
          <c:order val="3"/>
          <c:cat>
            <c:multiLvlStrRef>
              <c:f>Dat_02!$H$3:$I$762</c:f>
              <c:multiLvlStrCache>
                <c:ptCount val="745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4">
                    <c:v>M</c:v>
                  </c:pt>
                  <c:pt idx="165">
                    <c:v>A</c:v>
                  </c:pt>
                  <c:pt idx="195">
                    <c:v>M</c:v>
                  </c:pt>
                  <c:pt idx="226">
                    <c:v>J</c:v>
                  </c:pt>
                  <c:pt idx="256">
                    <c:v>J</c:v>
                  </c:pt>
                  <c:pt idx="287">
                    <c:v>A</c:v>
                  </c:pt>
                  <c:pt idx="318">
                    <c:v>S</c:v>
                  </c:pt>
                  <c:pt idx="348">
                    <c:v>O</c:v>
                  </c:pt>
                  <c:pt idx="379">
                    <c:v>N</c:v>
                  </c:pt>
                  <c:pt idx="409">
                    <c:v>D</c:v>
                  </c:pt>
                  <c:pt idx="440">
                    <c:v>E</c:v>
                  </c:pt>
                  <c:pt idx="471">
                    <c:v>F</c:v>
                  </c:pt>
                  <c:pt idx="499">
                    <c:v>M</c:v>
                  </c:pt>
                  <c:pt idx="530">
                    <c:v>A</c:v>
                  </c:pt>
                  <c:pt idx="560">
                    <c:v>M</c:v>
                  </c:pt>
                  <c:pt idx="591">
                    <c:v>J</c:v>
                  </c:pt>
                  <c:pt idx="621">
                    <c:v>J</c:v>
                  </c:pt>
                  <c:pt idx="652">
                    <c:v>A</c:v>
                  </c:pt>
                  <c:pt idx="683">
                    <c:v>S</c:v>
                  </c:pt>
                  <c:pt idx="713">
                    <c:v>O</c:v>
                  </c:pt>
                  <c:pt idx="744">
                    <c:v>N</c:v>
                  </c:pt>
                </c:lvl>
                <c:lvl>
                  <c:pt idx="0">
                    <c:v>2021 </c:v>
                  </c:pt>
                  <c:pt idx="61">
                    <c:v>2022 </c:v>
                  </c:pt>
                  <c:pt idx="426">
                    <c:v>2023 </c:v>
                  </c:pt>
                </c:lvl>
              </c:multiLvlStrCache>
            </c:multiLvlStrRef>
          </c:cat>
          <c:val>
            <c:numRef>
              <c:f>Dat_02!$G$3:$G$762</c:f>
              <c:numCache>
                <c:formatCode>0</c:formatCode>
                <c:ptCount val="760"/>
                <c:pt idx="14">
                  <c:v>83.114057360768328</c:v>
                </c:pt>
                <c:pt idx="44">
                  <c:v>104.11073943778104</c:v>
                </c:pt>
                <c:pt idx="45">
                  <c:v>0</c:v>
                </c:pt>
                <c:pt idx="75">
                  <c:v>117.91214619510544</c:v>
                </c:pt>
                <c:pt idx="106">
                  <c:v>129.13893027706081</c:v>
                </c:pt>
                <c:pt idx="134">
                  <c:v>128.70213492494773</c:v>
                </c:pt>
                <c:pt idx="137">
                  <c:v>0</c:v>
                </c:pt>
                <c:pt idx="165">
                  <c:v>125.24455872987446</c:v>
                </c:pt>
                <c:pt idx="195">
                  <c:v>99.174715760964361</c:v>
                </c:pt>
                <c:pt idx="196">
                  <c:v>0</c:v>
                </c:pt>
                <c:pt idx="226">
                  <c:v>63.624179558812038</c:v>
                </c:pt>
                <c:pt idx="256">
                  <c:v>27.442156278712137</c:v>
                </c:pt>
                <c:pt idx="257">
                  <c:v>0</c:v>
                </c:pt>
                <c:pt idx="287">
                  <c:v>16.581237981614105</c:v>
                </c:pt>
                <c:pt idx="318">
                  <c:v>21.033168040284398</c:v>
                </c:pt>
                <c:pt idx="348">
                  <c:v>41.704179443866899</c:v>
                </c:pt>
                <c:pt idx="349">
                  <c:v>0</c:v>
                </c:pt>
                <c:pt idx="379">
                  <c:v>83.437278222405467</c:v>
                </c:pt>
                <c:pt idx="409">
                  <c:v>108.10243370537623</c:v>
                </c:pt>
                <c:pt idx="410">
                  <c:v>0</c:v>
                </c:pt>
                <c:pt idx="440">
                  <c:v>119.44455644829111</c:v>
                </c:pt>
                <c:pt idx="471">
                  <c:v>127.90897946252304</c:v>
                </c:pt>
                <c:pt idx="499">
                  <c:v>128.18908398701601</c:v>
                </c:pt>
                <c:pt idx="502">
                  <c:v>0</c:v>
                </c:pt>
                <c:pt idx="530">
                  <c:v>125.90182729691037</c:v>
                </c:pt>
                <c:pt idx="560">
                  <c:v>98.741424078570617</c:v>
                </c:pt>
                <c:pt idx="561">
                  <c:v>0</c:v>
                </c:pt>
                <c:pt idx="591">
                  <c:v>62.091495991055417</c:v>
                </c:pt>
                <c:pt idx="621">
                  <c:v>26.601704529721381</c:v>
                </c:pt>
                <c:pt idx="622">
                  <c:v>0</c:v>
                </c:pt>
                <c:pt idx="652">
                  <c:v>15.940810769841702</c:v>
                </c:pt>
                <c:pt idx="683">
                  <c:v>20.220393285105605</c:v>
                </c:pt>
                <c:pt idx="713">
                  <c:v>40.400211353346023</c:v>
                </c:pt>
                <c:pt idx="714">
                  <c:v>0</c:v>
                </c:pt>
                <c:pt idx="744">
                  <c:v>80.938788836501317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12486.880997399992</c:v>
                </c:pt>
                <c:pt idx="1">
                  <c:v>11155.732386300004</c:v>
                </c:pt>
                <c:pt idx="2">
                  <c:v>10360.471131599998</c:v>
                </c:pt>
                <c:pt idx="3">
                  <c:v>10037.671056599998</c:v>
                </c:pt>
                <c:pt idx="4">
                  <c:v>11248.176501599997</c:v>
                </c:pt>
                <c:pt idx="5">
                  <c:v>13212.158572249993</c:v>
                </c:pt>
                <c:pt idx="6">
                  <c:v>13040.239735350002</c:v>
                </c:pt>
                <c:pt idx="7">
                  <c:v>13487.652788849999</c:v>
                </c:pt>
                <c:pt idx="8">
                  <c:v>13930.057121199998</c:v>
                </c:pt>
                <c:pt idx="9">
                  <c:v>14047.993249249999</c:v>
                </c:pt>
                <c:pt idx="10">
                  <c:v>14233.601752450002</c:v>
                </c:pt>
                <c:pt idx="11">
                  <c:v>13976.290717650001</c:v>
                </c:pt>
                <c:pt idx="12">
                  <c:v>12562.378863849992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5861.5753199858218</c:v>
                </c:pt>
                <c:pt idx="1">
                  <c:v>5122.4186417062165</c:v>
                </c:pt>
                <c:pt idx="2">
                  <c:v>4769.6031145773832</c:v>
                </c:pt>
                <c:pt idx="3">
                  <c:v>4490.9091346624027</c:v>
                </c:pt>
                <c:pt idx="4">
                  <c:v>4818.1352348499995</c:v>
                </c:pt>
                <c:pt idx="5">
                  <c:v>5311.2606904000004</c:v>
                </c:pt>
                <c:pt idx="6">
                  <c:v>5486.0984956999982</c:v>
                </c:pt>
                <c:pt idx="7">
                  <c:v>5615.0378613499997</c:v>
                </c:pt>
                <c:pt idx="8">
                  <c:v>6014.3883134999978</c:v>
                </c:pt>
                <c:pt idx="9">
                  <c:v>7267.1733878570958</c:v>
                </c:pt>
                <c:pt idx="10">
                  <c:v>7325.0050030361872</c:v>
                </c:pt>
                <c:pt idx="11">
                  <c:v>6772.5070219186337</c:v>
                </c:pt>
                <c:pt idx="12">
                  <c:v>5915.1664204949993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9714.3243532549059</c:v>
                </c:pt>
                <c:pt idx="1">
                  <c:v>8618.9540563929877</c:v>
                </c:pt>
                <c:pt idx="2">
                  <c:v>7853.1852055328782</c:v>
                </c:pt>
                <c:pt idx="3">
                  <c:v>7700.931035509464</c:v>
                </c:pt>
                <c:pt idx="4">
                  <c:v>8119.3286799822454</c:v>
                </c:pt>
                <c:pt idx="5">
                  <c:v>8643.2465402423641</c:v>
                </c:pt>
                <c:pt idx="6">
                  <c:v>9345.1985046020109</c:v>
                </c:pt>
                <c:pt idx="7">
                  <c:v>10020.752600659313</c:v>
                </c:pt>
                <c:pt idx="8">
                  <c:v>10628.434723363</c:v>
                </c:pt>
                <c:pt idx="9">
                  <c:v>11226.165030795621</c:v>
                </c:pt>
                <c:pt idx="10">
                  <c:v>11367.959959142432</c:v>
                </c:pt>
                <c:pt idx="11">
                  <c:v>10854.516130029104</c:v>
                </c:pt>
                <c:pt idx="12">
                  <c:v>9688.0502232640847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6503.7333101836002</c:v>
                </c:pt>
                <c:pt idx="1">
                  <c:v>5663.3995666707096</c:v>
                </c:pt>
                <c:pt idx="2">
                  <c:v>4854.8048105114403</c:v>
                </c:pt>
                <c:pt idx="3">
                  <c:v>4989.2516276194901</c:v>
                </c:pt>
                <c:pt idx="4">
                  <c:v>5789.2389871449896</c:v>
                </c:pt>
                <c:pt idx="5">
                  <c:v>8226.3793556488708</c:v>
                </c:pt>
                <c:pt idx="6">
                  <c:v>10223.608293560101</c:v>
                </c:pt>
                <c:pt idx="7">
                  <c:v>9799.5666123993706</c:v>
                </c:pt>
                <c:pt idx="8">
                  <c:v>10212.192476558999</c:v>
                </c:pt>
                <c:pt idx="9">
                  <c:v>9885.1331418185291</c:v>
                </c:pt>
                <c:pt idx="10">
                  <c:v>9365.4005860970192</c:v>
                </c:pt>
                <c:pt idx="11">
                  <c:v>9135.7508606141801</c:v>
                </c:pt>
                <c:pt idx="12">
                  <c:v>8175.9128053970835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13020.290870750003</c:v>
                </c:pt>
                <c:pt idx="1">
                  <c:v>13213.723010049996</c:v>
                </c:pt>
                <c:pt idx="2">
                  <c:v>13690.625142599998</c:v>
                </c:pt>
                <c:pt idx="3">
                  <c:v>13853.30312085</c:v>
                </c:pt>
                <c:pt idx="4">
                  <c:v>14075.916087449999</c:v>
                </c:pt>
                <c:pt idx="5">
                  <c:v>13746.724281450002</c:v>
                </c:pt>
                <c:pt idx="6">
                  <c:v>12260.387398049996</c:v>
                </c:pt>
                <c:pt idx="7">
                  <c:v>10934.703078450004</c:v>
                </c:pt>
                <c:pt idx="8">
                  <c:v>10145.245921199999</c:v>
                </c:pt>
                <c:pt idx="9">
                  <c:v>9771.2920444499996</c:v>
                </c:pt>
                <c:pt idx="10">
                  <c:v>11172.260412899997</c:v>
                </c:pt>
                <c:pt idx="11">
                  <c:v>13395.083468899993</c:v>
                </c:pt>
                <c:pt idx="12">
                  <c:v>13025.278086900002</c:v>
                </c:pt>
                <c:pt idx="13">
                  <c:v>13282.205454749997</c:v>
                </c:pt>
                <c:pt idx="14">
                  <c:v>13779.121679499998</c:v>
                </c:pt>
                <c:pt idx="15">
                  <c:v>13901.975652950001</c:v>
                </c:pt>
                <c:pt idx="16">
                  <c:v>14115.337503700002</c:v>
                </c:pt>
                <c:pt idx="17">
                  <c:v>13804.115890500001</c:v>
                </c:pt>
                <c:pt idx="18">
                  <c:v>12335.885264499995</c:v>
                </c:pt>
                <c:pt idx="19">
                  <c:v>11008.379514400005</c:v>
                </c:pt>
                <c:pt idx="20">
                  <c:v>10216.987657999998</c:v>
                </c:pt>
                <c:pt idx="21">
                  <c:v>9860.0850484999992</c:v>
                </c:pt>
                <c:pt idx="22">
                  <c:v>11197.565775799998</c:v>
                </c:pt>
                <c:pt idx="23">
                  <c:v>13334.108503349993</c:v>
                </c:pt>
                <c:pt idx="24">
                  <c:v>13030.265303050002</c:v>
                </c:pt>
                <c:pt idx="25">
                  <c:v>13350.687899449997</c:v>
                </c:pt>
                <c:pt idx="26">
                  <c:v>13867.618216399997</c:v>
                </c:pt>
                <c:pt idx="27">
                  <c:v>13950.648185050002</c:v>
                </c:pt>
                <c:pt idx="28">
                  <c:v>14154.758919950002</c:v>
                </c:pt>
                <c:pt idx="29">
                  <c:v>13861.50749955</c:v>
                </c:pt>
                <c:pt idx="30">
                  <c:v>12411.383130949995</c:v>
                </c:pt>
                <c:pt idx="31">
                  <c:v>11082.055950350004</c:v>
                </c:pt>
                <c:pt idx="32">
                  <c:v>10288.729394799997</c:v>
                </c:pt>
                <c:pt idx="33">
                  <c:v>9948.8780525499988</c:v>
                </c:pt>
                <c:pt idx="34">
                  <c:v>11222.871138699997</c:v>
                </c:pt>
                <c:pt idx="35">
                  <c:v>13273.133537799993</c:v>
                </c:pt>
                <c:pt idx="36">
                  <c:v>13035.252519200001</c:v>
                </c:pt>
                <c:pt idx="37">
                  <c:v>13419.170344149999</c:v>
                </c:pt>
                <c:pt idx="38">
                  <c:v>13898.837668799999</c:v>
                </c:pt>
                <c:pt idx="39">
                  <c:v>13999.32071715</c:v>
                </c:pt>
                <c:pt idx="40">
                  <c:v>14194.180336200001</c:v>
                </c:pt>
                <c:pt idx="41">
                  <c:v>13918.899108600002</c:v>
                </c:pt>
                <c:pt idx="42">
                  <c:v>12486.880997399992</c:v>
                </c:pt>
                <c:pt idx="43">
                  <c:v>11155.732386300004</c:v>
                </c:pt>
                <c:pt idx="44">
                  <c:v>10360.471131599998</c:v>
                </c:pt>
                <c:pt idx="45">
                  <c:v>10037.671056599998</c:v>
                </c:pt>
                <c:pt idx="46">
                  <c:v>11248.176501599997</c:v>
                </c:pt>
                <c:pt idx="47">
                  <c:v>13212.158572249993</c:v>
                </c:pt>
                <c:pt idx="48">
                  <c:v>13040.239735350002</c:v>
                </c:pt>
                <c:pt idx="49">
                  <c:v>13487.652788849999</c:v>
                </c:pt>
                <c:pt idx="50">
                  <c:v>13930.057121199998</c:v>
                </c:pt>
                <c:pt idx="51">
                  <c:v>14047.993249249999</c:v>
                </c:pt>
                <c:pt idx="52">
                  <c:v>14233.601752450002</c:v>
                </c:pt>
                <c:pt idx="53">
                  <c:v>13976.290717650001</c:v>
                </c:pt>
                <c:pt idx="54">
                  <c:v>12562.378863849992</c:v>
                </c:pt>
                <c:pt idx="55">
                  <c:v>11229.408822250003</c:v>
                </c:pt>
                <c:pt idx="56">
                  <c:v>10432.212868399996</c:v>
                </c:pt>
                <c:pt idx="57">
                  <c:v>10126.464060649998</c:v>
                </c:pt>
                <c:pt idx="58">
                  <c:v>11273.481864499998</c:v>
                </c:pt>
                <c:pt idx="59">
                  <c:v>13151.183606699993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5449.8113076999989</c:v>
                </c:pt>
                <c:pt idx="1">
                  <c:v>5542.2838559499978</c:v>
                </c:pt>
                <c:pt idx="2">
                  <c:v>5759.1679040999989</c:v>
                </c:pt>
                <c:pt idx="3">
                  <c:v>7055.2102049999985</c:v>
                </c:pt>
                <c:pt idx="4">
                  <c:v>7043.3783189999976</c:v>
                </c:pt>
                <c:pt idx="5">
                  <c:v>6538.4545967989416</c:v>
                </c:pt>
                <c:pt idx="6">
                  <c:v>5677.4335971347564</c:v>
                </c:pt>
                <c:pt idx="7">
                  <c:v>4963.102723832124</c:v>
                </c:pt>
                <c:pt idx="8">
                  <c:v>4679.6100847773832</c:v>
                </c:pt>
                <c:pt idx="9">
                  <c:v>4419.3227575624023</c:v>
                </c:pt>
                <c:pt idx="10">
                  <c:v>4800.2412517000002</c:v>
                </c:pt>
                <c:pt idx="11">
                  <c:v>5326.3089624999975</c:v>
                </c:pt>
                <c:pt idx="12">
                  <c:v>5458.8831046999985</c:v>
                </c:pt>
                <c:pt idx="13">
                  <c:v>5560.4723572999983</c:v>
                </c:pt>
                <c:pt idx="14">
                  <c:v>5822.9730064499981</c:v>
                </c:pt>
                <c:pt idx="15">
                  <c:v>7108.0951499999992</c:v>
                </c:pt>
                <c:pt idx="16">
                  <c:v>7120.6441199999972</c:v>
                </c:pt>
                <c:pt idx="17">
                  <c:v>6599.0676786489421</c:v>
                </c:pt>
                <c:pt idx="18">
                  <c:v>5738.8141714184449</c:v>
                </c:pt>
                <c:pt idx="19">
                  <c:v>5016.2080297901548</c:v>
                </c:pt>
                <c:pt idx="20">
                  <c:v>4709.6077613773832</c:v>
                </c:pt>
                <c:pt idx="21">
                  <c:v>4443.1848832624037</c:v>
                </c:pt>
                <c:pt idx="22">
                  <c:v>4806.2059127499997</c:v>
                </c:pt>
                <c:pt idx="23">
                  <c:v>5321.2928717999985</c:v>
                </c:pt>
                <c:pt idx="24">
                  <c:v>5467.9549016999981</c:v>
                </c:pt>
                <c:pt idx="25">
                  <c:v>5578.6608586499988</c:v>
                </c:pt>
                <c:pt idx="26">
                  <c:v>5886.7781087999983</c:v>
                </c:pt>
                <c:pt idx="27">
                  <c:v>7160.980094999999</c:v>
                </c:pt>
                <c:pt idx="28">
                  <c:v>7197.9099209999968</c:v>
                </c:pt>
                <c:pt idx="29">
                  <c:v>6659.6807604989417</c:v>
                </c:pt>
                <c:pt idx="30">
                  <c:v>5800.1947457021333</c:v>
                </c:pt>
                <c:pt idx="31">
                  <c:v>5069.3133357481856</c:v>
                </c:pt>
                <c:pt idx="32">
                  <c:v>4739.6054379773832</c:v>
                </c:pt>
                <c:pt idx="33">
                  <c:v>4467.0470089624023</c:v>
                </c:pt>
                <c:pt idx="34">
                  <c:v>4812.1705738000001</c:v>
                </c:pt>
                <c:pt idx="35">
                  <c:v>5316.2767810999994</c:v>
                </c:pt>
                <c:pt idx="36">
                  <c:v>5477.0266986999977</c:v>
                </c:pt>
                <c:pt idx="37">
                  <c:v>5596.8493599999993</c:v>
                </c:pt>
                <c:pt idx="38">
                  <c:v>5950.5832111499976</c:v>
                </c:pt>
                <c:pt idx="39">
                  <c:v>7213.8650399999988</c:v>
                </c:pt>
                <c:pt idx="40">
                  <c:v>7275.1757219999972</c:v>
                </c:pt>
                <c:pt idx="41">
                  <c:v>6720.2938423489422</c:v>
                </c:pt>
                <c:pt idx="42">
                  <c:v>5861.5753199858218</c:v>
                </c:pt>
                <c:pt idx="43">
                  <c:v>5122.4186417062165</c:v>
                </c:pt>
                <c:pt idx="44">
                  <c:v>4769.6031145773832</c:v>
                </c:pt>
                <c:pt idx="45">
                  <c:v>4490.9091346624027</c:v>
                </c:pt>
                <c:pt idx="46">
                  <c:v>4818.1352348499995</c:v>
                </c:pt>
                <c:pt idx="47">
                  <c:v>5311.2606904000004</c:v>
                </c:pt>
                <c:pt idx="48">
                  <c:v>5486.0984956999982</c:v>
                </c:pt>
                <c:pt idx="49">
                  <c:v>5615.0378613499997</c:v>
                </c:pt>
                <c:pt idx="50">
                  <c:v>6014.3883134999978</c:v>
                </c:pt>
                <c:pt idx="51">
                  <c:v>7267.1733878570958</c:v>
                </c:pt>
                <c:pt idx="52">
                  <c:v>7325.0050030361872</c:v>
                </c:pt>
                <c:pt idx="53">
                  <c:v>6772.5070219186337</c:v>
                </c:pt>
                <c:pt idx="54">
                  <c:v>5915.1664204949993</c:v>
                </c:pt>
                <c:pt idx="55">
                  <c:v>5168.0545450397494</c:v>
                </c:pt>
                <c:pt idx="56">
                  <c:v>4785.5655401029526</c:v>
                </c:pt>
                <c:pt idx="57">
                  <c:v>4514.7712603624032</c:v>
                </c:pt>
                <c:pt idx="58">
                  <c:v>4824.0998959000008</c:v>
                </c:pt>
                <c:pt idx="59">
                  <c:v>5306.2445997000004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9388.9296029958969</c:v>
                </c:pt>
                <c:pt idx="1">
                  <c:v>9889.1240943879329</c:v>
                </c:pt>
                <c:pt idx="2">
                  <c:v>10570.14772097053</c:v>
                </c:pt>
                <c:pt idx="3">
                  <c:v>11183.148309133439</c:v>
                </c:pt>
                <c:pt idx="4">
                  <c:v>11397.034267874862</c:v>
                </c:pt>
                <c:pt idx="5">
                  <c:v>10842.690741399472</c:v>
                </c:pt>
                <c:pt idx="6">
                  <c:v>9738.8161322836859</c:v>
                </c:pt>
                <c:pt idx="7">
                  <c:v>8674.1946441437685</c:v>
                </c:pt>
                <c:pt idx="8">
                  <c:v>7914.693031672703</c:v>
                </c:pt>
                <c:pt idx="9">
                  <c:v>7790.0287429473083</c:v>
                </c:pt>
                <c:pt idx="10">
                  <c:v>8146.8772984649422</c:v>
                </c:pt>
                <c:pt idx="11">
                  <c:v>8613.6806204130498</c:v>
                </c:pt>
                <c:pt idx="12">
                  <c:v>9322.7080025003343</c:v>
                </c:pt>
                <c:pt idx="13">
                  <c:v>9851.4627672801198</c:v>
                </c:pt>
                <c:pt idx="14">
                  <c:v>10516.451776491249</c:v>
                </c:pt>
                <c:pt idx="15">
                  <c:v>11159.497806794267</c:v>
                </c:pt>
                <c:pt idx="16">
                  <c:v>11373.399940146151</c:v>
                </c:pt>
                <c:pt idx="17">
                  <c:v>10842.247789768779</c:v>
                </c:pt>
                <c:pt idx="18">
                  <c:v>9747.2628189624047</c:v>
                </c:pt>
                <c:pt idx="19">
                  <c:v>8682.152701913692</c:v>
                </c:pt>
                <c:pt idx="20">
                  <c:v>7899.635656205076</c:v>
                </c:pt>
                <c:pt idx="21">
                  <c:v>7706.6327509883004</c:v>
                </c:pt>
                <c:pt idx="22">
                  <c:v>8149.1649360341953</c:v>
                </c:pt>
                <c:pt idx="23">
                  <c:v>8688.9230952214075</c:v>
                </c:pt>
                <c:pt idx="24">
                  <c:v>9460.7335985820428</c:v>
                </c:pt>
                <c:pt idx="25">
                  <c:v>10003.035437810451</c:v>
                </c:pt>
                <c:pt idx="26">
                  <c:v>10720.346582784256</c:v>
                </c:pt>
                <c:pt idx="27">
                  <c:v>11307.143756783118</c:v>
                </c:pt>
                <c:pt idx="28">
                  <c:v>11468.407586706651</c:v>
                </c:pt>
                <c:pt idx="29">
                  <c:v>10927.520460105234</c:v>
                </c:pt>
                <c:pt idx="30">
                  <c:v>9824.1360547772583</c:v>
                </c:pt>
                <c:pt idx="31">
                  <c:v>8745.5835792961407</c:v>
                </c:pt>
                <c:pt idx="32">
                  <c:v>7973.9046291740378</c:v>
                </c:pt>
                <c:pt idx="33">
                  <c:v>7820.7365874517254</c:v>
                </c:pt>
                <c:pt idx="34">
                  <c:v>8187.5351249509931</c:v>
                </c:pt>
                <c:pt idx="35">
                  <c:v>8633.7092310648623</c:v>
                </c:pt>
                <c:pt idx="36">
                  <c:v>9325.0652119229526</c:v>
                </c:pt>
                <c:pt idx="37">
                  <c:v>10034.297981343811</c:v>
                </c:pt>
                <c:pt idx="38">
                  <c:v>10651.382707382183</c:v>
                </c:pt>
                <c:pt idx="39">
                  <c:v>11224.845272938524</c:v>
                </c:pt>
                <c:pt idx="40">
                  <c:v>11376.573024106245</c:v>
                </c:pt>
                <c:pt idx="41">
                  <c:v>10871.053378959414</c:v>
                </c:pt>
                <c:pt idx="42">
                  <c:v>9714.3243532549059</c:v>
                </c:pt>
                <c:pt idx="43">
                  <c:v>8618.9540563929877</c:v>
                </c:pt>
                <c:pt idx="44">
                  <c:v>7853.1852055328782</c:v>
                </c:pt>
                <c:pt idx="45">
                  <c:v>7700.931035509464</c:v>
                </c:pt>
                <c:pt idx="46">
                  <c:v>8119.3286799822454</c:v>
                </c:pt>
                <c:pt idx="47">
                  <c:v>8643.2465402423641</c:v>
                </c:pt>
                <c:pt idx="48">
                  <c:v>9345.1985046020109</c:v>
                </c:pt>
                <c:pt idx="49">
                  <c:v>10020.752600659313</c:v>
                </c:pt>
                <c:pt idx="50">
                  <c:v>10628.434723363</c:v>
                </c:pt>
                <c:pt idx="51">
                  <c:v>11226.165030795621</c:v>
                </c:pt>
                <c:pt idx="52">
                  <c:v>11367.959959142432</c:v>
                </c:pt>
                <c:pt idx="53">
                  <c:v>10854.516130029104</c:v>
                </c:pt>
                <c:pt idx="54">
                  <c:v>9688.0502232640847</c:v>
                </c:pt>
                <c:pt idx="55">
                  <c:v>8576.9264407265182</c:v>
                </c:pt>
                <c:pt idx="56">
                  <c:v>7781.2152055584493</c:v>
                </c:pt>
                <c:pt idx="57">
                  <c:v>7613.3641368904337</c:v>
                </c:pt>
                <c:pt idx="58">
                  <c:v>7991.0891993394935</c:v>
                </c:pt>
                <c:pt idx="59">
                  <c:v>8518.007405024804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8071.161100088786</c:v>
                </c:pt>
                <c:pt idx="1">
                  <c:v>8866.4553178437</c:v>
                </c:pt>
                <c:pt idx="2">
                  <c:v>8992.1477604144093</c:v>
                </c:pt>
                <c:pt idx="3">
                  <c:v>9541.0680132165635</c:v>
                </c:pt>
                <c:pt idx="4">
                  <c:v>9882.00640542582</c:v>
                </c:pt>
                <c:pt idx="5">
                  <c:v>9327.57464738616</c:v>
                </c:pt>
                <c:pt idx="6">
                  <c:v>8160.8349135743301</c:v>
                </c:pt>
                <c:pt idx="7">
                  <c:v>7263.6708853984701</c:v>
                </c:pt>
                <c:pt idx="8">
                  <c:v>6466.33274064748</c:v>
                </c:pt>
                <c:pt idx="9">
                  <c:v>6358.0428308198098</c:v>
                </c:pt>
                <c:pt idx="10">
                  <c:v>7808.1870513850999</c:v>
                </c:pt>
                <c:pt idx="11">
                  <c:v>9451.9329261671392</c:v>
                </c:pt>
                <c:pt idx="12">
                  <c:v>10203.8438416341</c:v>
                </c:pt>
                <c:pt idx="13">
                  <c:v>10293.721620606701</c:v>
                </c:pt>
                <c:pt idx="14">
                  <c:v>10922.4629058602</c:v>
                </c:pt>
                <c:pt idx="15">
                  <c:v>12482.965359777099</c:v>
                </c:pt>
                <c:pt idx="16">
                  <c:v>12968.344471210001</c:v>
                </c:pt>
                <c:pt idx="17">
                  <c:v>12284.2351167291</c:v>
                </c:pt>
                <c:pt idx="18">
                  <c:v>11078.2673362971</c:v>
                </c:pt>
                <c:pt idx="19">
                  <c:v>9493.5710276489899</c:v>
                </c:pt>
                <c:pt idx="20">
                  <c:v>8414.2036093792703</c:v>
                </c:pt>
                <c:pt idx="21">
                  <c:v>8468.7189392685304</c:v>
                </c:pt>
                <c:pt idx="22">
                  <c:v>8407.9337983359892</c:v>
                </c:pt>
                <c:pt idx="23">
                  <c:v>9418.9304168690905</c:v>
                </c:pt>
                <c:pt idx="24">
                  <c:v>9758.5157368181899</c:v>
                </c:pt>
                <c:pt idx="25">
                  <c:v>12661.5058106672</c:v>
                </c:pt>
                <c:pt idx="26">
                  <c:v>12144.926731958538</c:v>
                </c:pt>
                <c:pt idx="27">
                  <c:v>11299.1892331082</c:v>
                </c:pt>
                <c:pt idx="28">
                  <c:v>11113.845787991901</c:v>
                </c:pt>
                <c:pt idx="29">
                  <c:v>10415.710777083699</c:v>
                </c:pt>
                <c:pt idx="30">
                  <c:v>8744.6750995529528</c:v>
                </c:pt>
                <c:pt idx="31">
                  <c:v>7124.7383119369397</c:v>
                </c:pt>
                <c:pt idx="32">
                  <c:v>6314.3165171768396</c:v>
                </c:pt>
                <c:pt idx="33">
                  <c:v>5952.5394311548098</c:v>
                </c:pt>
                <c:pt idx="34">
                  <c:v>5955.5060306251098</c:v>
                </c:pt>
                <c:pt idx="35">
                  <c:v>6678.5636735501203</c:v>
                </c:pt>
                <c:pt idx="36">
                  <c:v>7030.3147235812303</c:v>
                </c:pt>
                <c:pt idx="37">
                  <c:v>6849.7365063100897</c:v>
                </c:pt>
                <c:pt idx="38">
                  <c:v>7242.5224796164302</c:v>
                </c:pt>
                <c:pt idx="39">
                  <c:v>7896.3920571419603</c:v>
                </c:pt>
                <c:pt idx="40">
                  <c:v>7862.6649207238397</c:v>
                </c:pt>
                <c:pt idx="41">
                  <c:v>7336.6756913938698</c:v>
                </c:pt>
                <c:pt idx="42">
                  <c:v>6503.7333101836002</c:v>
                </c:pt>
                <c:pt idx="43">
                  <c:v>5663.3995666707096</c:v>
                </c:pt>
                <c:pt idx="44">
                  <c:v>4854.8048105114403</c:v>
                </c:pt>
                <c:pt idx="45">
                  <c:v>4989.2516276194901</c:v>
                </c:pt>
                <c:pt idx="46">
                  <c:v>5789.2389871449896</c:v>
                </c:pt>
                <c:pt idx="47">
                  <c:v>8226.3793556488708</c:v>
                </c:pt>
                <c:pt idx="48">
                  <c:v>10223.608293560101</c:v>
                </c:pt>
                <c:pt idx="49">
                  <c:v>9799.5666123993706</c:v>
                </c:pt>
                <c:pt idx="50">
                  <c:v>10212.192476558999</c:v>
                </c:pt>
                <c:pt idx="51">
                  <c:v>9885.1331418185291</c:v>
                </c:pt>
                <c:pt idx="52">
                  <c:v>9365.4005860970192</c:v>
                </c:pt>
                <c:pt idx="53">
                  <c:v>9135.7508606141801</c:v>
                </c:pt>
                <c:pt idx="54">
                  <c:v>8175.9128053970835</c:v>
                </c:pt>
                <c:pt idx="55">
                  <c:v>7267.4230046471803</c:v>
                </c:pt>
                <c:pt idx="56">
                  <c:v>7008.4596426560602</c:v>
                </c:pt>
                <c:pt idx="57">
                  <c:v>7614.13469651794</c:v>
                </c:pt>
                <c:pt idx="58">
                  <c:v>9142.8206733039697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43.538300722274641</c:v>
                </c:pt>
                <c:pt idx="1">
                  <c:v>47.828359907801087</c:v>
                </c:pt>
                <c:pt idx="2">
                  <c:v>48.506383217619621</c:v>
                </c:pt>
                <c:pt idx="3">
                  <c:v>51.467426212881392</c:v>
                </c:pt>
                <c:pt idx="4">
                  <c:v>53.306551719571146</c:v>
                </c:pt>
                <c:pt idx="5">
                  <c:v>50.315777986750398</c:v>
                </c:pt>
                <c:pt idx="6">
                  <c:v>44.022028578778936</c:v>
                </c:pt>
                <c:pt idx="7">
                  <c:v>39.182452615476933</c:v>
                </c:pt>
                <c:pt idx="8">
                  <c:v>34.881367865337658</c:v>
                </c:pt>
                <c:pt idx="9">
                  <c:v>34.29721911637845</c:v>
                </c:pt>
                <c:pt idx="10">
                  <c:v>42.119738625367766</c:v>
                </c:pt>
                <c:pt idx="11">
                  <c:v>50.986604410821059</c:v>
                </c:pt>
                <c:pt idx="12">
                  <c:v>55.042640853161586</c:v>
                </c:pt>
                <c:pt idx="13">
                  <c:v>55.52746896161257</c:v>
                </c:pt>
                <c:pt idx="14">
                  <c:v>58.919090912210883</c:v>
                </c:pt>
                <c:pt idx="15">
                  <c:v>67.336916337072509</c:v>
                </c:pt>
                <c:pt idx="16">
                  <c:v>69.955199066882429</c:v>
                </c:pt>
                <c:pt idx="17">
                  <c:v>66.26490489074672</c:v>
                </c:pt>
                <c:pt idx="18">
                  <c:v>59.75954745397781</c:v>
                </c:pt>
                <c:pt idx="19">
                  <c:v>51.211213009427951</c:v>
                </c:pt>
                <c:pt idx="20">
                  <c:v>45.388776477225008</c:v>
                </c:pt>
                <c:pt idx="21">
                  <c:v>45.6828487671049</c:v>
                </c:pt>
                <c:pt idx="22">
                  <c:v>45.354955207238064</c:v>
                </c:pt>
                <c:pt idx="23">
                  <c:v>50.808578826076833</c:v>
                </c:pt>
                <c:pt idx="24">
                  <c:v>52.640405448971414</c:v>
                </c:pt>
                <c:pt idx="25">
                  <c:v>68.300017896507143</c:v>
                </c:pt>
                <c:pt idx="26">
                  <c:v>65.513433042513086</c:v>
                </c:pt>
                <c:pt idx="27">
                  <c:v>60.951267438279856</c:v>
                </c:pt>
                <c:pt idx="28">
                  <c:v>59.951468456410062</c:v>
                </c:pt>
                <c:pt idx="29">
                  <c:v>56.185515618554369</c:v>
                </c:pt>
                <c:pt idx="30">
                  <c:v>47.171440327059663</c:v>
                </c:pt>
                <c:pt idx="31">
                  <c:v>38.433008007882478</c:v>
                </c:pt>
                <c:pt idx="32">
                  <c:v>34.061346065493218</c:v>
                </c:pt>
                <c:pt idx="33">
                  <c:v>32.109810298788958</c:v>
                </c:pt>
                <c:pt idx="34">
                  <c:v>32.125813039690641</c:v>
                </c:pt>
                <c:pt idx="35">
                  <c:v>36.026206143832987</c:v>
                </c:pt>
                <c:pt idx="36">
                  <c:v>37.923658419375087</c:v>
                </c:pt>
                <c:pt idx="37">
                  <c:v>36.949564527561094</c:v>
                </c:pt>
                <c:pt idx="38">
                  <c:v>39.068371674789844</c:v>
                </c:pt>
                <c:pt idx="39">
                  <c:v>42.595543285717049</c:v>
                </c:pt>
                <c:pt idx="40">
                  <c:v>42.413608841631039</c:v>
                </c:pt>
                <c:pt idx="41">
                  <c:v>39.576262769701714</c:v>
                </c:pt>
                <c:pt idx="42">
                  <c:v>35.083117926258886</c:v>
                </c:pt>
                <c:pt idx="43">
                  <c:v>30.550101823812785</c:v>
                </c:pt>
                <c:pt idx="44">
                  <c:v>26.188295483987741</c:v>
                </c:pt>
                <c:pt idx="45">
                  <c:v>26.913542555854331</c:v>
                </c:pt>
                <c:pt idx="46">
                  <c:v>31.228917977199405</c:v>
                </c:pt>
                <c:pt idx="47">
                  <c:v>44.375595258259992</c:v>
                </c:pt>
                <c:pt idx="48">
                  <c:v>55.149256325321552</c:v>
                </c:pt>
                <c:pt idx="49">
                  <c:v>52.861846372253993</c:v>
                </c:pt>
                <c:pt idx="50">
                  <c:v>55.087675932188404</c:v>
                </c:pt>
                <c:pt idx="51">
                  <c:v>53.323418287795576</c:v>
                </c:pt>
                <c:pt idx="52">
                  <c:v>50.51982261852929</c:v>
                </c:pt>
                <c:pt idx="53">
                  <c:v>49.281022068661727</c:v>
                </c:pt>
                <c:pt idx="54">
                  <c:v>44.103363318638081</c:v>
                </c:pt>
                <c:pt idx="55">
                  <c:v>39.202692689261895</c:v>
                </c:pt>
                <c:pt idx="56">
                  <c:v>37.805765457776381</c:v>
                </c:pt>
                <c:pt idx="57">
                  <c:v>41.07296113235266</c:v>
                </c:pt>
                <c:pt idx="58">
                  <c:v>49.319158791138349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2.039212598425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1463414634146341"/>
                  <c:y val="7.7276130924810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7235772357723572"/>
                  <c:y val="0.160371313879882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3946584725689781"/>
                  <c:y val="0.2401042149143121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1.2254724409448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1.7030532683204289</c:v>
                </c:pt>
                <c:pt idx="1">
                  <c:v>18.418509311183051</c:v>
                </c:pt>
                <c:pt idx="2">
                  <c:v>1.1146405493484948</c:v>
                </c:pt>
                <c:pt idx="3">
                  <c:v>10.726806676940241</c:v>
                </c:pt>
                <c:pt idx="4">
                  <c:v>4.9602403438210683</c:v>
                </c:pt>
                <c:pt idx="5">
                  <c:v>0.44372352236201262</c:v>
                </c:pt>
                <c:pt idx="6">
                  <c:v>0.26316880616401944</c:v>
                </c:pt>
                <c:pt idx="7">
                  <c:v>33.831536189776436</c:v>
                </c:pt>
                <c:pt idx="8">
                  <c:v>17.357922955143554</c:v>
                </c:pt>
                <c:pt idx="9">
                  <c:v>9.3796125349803106</c:v>
                </c:pt>
                <c:pt idx="10">
                  <c:v>0.579111305359025</c:v>
                </c:pt>
                <c:pt idx="11">
                  <c:v>1.2216745366013562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37.435639835239691</c:v>
                </c:pt>
                <c:pt idx="1">
                  <c:v>62.564360164760295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59"/>
                  <c:y val="-3.0065359477124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7543921852854311"/>
                  <c:y val="-5.28104575163399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37.366973671975295</c:v>
                </c:pt>
                <c:pt idx="1">
                  <c:v>62.633026328024705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22/11/2023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9.7513299835075631E-2"/>
                  <c:y val="0.1484526787092789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31.071762466291489</c:v>
                </c:pt>
                <c:pt idx="1">
                  <c:v>68.928237533708526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358521199519987"/>
                  <c:y val="-4.2317533837682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0.10251865827285037"/>
                  <c:y val="0.27223755854047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856233435368255"/>
                  <c:y val="2.1109773043075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445879778475123"/>
                  <c:y val="3.7948432916473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0.96519650704652715</c:v>
                </c:pt>
                <c:pt idx="1">
                  <c:v>18.151177852097447</c:v>
                </c:pt>
                <c:pt idx="2">
                  <c:v>1.0504247556775308</c:v>
                </c:pt>
                <c:pt idx="3">
                  <c:v>7.4797174263418631</c:v>
                </c:pt>
                <c:pt idx="4">
                  <c:v>3.0786118854457758</c:v>
                </c:pt>
                <c:pt idx="5">
                  <c:v>0.34663403968234408</c:v>
                </c:pt>
                <c:pt idx="6">
                  <c:v>0.1823838548019171</c:v>
                </c:pt>
                <c:pt idx="7">
                  <c:v>45.962608628025691</c:v>
                </c:pt>
                <c:pt idx="8">
                  <c:v>10.975748515114223</c:v>
                </c:pt>
                <c:pt idx="9">
                  <c:v>10.158402930656461</c:v>
                </c:pt>
                <c:pt idx="10">
                  <c:v>0.8783487824964622</c:v>
                </c:pt>
                <c:pt idx="11">
                  <c:v>0.77074482261375898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33.795503315199902</c:v>
                </c:pt>
                <c:pt idx="1">
                  <c:v>66.204496684800105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1.8888315530735487</c:v>
                </c:pt>
                <c:pt idx="1">
                  <c:v>19.645707109565549</c:v>
                </c:pt>
                <c:pt idx="2">
                  <c:v>1.0512418585905032</c:v>
                </c:pt>
                <c:pt idx="3">
                  <c:v>6.686254482395193</c:v>
                </c:pt>
                <c:pt idx="4">
                  <c:v>4.1921989242023514</c:v>
                </c:pt>
                <c:pt idx="5">
                  <c:v>0.33126938737275496</c:v>
                </c:pt>
                <c:pt idx="6">
                  <c:v>0.13462751703825282</c:v>
                </c:pt>
                <c:pt idx="7">
                  <c:v>39.101924608512483</c:v>
                </c:pt>
                <c:pt idx="8">
                  <c:v>16.262789262222373</c:v>
                </c:pt>
                <c:pt idx="9">
                  <c:v>8.7465447178080975</c:v>
                </c:pt>
                <c:pt idx="10">
                  <c:v>0.79275621283154818</c:v>
                </c:pt>
                <c:pt idx="11">
                  <c:v>1.1658543663873462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1224569265037715E-2"/>
                  <c:y val="-3.791306832613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A-452F-B976-74C274673467}"/>
                </c:ext>
              </c:extLst>
            </c:dLbl>
            <c:dLbl>
              <c:idx val="3"/>
              <c:layout>
                <c:manualLayout>
                  <c:x val="-3.3030764771621576E-2"/>
                  <c:y val="2.660306070612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A-452F-B976-74C274673467}"/>
                </c:ext>
              </c:extLst>
            </c:dLbl>
            <c:dLbl>
              <c:idx val="4"/>
              <c:layout>
                <c:manualLayout>
                  <c:x val="-3.3030764771621514E-2"/>
                  <c:y val="-3.38808102616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A-452F-B976-74C274673467}"/>
                </c:ext>
              </c:extLst>
            </c:dLbl>
            <c:dLbl>
              <c:idx val="5"/>
              <c:layout>
                <c:manualLayout>
                  <c:x val="-2.9418373758453919E-2"/>
                  <c:y val="-2.984855219710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EA-452F-B976-74C274673467}"/>
                </c:ext>
              </c:extLst>
            </c:dLbl>
            <c:dLbl>
              <c:idx val="6"/>
              <c:layout>
                <c:manualLayout>
                  <c:x val="-3.4836960278205306E-2"/>
                  <c:y val="-3.45779462752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7"/>
              <c:layout>
                <c:manualLayout>
                  <c:x val="-3.1224569265037715E-2"/>
                  <c:y val="3.869983489966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52F-B976-74C274673467}"/>
                </c:ext>
              </c:extLst>
            </c:dLbl>
            <c:dLbl>
              <c:idx val="8"/>
              <c:layout>
                <c:manualLayout>
                  <c:x val="-3.4836960278205306E-2"/>
                  <c:y val="2.9855219710439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dLbl>
              <c:idx val="9"/>
              <c:layout>
                <c:manualLayout>
                  <c:x val="-3.8449351291372898E-2"/>
                  <c:y val="2.977235204470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3-4AA2-9584-9F455008F380}"/>
                </c:ext>
              </c:extLst>
            </c:dLbl>
            <c:dLbl>
              <c:idx val="10"/>
              <c:layout>
                <c:manualLayout>
                  <c:x val="-2.9418373758454051E-2"/>
                  <c:y val="3.3887477774955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73-4AA2-9584-9F455008F380}"/>
                </c:ext>
              </c:extLst>
            </c:dLbl>
            <c:dLbl>
              <c:idx val="11"/>
              <c:layout>
                <c:manualLayout>
                  <c:x val="-3.1224569265037715E-2"/>
                  <c:y val="-2.984855219710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A-452F-B976-74C274673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48.4376489864866</c:v>
                </c:pt>
                <c:pt idx="1">
                  <c:v>46.458268155794983</c:v>
                </c:pt>
                <c:pt idx="2">
                  <c:v>58.633021536425559</c:v>
                </c:pt>
                <c:pt idx="3">
                  <c:v>47.323818948690004</c:v>
                </c:pt>
                <c:pt idx="4">
                  <c:v>54.170965469182775</c:v>
                </c:pt>
                <c:pt idx="5">
                  <c:v>53.698209617269846</c:v>
                </c:pt>
                <c:pt idx="6">
                  <c:v>55.735223077293888</c:v>
                </c:pt>
                <c:pt idx="7">
                  <c:v>47.909239064028135</c:v>
                </c:pt>
                <c:pt idx="8">
                  <c:v>47.518582448458851</c:v>
                </c:pt>
                <c:pt idx="9">
                  <c:v>47.624079438470943</c:v>
                </c:pt>
                <c:pt idx="10">
                  <c:v>43.322135016002271</c:v>
                </c:pt>
                <c:pt idx="11">
                  <c:v>52.195167400852178</c:v>
                </c:pt>
                <c:pt idx="12">
                  <c:v>62.633026328024691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8449351291372898E-2"/>
                  <c:y val="3.3881127762255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EA-452F-B976-74C274673467}"/>
                </c:ext>
              </c:extLst>
            </c:dLbl>
            <c:dLbl>
              <c:idx val="4"/>
              <c:layout>
                <c:manualLayout>
                  <c:x val="-3.3030764771621514E-2"/>
                  <c:y val="3.3881127762255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A-452F-B976-74C274673467}"/>
                </c:ext>
              </c:extLst>
            </c:dLbl>
            <c:dLbl>
              <c:idx val="5"/>
              <c:layout>
                <c:manualLayout>
                  <c:x val="-2.7612178251870123E-2"/>
                  <c:y val="4.194564389128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A-452F-B976-74C274673467}"/>
                </c:ext>
              </c:extLst>
            </c:dLbl>
            <c:dLbl>
              <c:idx val="8"/>
              <c:layout>
                <c:manualLayout>
                  <c:x val="-2.9418373758453919E-2"/>
                  <c:y val="-3.397002794005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3-4AA2-9584-9F455008F380}"/>
                </c:ext>
              </c:extLst>
            </c:dLbl>
            <c:dLbl>
              <c:idx val="9"/>
              <c:layout>
                <c:manualLayout>
                  <c:x val="-3.8449351291372898E-2"/>
                  <c:y val="-3.7919418338836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3-4AA2-9584-9F455008F380}"/>
                </c:ext>
              </c:extLst>
            </c:dLbl>
            <c:dLbl>
              <c:idx val="10"/>
              <c:layout>
                <c:manualLayout>
                  <c:x val="-3.1224569265037715E-2"/>
                  <c:y val="-4.2034544069088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dLbl>
              <c:idx val="11"/>
              <c:layout>
                <c:manualLayout>
                  <c:x val="-3.3030764771621514E-2"/>
                  <c:y val="3.7913385826771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A-452F-B976-74C274673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51.562351013513407</c:v>
                </c:pt>
                <c:pt idx="1">
                  <c:v>53.541731844205017</c:v>
                </c:pt>
                <c:pt idx="2">
                  <c:v>41.366978463574412</c:v>
                </c:pt>
                <c:pt idx="3">
                  <c:v>52.676181051310003</c:v>
                </c:pt>
                <c:pt idx="4">
                  <c:v>45.829034530817225</c:v>
                </c:pt>
                <c:pt idx="5">
                  <c:v>46.301790382730154</c:v>
                </c:pt>
                <c:pt idx="6">
                  <c:v>44.264776922706112</c:v>
                </c:pt>
                <c:pt idx="7">
                  <c:v>52.090760935971865</c:v>
                </c:pt>
                <c:pt idx="8">
                  <c:v>52.481417551541149</c:v>
                </c:pt>
                <c:pt idx="9">
                  <c:v>52.375920561529057</c:v>
                </c:pt>
                <c:pt idx="10">
                  <c:v>56.677864983997729</c:v>
                </c:pt>
                <c:pt idx="11">
                  <c:v>47.804832599147822</c:v>
                </c:pt>
                <c:pt idx="12">
                  <c:v>37.366973671975309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2404767.8165199999</c:v>
                </c:pt>
                <c:pt idx="1">
                  <c:v>2509965.8695299998</c:v>
                </c:pt>
                <c:pt idx="2">
                  <c:v>1570067.4183199999</c:v>
                </c:pt>
                <c:pt idx="3">
                  <c:v>2478383.2003100002</c:v>
                </c:pt>
                <c:pt idx="4">
                  <c:v>2027495.37298</c:v>
                </c:pt>
                <c:pt idx="5">
                  <c:v>1722301.41105</c:v>
                </c:pt>
                <c:pt idx="6">
                  <c:v>1910842.87311</c:v>
                </c:pt>
                <c:pt idx="7">
                  <c:v>2442308.35616</c:v>
                </c:pt>
                <c:pt idx="8">
                  <c:v>2458713.1883</c:v>
                </c:pt>
                <c:pt idx="9">
                  <c:v>2504614.8359699999</c:v>
                </c:pt>
                <c:pt idx="10">
                  <c:v>2501786.3870299999</c:v>
                </c:pt>
                <c:pt idx="11">
                  <c:v>2117620.1905200002</c:v>
                </c:pt>
                <c:pt idx="12">
                  <c:v>1426655.547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70.099344145994735</c:v>
                </c:pt>
                <c:pt idx="1">
                  <c:v>72.510425452559559</c:v>
                </c:pt>
                <c:pt idx="2">
                  <c:v>82.941399105191152</c:v>
                </c:pt>
                <c:pt idx="3">
                  <c:v>70.381988037829515</c:v>
                </c:pt>
                <c:pt idx="4">
                  <c:v>78.285291532884202</c:v>
                </c:pt>
                <c:pt idx="5">
                  <c:v>78.373700805154158</c:v>
                </c:pt>
                <c:pt idx="6">
                  <c:v>75.850490478809093</c:v>
                </c:pt>
                <c:pt idx="7">
                  <c:v>68.823076702013935</c:v>
                </c:pt>
                <c:pt idx="8">
                  <c:v>71.532264750904773</c:v>
                </c:pt>
                <c:pt idx="9">
                  <c:v>71.572957124908186</c:v>
                </c:pt>
                <c:pt idx="10">
                  <c:v>67.805889861300088</c:v>
                </c:pt>
                <c:pt idx="11">
                  <c:v>73.010554816185135</c:v>
                </c:pt>
                <c:pt idx="12">
                  <c:v>82.455801867837749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29.900655854005286</c:v>
                </c:pt>
                <c:pt idx="1">
                  <c:v>27.489574547440434</c:v>
                </c:pt>
                <c:pt idx="2">
                  <c:v>17.058600894808819</c:v>
                </c:pt>
                <c:pt idx="3">
                  <c:v>29.618011962170513</c:v>
                </c:pt>
                <c:pt idx="4">
                  <c:v>21.714708467115777</c:v>
                </c:pt>
                <c:pt idx="5">
                  <c:v>21.626299194845835</c:v>
                </c:pt>
                <c:pt idx="6">
                  <c:v>24.149509521190872</c:v>
                </c:pt>
                <c:pt idx="7">
                  <c:v>31.176923297986086</c:v>
                </c:pt>
                <c:pt idx="8">
                  <c:v>28.467735249095199</c:v>
                </c:pt>
                <c:pt idx="9">
                  <c:v>28.427042875091821</c:v>
                </c:pt>
                <c:pt idx="10">
                  <c:v>32.194110138699926</c:v>
                </c:pt>
                <c:pt idx="11">
                  <c:v>26.989445183814858</c:v>
                </c:pt>
                <c:pt idx="12">
                  <c:v>17.544198132162212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1311.5542539319999</c:v>
                </c:pt>
                <c:pt idx="1">
                  <c:v>2750.3073308039998</c:v>
                </c:pt>
                <c:pt idx="2">
                  <c:v>3859.7075410460002</c:v>
                </c:pt>
                <c:pt idx="3">
                  <c:v>2466.019427488</c:v>
                </c:pt>
                <c:pt idx="4">
                  <c:v>2043.195288889</c:v>
                </c:pt>
                <c:pt idx="5">
                  <c:v>1532.7970382829999</c:v>
                </c:pt>
                <c:pt idx="6">
                  <c:v>1391.282290074</c:v>
                </c:pt>
                <c:pt idx="7">
                  <c:v>1912.966164422</c:v>
                </c:pt>
                <c:pt idx="8">
                  <c:v>1303.0717722879999</c:v>
                </c:pt>
                <c:pt idx="9">
                  <c:v>966.63222098799997</c:v>
                </c:pt>
                <c:pt idx="10">
                  <c:v>929.63253717600003</c:v>
                </c:pt>
                <c:pt idx="11">
                  <c:v>1445.246566886</c:v>
                </c:pt>
                <c:pt idx="12">
                  <c:v>3557.5362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6579.6363689999998</c:v>
                </c:pt>
                <c:pt idx="1">
                  <c:v>5541.3145119999999</c:v>
                </c:pt>
                <c:pt idx="2">
                  <c:v>7323.8528509999996</c:v>
                </c:pt>
                <c:pt idx="3">
                  <c:v>4633.8424720000003</c:v>
                </c:pt>
                <c:pt idx="4">
                  <c:v>6562.9494439999999</c:v>
                </c:pt>
                <c:pt idx="5">
                  <c:v>4798.0341330000001</c:v>
                </c:pt>
                <c:pt idx="6">
                  <c:v>5324.1630670000004</c:v>
                </c:pt>
                <c:pt idx="7">
                  <c:v>3017.4135729999998</c:v>
                </c:pt>
                <c:pt idx="8">
                  <c:v>3650.5355380000001</c:v>
                </c:pt>
                <c:pt idx="9">
                  <c:v>4088.245336</c:v>
                </c:pt>
                <c:pt idx="10">
                  <c:v>3493.5598100000002</c:v>
                </c:pt>
                <c:pt idx="11">
                  <c:v>5706.4825490000003</c:v>
                </c:pt>
                <c:pt idx="12">
                  <c:v>6933.8316000000004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1500.5349329999999</c:v>
                </c:pt>
                <c:pt idx="1">
                  <c:v>1097.410736</c:v>
                </c:pt>
                <c:pt idx="2">
                  <c:v>1702.368191</c:v>
                </c:pt>
                <c:pt idx="3">
                  <c:v>2116.929095</c:v>
                </c:pt>
                <c:pt idx="4">
                  <c:v>3026.359449</c:v>
                </c:pt>
                <c:pt idx="5">
                  <c:v>3706.5430190000002</c:v>
                </c:pt>
                <c:pt idx="6">
                  <c:v>3795.9913299999998</c:v>
                </c:pt>
                <c:pt idx="7">
                  <c:v>3780.393454</c:v>
                </c:pt>
                <c:pt idx="8">
                  <c:v>4475.9036299999998</c:v>
                </c:pt>
                <c:pt idx="9">
                  <c:v>4376.8469839999998</c:v>
                </c:pt>
                <c:pt idx="10">
                  <c:v>3295.670611</c:v>
                </c:pt>
                <c:pt idx="11">
                  <c:v>2566.3154300000001</c:v>
                </c:pt>
                <c:pt idx="12">
                  <c:v>1922.3677407370001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104.765418</c:v>
                </c:pt>
                <c:pt idx="1">
                  <c:v>59.778182999999999</c:v>
                </c:pt>
                <c:pt idx="2">
                  <c:v>119.50775899999999</c:v>
                </c:pt>
                <c:pt idx="3">
                  <c:v>178.785415</c:v>
                </c:pt>
                <c:pt idx="4">
                  <c:v>409.93961899999999</c:v>
                </c:pt>
                <c:pt idx="5">
                  <c:v>625.72451000000001</c:v>
                </c:pt>
                <c:pt idx="6">
                  <c:v>500.29359099999999</c:v>
                </c:pt>
                <c:pt idx="7">
                  <c:v>541.44321600000001</c:v>
                </c:pt>
                <c:pt idx="8">
                  <c:v>768.13673300000005</c:v>
                </c:pt>
                <c:pt idx="9">
                  <c:v>719.76334299999996</c:v>
                </c:pt>
                <c:pt idx="10">
                  <c:v>400.78732400000001</c:v>
                </c:pt>
                <c:pt idx="11">
                  <c:v>226.73819900000001</c:v>
                </c:pt>
                <c:pt idx="12">
                  <c:v>118.689859263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365.01865600000002</c:v>
                </c:pt>
                <c:pt idx="1">
                  <c:v>320.261664</c:v>
                </c:pt>
                <c:pt idx="2">
                  <c:v>289.70243699999997</c:v>
                </c:pt>
                <c:pt idx="3">
                  <c:v>356.26291500000002</c:v>
                </c:pt>
                <c:pt idx="4">
                  <c:v>307.07592899999997</c:v>
                </c:pt>
                <c:pt idx="5">
                  <c:v>272.39934599999998</c:v>
                </c:pt>
                <c:pt idx="6">
                  <c:v>337.37709599999999</c:v>
                </c:pt>
                <c:pt idx="7">
                  <c:v>321.04170599999998</c:v>
                </c:pt>
                <c:pt idx="8">
                  <c:v>319.13790999999998</c:v>
                </c:pt>
                <c:pt idx="9">
                  <c:v>339.53788500000002</c:v>
                </c:pt>
                <c:pt idx="10">
                  <c:v>284.53883400000001</c:v>
                </c:pt>
                <c:pt idx="11">
                  <c:v>262.341748</c:v>
                </c:pt>
                <c:pt idx="12">
                  <c:v>250.3843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56.9594545</c:v>
                </c:pt>
                <c:pt idx="1">
                  <c:v>62.369816499999999</c:v>
                </c:pt>
                <c:pt idx="2">
                  <c:v>60.303250499999997</c:v>
                </c:pt>
                <c:pt idx="3">
                  <c:v>61.687733999999999</c:v>
                </c:pt>
                <c:pt idx="4">
                  <c:v>62.173029999999997</c:v>
                </c:pt>
                <c:pt idx="5">
                  <c:v>46.745470500000003</c:v>
                </c:pt>
                <c:pt idx="6">
                  <c:v>32.738592500000003</c:v>
                </c:pt>
                <c:pt idx="7">
                  <c:v>65.021735000000007</c:v>
                </c:pt>
                <c:pt idx="8">
                  <c:v>70.556624999999997</c:v>
                </c:pt>
                <c:pt idx="9">
                  <c:v>62.106560000000002</c:v>
                </c:pt>
                <c:pt idx="10">
                  <c:v>63.283716499999997</c:v>
                </c:pt>
                <c:pt idx="11">
                  <c:v>65.383654000000007</c:v>
                </c:pt>
                <c:pt idx="12">
                  <c:v>53.936900000000001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0.57415</cdr:x>
      <cdr:y>0.05877</cdr:y>
    </cdr:from>
    <cdr:to>
      <cdr:x>0.57628</cdr:x>
      <cdr:y>0.80352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66411" y="213833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0.14647</cdr:x>
      <cdr:y>0.05803</cdr:y>
    </cdr:from>
    <cdr:to>
      <cdr:x>0.1486</cdr:x>
      <cdr:y>0.80278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86340" y="211160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0.574</cdr:x>
      <cdr:y>0.06633</cdr:y>
    </cdr:from>
    <cdr:to>
      <cdr:x>0.57613</cdr:x>
      <cdr:y>0.81108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65401" y="24134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0.14592</cdr:x>
      <cdr:y>0.06456</cdr:y>
    </cdr:from>
    <cdr:to>
      <cdr:x>0.14805</cdr:x>
      <cdr:y>0.80931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82636" y="23492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0.21377</cdr:x>
      <cdr:y>0.56824</cdr:y>
    </cdr:from>
    <cdr:to>
      <cdr:x>0.26533</cdr:x>
      <cdr:y>0.64305</cdr:y>
    </cdr:to>
    <cdr:sp macro="" textlink="Dat_02!$G$139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4986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097584E4-1A18-43E1-97AA-2121C310656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0.24909</cdr:x>
      <cdr:y>0.54856</cdr:y>
    </cdr:from>
    <cdr:to>
      <cdr:x>0.30065</cdr:x>
      <cdr:y>0.62337</cdr:y>
    </cdr:to>
    <cdr:sp macro="" textlink="Dat_02!$G$170">
      <cdr:nvSpPr>
        <cdr:cNvPr id="39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746250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E9D4D470-9B51-43BA-9BC7-66928C18312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0.64176</cdr:x>
      <cdr:y>0.54068</cdr:y>
    </cdr:from>
    <cdr:to>
      <cdr:x>0.69332</cdr:x>
      <cdr:y>0.61549</cdr:y>
    </cdr:to>
    <cdr:sp macro="" textlink="Dat_02!$G$504">
      <cdr:nvSpPr>
        <cdr:cNvPr id="53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498975" y="130810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AB3D127-A993-4E23-A754-FCDA1237F83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0.6798</cdr:x>
      <cdr:y>0.54856</cdr:y>
    </cdr:from>
    <cdr:to>
      <cdr:x>0.73136</cdr:x>
      <cdr:y>0.62337</cdr:y>
    </cdr:to>
    <cdr:sp macro="" textlink="Dat_02!$G$535">
      <cdr:nvSpPr>
        <cdr:cNvPr id="5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765675" y="13271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DAF4DE-9C79-4257-9438-EAD09FEFB01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0.85371</cdr:x>
      <cdr:y>0.67454</cdr:y>
    </cdr:from>
    <cdr:to>
      <cdr:x>0.90527</cdr:x>
      <cdr:y>0.74935</cdr:y>
    </cdr:to>
    <cdr:sp macro="" textlink="Dat_02!$G$685">
      <cdr:nvSpPr>
        <cdr:cNvPr id="60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5984875" y="1631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FA9ACD-F48D-4E86-9527-B6679AFBCA8F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1.581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152400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19300"/>
          <a:ext cx="252000" cy="10905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9.143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E44" sqref="E44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Noviembre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10" workbookViewId="0">
      <selection activeCell="E30" sqref="E30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Noviembre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I13" sqref="I13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Noviembre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25</v>
      </c>
      <c r="E7" s="111"/>
      <c r="F7" s="312" t="str">
        <f>Dat_01!A2</f>
        <v>Noviembre 2023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18850</v>
      </c>
      <c r="G8" s="268" t="s">
        <v>251</v>
      </c>
      <c r="H8" s="267">
        <v>20897</v>
      </c>
      <c r="I8" s="268" t="s">
        <v>217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70.900000000000006</v>
      </c>
      <c r="G9" s="250" t="s">
        <v>252</v>
      </c>
      <c r="H9" s="246">
        <v>83.6</v>
      </c>
      <c r="I9" s="250" t="s">
        <v>186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10" workbookViewId="0">
      <selection activeCell="E29" sqref="E29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Noviembre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176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I17" sqref="I17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Noviembre 2023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1" t="s">
        <v>223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1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I27" sqref="I27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Noviembre 2023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1" t="s">
        <v>224</v>
      </c>
      <c r="E7" s="111"/>
      <c r="F7" s="312" t="str">
        <f>Dat_01!A2</f>
        <v>Noviembre 2023</v>
      </c>
      <c r="G7" s="313"/>
      <c r="H7" s="314" t="s">
        <v>27</v>
      </c>
      <c r="I7" s="3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1"/>
      <c r="E8" s="112" t="s">
        <v>28</v>
      </c>
      <c r="F8" s="267">
        <v>12275</v>
      </c>
      <c r="G8" s="268" t="s">
        <v>253</v>
      </c>
      <c r="H8" s="267">
        <v>15788</v>
      </c>
      <c r="I8" s="268" t="s">
        <v>231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1"/>
      <c r="E9" s="113" t="s">
        <v>29</v>
      </c>
      <c r="F9" s="249">
        <v>53.1</v>
      </c>
      <c r="G9" s="250" t="s">
        <v>254</v>
      </c>
      <c r="H9" s="246">
        <v>70.099999999999994</v>
      </c>
      <c r="I9" s="250" t="s">
        <v>227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10" workbookViewId="0">
      <selection activeCell="F19" sqref="F19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Noviembre 2023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1" t="s">
        <v>225</v>
      </c>
      <c r="E7" s="4"/>
    </row>
    <row r="8" spans="3:34">
      <c r="C8" s="311"/>
      <c r="E8" s="4"/>
    </row>
    <row r="9" spans="3:34">
      <c r="C9" s="311"/>
      <c r="E9" s="4"/>
    </row>
    <row r="10" spans="3:34">
      <c r="C10" s="311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Noviembre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D37" sqref="D37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Noviembre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1" t="s">
        <v>26</v>
      </c>
      <c r="V7" s="54"/>
    </row>
    <row r="8" spans="2:22">
      <c r="B8" s="311"/>
      <c r="V8" s="54"/>
    </row>
    <row r="9" spans="2:22">
      <c r="B9" s="311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Noviembre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10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Noviembre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241</v>
      </c>
    </row>
    <row r="3" spans="1:2">
      <c r="A3" t="s">
        <v>248</v>
      </c>
    </row>
    <row r="4" spans="1:2">
      <c r="A4" t="s">
        <v>239</v>
      </c>
    </row>
    <row r="5" spans="1:2">
      <c r="A5" t="s">
        <v>246</v>
      </c>
    </row>
    <row r="6" spans="1:2">
      <c r="A6" t="s">
        <v>247</v>
      </c>
    </row>
    <row r="7" spans="1:2">
      <c r="A7" t="s">
        <v>238</v>
      </c>
    </row>
    <row r="8" spans="1:2">
      <c r="A8" t="s">
        <v>237</v>
      </c>
    </row>
    <row r="9" spans="1:2">
      <c r="A9" t="s">
        <v>242</v>
      </c>
    </row>
    <row r="10" spans="1:2">
      <c r="A10" t="s">
        <v>235</v>
      </c>
    </row>
    <row r="11" spans="1:2">
      <c r="A11" t="s">
        <v>250</v>
      </c>
    </row>
    <row r="12" spans="1:2">
      <c r="A12" t="s">
        <v>244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M18" sqref="M18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Noviembre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1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1"/>
      <c r="D8" s="74"/>
      <c r="E8" s="75"/>
      <c r="P8" s="77"/>
      <c r="Q8" s="77"/>
      <c r="R8" s="77"/>
    </row>
    <row r="9" spans="2:18" s="71" customFormat="1" ht="12.75" customHeight="1">
      <c r="B9" s="70"/>
      <c r="C9" s="311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2"/>
    </row>
    <row r="29" spans="2:9">
      <c r="E29" s="302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2.8208895035838735</v>
      </c>
      <c r="F5" s="105" t="s">
        <v>16</v>
      </c>
      <c r="G5" s="106">
        <f>SUM(D5:D10)</f>
        <v>37.428908109372642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6.0266220372703563</v>
      </c>
      <c r="F6" s="194" t="s">
        <v>17</v>
      </c>
      <c r="G6" s="195">
        <f>SUM(D11:D16)</f>
        <v>62.564360164760295</v>
      </c>
    </row>
    <row r="7" spans="2:7">
      <c r="B7" s="105" t="s">
        <v>4</v>
      </c>
      <c r="C7" s="123">
        <f>Dat_01!B35</f>
        <v>3223.165</v>
      </c>
      <c r="D7" s="106">
        <f t="shared" si="0"/>
        <v>2.7292406546253574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20.797938028802918</v>
      </c>
    </row>
    <row r="9" spans="2:7">
      <c r="B9" s="105" t="s">
        <v>9</v>
      </c>
      <c r="C9" s="123">
        <f>Dat_01!B37</f>
        <v>5581.7264999999998</v>
      </c>
      <c r="D9" s="106">
        <f t="shared" si="0"/>
        <v>4.7263714041321823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0.32784648095796021</v>
      </c>
    </row>
    <row r="11" spans="2:7">
      <c r="B11" s="105" t="s">
        <v>69</v>
      </c>
      <c r="C11" s="123">
        <f>Dat_01!B40</f>
        <v>131.6275</v>
      </c>
      <c r="D11" s="106">
        <f t="shared" si="0"/>
        <v>0.11145663478807297</v>
      </c>
    </row>
    <row r="12" spans="2:7">
      <c r="B12" s="105" t="s">
        <v>5</v>
      </c>
      <c r="C12" s="123">
        <f>Dat_01!B41</f>
        <v>29905.498500000002</v>
      </c>
      <c r="D12" s="106">
        <f t="shared" si="0"/>
        <v>25.322719222577078</v>
      </c>
    </row>
    <row r="13" spans="2:7">
      <c r="B13" s="105" t="s">
        <v>2</v>
      </c>
      <c r="C13" s="123">
        <f>Dat_01!B42</f>
        <v>17095.69803</v>
      </c>
      <c r="D13" s="106">
        <f t="shared" si="0"/>
        <v>14.47591857155145</v>
      </c>
    </row>
    <row r="14" spans="2:7">
      <c r="B14" s="105" t="s">
        <v>6</v>
      </c>
      <c r="C14" s="123">
        <f>Dat_01!B43</f>
        <v>23362.758625999999</v>
      </c>
      <c r="D14" s="106">
        <f t="shared" si="0"/>
        <v>19.782602084062852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1.9509413723421958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0.92072227943865181</v>
      </c>
    </row>
    <row r="17" spans="2:7">
      <c r="B17" s="107" t="s">
        <v>15</v>
      </c>
      <c r="C17" s="124">
        <f>SUM(C5:C16)+C18</f>
        <v>118097.500656</v>
      </c>
      <c r="D17" s="108">
        <f>SUM(D5:D16)+D18</f>
        <v>100</v>
      </c>
    </row>
    <row r="18" spans="2:7">
      <c r="B18" s="105" t="s">
        <v>178</v>
      </c>
      <c r="C18" s="123">
        <f>Dat_01!B38</f>
        <v>7.95</v>
      </c>
      <c r="D18" s="106">
        <f>C18/$C$17*100</f>
        <v>6.7317258670504263E-3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349.0437</v>
      </c>
      <c r="D21" s="106">
        <f>C21/$C$33*100</f>
        <v>1.7030532683204289</v>
      </c>
      <c r="F21" s="105" t="s">
        <v>16</v>
      </c>
      <c r="G21" s="106">
        <f>SUM(D21:D26)</f>
        <v>37.366973671975295</v>
      </c>
    </row>
    <row r="22" spans="2:7">
      <c r="B22" s="105" t="s">
        <v>3</v>
      </c>
      <c r="C22" s="123">
        <f>Dat_01!B51</f>
        <v>3774.9052000000001</v>
      </c>
      <c r="D22" s="106">
        <f t="shared" ref="D22:D24" si="1">C22/$C$33*100</f>
        <v>18.418509311183051</v>
      </c>
      <c r="E22" s="125"/>
      <c r="F22" s="194" t="s">
        <v>17</v>
      </c>
      <c r="G22" s="195">
        <f>SUM(D27:D32)</f>
        <v>62.633026328024705</v>
      </c>
    </row>
    <row r="23" spans="2:7">
      <c r="B23" s="105" t="s">
        <v>4</v>
      </c>
      <c r="C23" s="123">
        <f>Dat_01!B52</f>
        <v>228.44749999999999</v>
      </c>
      <c r="D23" s="106">
        <f t="shared" si="1"/>
        <v>1.1146405493484948</v>
      </c>
      <c r="E23" s="125"/>
    </row>
    <row r="24" spans="2:7">
      <c r="B24" s="105" t="s">
        <v>11</v>
      </c>
      <c r="C24" s="123">
        <f>Dat_01!B53</f>
        <v>2198.4775</v>
      </c>
      <c r="D24" s="106">
        <f t="shared" si="1"/>
        <v>10.726806676940241</v>
      </c>
      <c r="E24" s="125"/>
    </row>
    <row r="25" spans="2:7">
      <c r="B25" s="105" t="s">
        <v>9</v>
      </c>
      <c r="C25" s="123">
        <f>Dat_01!B54</f>
        <v>1016.6098000000001</v>
      </c>
      <c r="D25" s="106">
        <f>C25/$C$33*100</f>
        <v>4.9602403438210683</v>
      </c>
      <c r="E25" s="125"/>
    </row>
    <row r="26" spans="2:7">
      <c r="B26" s="105" t="s">
        <v>70</v>
      </c>
      <c r="C26" s="123">
        <f>Dat_01!B55</f>
        <v>90.94189999999999</v>
      </c>
      <c r="D26" s="106">
        <f>C26/$C$33*100</f>
        <v>0.44372352236201262</v>
      </c>
      <c r="E26" s="125"/>
    </row>
    <row r="27" spans="2:7">
      <c r="B27" s="105" t="s">
        <v>69</v>
      </c>
      <c r="C27" s="123">
        <f>Dat_01!B56</f>
        <v>53.936900000000001</v>
      </c>
      <c r="D27" s="106">
        <f t="shared" ref="D27:D28" si="2">C27/$C$33*100</f>
        <v>0.26316880616401944</v>
      </c>
      <c r="E27" s="125"/>
    </row>
    <row r="28" spans="2:7">
      <c r="B28" s="105" t="s">
        <v>5</v>
      </c>
      <c r="C28" s="123">
        <f>Dat_01!B57</f>
        <v>6933.8315999999995</v>
      </c>
      <c r="D28" s="106">
        <f t="shared" si="2"/>
        <v>33.831536189776436</v>
      </c>
      <c r="E28" s="125"/>
    </row>
    <row r="29" spans="2:7">
      <c r="B29" s="105" t="s">
        <v>2</v>
      </c>
      <c r="C29" s="123">
        <f>Dat_01!B58</f>
        <v>3557.5362</v>
      </c>
      <c r="D29" s="106">
        <f>C29/$C$33*100</f>
        <v>17.357922955143554</v>
      </c>
      <c r="E29" s="125"/>
    </row>
    <row r="30" spans="2:7">
      <c r="B30" s="105" t="s">
        <v>6</v>
      </c>
      <c r="C30" s="123">
        <f>Dat_01!B59</f>
        <v>1922.3677407370001</v>
      </c>
      <c r="D30" s="106">
        <f t="shared" ref="D30:D32" si="3">C30/$C$33*100</f>
        <v>9.3796125349803106</v>
      </c>
      <c r="E30" s="125"/>
    </row>
    <row r="31" spans="2:7">
      <c r="B31" s="105" t="s">
        <v>7</v>
      </c>
      <c r="C31" s="123">
        <f>Dat_01!B60</f>
        <v>118.689859263</v>
      </c>
      <c r="D31" s="106">
        <f t="shared" si="3"/>
        <v>0.579111305359025</v>
      </c>
      <c r="E31" s="125"/>
    </row>
    <row r="32" spans="2:7">
      <c r="B32" s="105" t="s">
        <v>8</v>
      </c>
      <c r="C32" s="123">
        <f>Dat_01!B61</f>
        <v>250.3843</v>
      </c>
      <c r="D32" s="106">
        <f t="shared" si="3"/>
        <v>1.2216745366013562</v>
      </c>
      <c r="E32" s="125"/>
    </row>
    <row r="33" spans="2:6">
      <c r="B33" s="107" t="s">
        <v>15</v>
      </c>
      <c r="C33" s="124">
        <f>SUM(C21:C32)</f>
        <v>20495.172200000001</v>
      </c>
      <c r="D33" s="108">
        <f>SUM(D21:D32)</f>
        <v>99.999999999999986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0.96519650704652715</v>
      </c>
      <c r="E37" s="105" t="s">
        <v>16</v>
      </c>
      <c r="F37" s="106">
        <f>SUM(C37:C42)</f>
        <v>31.071762466291489</v>
      </c>
    </row>
    <row r="38" spans="2:6">
      <c r="B38" s="105" t="s">
        <v>3</v>
      </c>
      <c r="C38" s="106">
        <f>Dat_01!B95</f>
        <v>18.151177852097447</v>
      </c>
      <c r="E38" s="194" t="s">
        <v>17</v>
      </c>
      <c r="F38" s="195">
        <f>SUM(C43:C48)</f>
        <v>68.928237533708526</v>
      </c>
    </row>
    <row r="39" spans="2:6">
      <c r="B39" s="105" t="s">
        <v>4</v>
      </c>
      <c r="C39" s="106">
        <f>Dat_01!B96</f>
        <v>1.0504247556775308</v>
      </c>
    </row>
    <row r="40" spans="2:6">
      <c r="B40" s="105" t="s">
        <v>11</v>
      </c>
      <c r="C40" s="106">
        <f>Dat_01!B97</f>
        <v>7.4797174263418631</v>
      </c>
    </row>
    <row r="41" spans="2:6">
      <c r="B41" s="105" t="s">
        <v>9</v>
      </c>
      <c r="C41" s="106">
        <f>Dat_01!B98</f>
        <v>3.0786118854457758</v>
      </c>
    </row>
    <row r="42" spans="2:6">
      <c r="B42" s="105" t="s">
        <v>70</v>
      </c>
      <c r="C42" s="106">
        <f>Dat_01!B99</f>
        <v>0.34663403968234408</v>
      </c>
    </row>
    <row r="43" spans="2:6">
      <c r="B43" s="105" t="s">
        <v>69</v>
      </c>
      <c r="C43" s="106">
        <f>Dat_01!B100</f>
        <v>0.1823838548019171</v>
      </c>
    </row>
    <row r="44" spans="2:6">
      <c r="B44" s="105" t="s">
        <v>5</v>
      </c>
      <c r="C44" s="106">
        <f>Dat_01!B101</f>
        <v>45.962608628025691</v>
      </c>
    </row>
    <row r="45" spans="2:6">
      <c r="B45" s="105" t="s">
        <v>2</v>
      </c>
      <c r="C45" s="106">
        <f>Dat_01!B102</f>
        <v>10.975748515114223</v>
      </c>
    </row>
    <row r="46" spans="2:6">
      <c r="B46" s="105" t="s">
        <v>6</v>
      </c>
      <c r="C46" s="106">
        <f>Dat_01!B103</f>
        <v>10.158402930656461</v>
      </c>
    </row>
    <row r="47" spans="2:6">
      <c r="B47" s="105" t="s">
        <v>7</v>
      </c>
      <c r="C47" s="106">
        <f>Dat_01!B104</f>
        <v>0.8783487824964622</v>
      </c>
    </row>
    <row r="48" spans="2:6">
      <c r="B48" s="105" t="s">
        <v>8</v>
      </c>
      <c r="C48" s="106">
        <f>Dat_01!B105</f>
        <v>0.77074482261375898</v>
      </c>
      <c r="D48" s="157"/>
      <c r="E48" s="157"/>
      <c r="F48" s="157"/>
    </row>
    <row r="49" spans="2:6">
      <c r="B49" s="107" t="s">
        <v>15</v>
      </c>
      <c r="C49" s="108">
        <f>SUM(C37:C48)</f>
        <v>100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1.8888315530735487</v>
      </c>
      <c r="E53" s="105" t="s">
        <v>16</v>
      </c>
      <c r="F53" s="106">
        <f>SUM(C53:C58)</f>
        <v>33.795503315199902</v>
      </c>
    </row>
    <row r="54" spans="2:6">
      <c r="B54" s="105" t="s">
        <v>3</v>
      </c>
      <c r="C54" s="106">
        <f>Dat_01!H95</f>
        <v>19.645707109565549</v>
      </c>
      <c r="E54" s="194" t="s">
        <v>17</v>
      </c>
      <c r="F54" s="195">
        <f>SUM(C59:C64)</f>
        <v>66.204496684800105</v>
      </c>
    </row>
    <row r="55" spans="2:6">
      <c r="B55" s="105" t="s">
        <v>4</v>
      </c>
      <c r="C55" s="106">
        <f>Dat_01!H96</f>
        <v>1.0512418585905032</v>
      </c>
    </row>
    <row r="56" spans="2:6">
      <c r="B56" s="105" t="s">
        <v>11</v>
      </c>
      <c r="C56" s="106">
        <f>Dat_01!H97</f>
        <v>6.686254482395193</v>
      </c>
    </row>
    <row r="57" spans="2:6">
      <c r="B57" s="105" t="s">
        <v>9</v>
      </c>
      <c r="C57" s="106">
        <f>Dat_01!H98</f>
        <v>4.1921989242023514</v>
      </c>
    </row>
    <row r="58" spans="2:6">
      <c r="B58" s="105" t="s">
        <v>70</v>
      </c>
      <c r="C58" s="106">
        <f>Dat_01!H99</f>
        <v>0.33126938737275496</v>
      </c>
    </row>
    <row r="59" spans="2:6">
      <c r="B59" s="105" t="s">
        <v>69</v>
      </c>
      <c r="C59" s="106">
        <f>Dat_01!H100</f>
        <v>0.13462751703825282</v>
      </c>
    </row>
    <row r="60" spans="2:6">
      <c r="B60" s="105" t="s">
        <v>5</v>
      </c>
      <c r="C60" s="106">
        <f>Dat_01!H101</f>
        <v>39.101924608512483</v>
      </c>
    </row>
    <row r="61" spans="2:6">
      <c r="B61" s="105" t="s">
        <v>2</v>
      </c>
      <c r="C61" s="106">
        <f>Dat_01!H102</f>
        <v>16.262789262222373</v>
      </c>
    </row>
    <row r="62" spans="2:6">
      <c r="B62" s="105" t="s">
        <v>6</v>
      </c>
      <c r="C62" s="106">
        <f>Dat_01!H103</f>
        <v>8.7465447178080975</v>
      </c>
    </row>
    <row r="63" spans="2:6">
      <c r="B63" s="105" t="s">
        <v>7</v>
      </c>
      <c r="C63" s="106">
        <f>Dat_01!H104</f>
        <v>0.79275621283154818</v>
      </c>
    </row>
    <row r="64" spans="2:6">
      <c r="B64" s="105" t="s">
        <v>8</v>
      </c>
      <c r="C64" s="106">
        <f>Dat_01!H105</f>
        <v>1.1658543663873462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N</v>
      </c>
      <c r="D68" s="199" t="str">
        <f>Dat_01!C140</f>
        <v>D</v>
      </c>
      <c r="E68" s="199" t="str">
        <f>Dat_01!D140</f>
        <v>E</v>
      </c>
      <c r="F68" s="199" t="str">
        <f>Dat_01!E140</f>
        <v>F</v>
      </c>
      <c r="G68" s="199" t="str">
        <f>Dat_01!F140</f>
        <v>M</v>
      </c>
      <c r="H68" s="199" t="str">
        <f>Dat_01!G140</f>
        <v>A</v>
      </c>
      <c r="I68" s="199" t="str">
        <f>Dat_01!H140</f>
        <v>M</v>
      </c>
      <c r="J68" s="199" t="str">
        <f>Dat_01!I140</f>
        <v>J</v>
      </c>
      <c r="K68" s="199" t="str">
        <f>Dat_01!J140</f>
        <v>J</v>
      </c>
      <c r="L68" s="199" t="str">
        <f>Dat_01!K140</f>
        <v>A</v>
      </c>
      <c r="M68" s="199" t="str">
        <f>Dat_01!L140</f>
        <v>S</v>
      </c>
      <c r="N68" s="199" t="str">
        <f>Dat_01!M140</f>
        <v>O</v>
      </c>
      <c r="O68" s="199" t="str">
        <f>Dat_01!N140</f>
        <v>N</v>
      </c>
      <c r="P68" s="200"/>
    </row>
    <row r="69" spans="2:16">
      <c r="B69" s="120" t="s">
        <v>2</v>
      </c>
      <c r="C69" s="201">
        <f>Dat_01!B142</f>
        <v>1311.5542539319999</v>
      </c>
      <c r="D69" s="201">
        <f>Dat_01!C142</f>
        <v>2750.3073308039998</v>
      </c>
      <c r="E69" s="201">
        <f>Dat_01!D142</f>
        <v>3859.7075410460002</v>
      </c>
      <c r="F69" s="201">
        <f>Dat_01!E142</f>
        <v>2466.019427488</v>
      </c>
      <c r="G69" s="201">
        <f>Dat_01!F142</f>
        <v>2043.195288889</v>
      </c>
      <c r="H69" s="201">
        <f>Dat_01!G142</f>
        <v>1532.7970382829999</v>
      </c>
      <c r="I69" s="201">
        <f>Dat_01!H142</f>
        <v>1391.282290074</v>
      </c>
      <c r="J69" s="201">
        <f>Dat_01!I142</f>
        <v>1912.966164422</v>
      </c>
      <c r="K69" s="201">
        <f>Dat_01!J142</f>
        <v>1303.0717722879999</v>
      </c>
      <c r="L69" s="201">
        <f>Dat_01!K142</f>
        <v>966.63222098799997</v>
      </c>
      <c r="M69" s="201">
        <f>Dat_01!L142</f>
        <v>929.63253717600003</v>
      </c>
      <c r="N69" s="201">
        <f>Dat_01!M142</f>
        <v>1445.246566886</v>
      </c>
      <c r="O69" s="201">
        <f>Dat_01!N142</f>
        <v>3557.5362</v>
      </c>
    </row>
    <row r="70" spans="2:16">
      <c r="B70" s="120" t="s">
        <v>81</v>
      </c>
      <c r="C70" s="201">
        <f>Dat_01!B143</f>
        <v>361.663865692</v>
      </c>
      <c r="D70" s="201">
        <f>Dat_01!C143</f>
        <v>485.35906038799999</v>
      </c>
      <c r="E70" s="201">
        <f>Dat_01!D143</f>
        <v>542.79743612200002</v>
      </c>
      <c r="F70" s="201">
        <f>Dat_01!E143</f>
        <v>260.87120307999999</v>
      </c>
      <c r="G70" s="201">
        <f>Dat_01!F143</f>
        <v>540.07979424799998</v>
      </c>
      <c r="H70" s="201">
        <f>Dat_01!G143</f>
        <v>611.59025412400001</v>
      </c>
      <c r="I70" s="201">
        <f>Dat_01!H143</f>
        <v>482.56337790999999</v>
      </c>
      <c r="J70" s="201">
        <f>Dat_01!I143</f>
        <v>288.68313398599997</v>
      </c>
      <c r="K70" s="201">
        <f>Dat_01!J143</f>
        <v>317.62358116000001</v>
      </c>
      <c r="L70" s="201">
        <f>Dat_01!K143</f>
        <v>417.21605209199998</v>
      </c>
      <c r="M70" s="201">
        <f>Dat_01!L143</f>
        <v>351.92025856800001</v>
      </c>
      <c r="N70" s="201">
        <f>Dat_01!M143</f>
        <v>486.13972009100002</v>
      </c>
      <c r="O70" s="201">
        <f>Dat_01!N143</f>
        <v>349.0437</v>
      </c>
    </row>
    <row r="71" spans="2:16">
      <c r="B71" s="120" t="s">
        <v>3</v>
      </c>
      <c r="C71" s="201">
        <f>Dat_01!B144</f>
        <v>4182.0928880000001</v>
      </c>
      <c r="D71" s="201">
        <f>Dat_01!C144</f>
        <v>5161.1899439999997</v>
      </c>
      <c r="E71" s="201">
        <f>Dat_01!D144</f>
        <v>5086.7635890000001</v>
      </c>
      <c r="F71" s="201">
        <f>Dat_01!E144</f>
        <v>4597.9597160000003</v>
      </c>
      <c r="G71" s="201">
        <f>Dat_01!F144</f>
        <v>5102.2896650000002</v>
      </c>
      <c r="H71" s="201">
        <f>Dat_01!G144</f>
        <v>4567.2530120000001</v>
      </c>
      <c r="I71" s="201">
        <f>Dat_01!H144</f>
        <v>3741.7683910000001</v>
      </c>
      <c r="J71" s="201">
        <f>Dat_01!I144</f>
        <v>4008.7212100000002</v>
      </c>
      <c r="K71" s="201">
        <f>Dat_01!J144</f>
        <v>5123.1471769999998</v>
      </c>
      <c r="L71" s="201">
        <f>Dat_01!K144</f>
        <v>5008.274547</v>
      </c>
      <c r="M71" s="201">
        <f>Dat_01!L144</f>
        <v>4546.8185190000004</v>
      </c>
      <c r="N71" s="201">
        <f>Dat_01!M144</f>
        <v>3741.7340180000001</v>
      </c>
      <c r="O71" s="201">
        <f>Dat_01!N144</f>
        <v>3774.9052000000001</v>
      </c>
    </row>
    <row r="72" spans="2:16">
      <c r="B72" s="120" t="s">
        <v>4</v>
      </c>
      <c r="C72" s="201">
        <f>Dat_01!B145</f>
        <v>320.27393899999998</v>
      </c>
      <c r="D72" s="201">
        <f>Dat_01!C145</f>
        <v>693.88968399999999</v>
      </c>
      <c r="E72" s="201">
        <f>Dat_01!D145</f>
        <v>296.93498</v>
      </c>
      <c r="F72" s="201">
        <f>Dat_01!E145</f>
        <v>418.656857</v>
      </c>
      <c r="G72" s="201">
        <f>Dat_01!F145</f>
        <v>424.61757399999999</v>
      </c>
      <c r="H72" s="201">
        <f>Dat_01!G145</f>
        <v>250.49709999999999</v>
      </c>
      <c r="I72" s="201">
        <f>Dat_01!H145</f>
        <v>240.399078</v>
      </c>
      <c r="J72" s="201">
        <f>Dat_01!I145</f>
        <v>297.64954599999999</v>
      </c>
      <c r="K72" s="201">
        <f>Dat_01!J145</f>
        <v>278.085915</v>
      </c>
      <c r="L72" s="201">
        <f>Dat_01!K145</f>
        <v>405.98407800000001</v>
      </c>
      <c r="M72" s="201">
        <f>Dat_01!L145</f>
        <v>401.51815299999998</v>
      </c>
      <c r="N72" s="201">
        <f>Dat_01!M145</f>
        <v>373.47347600000001</v>
      </c>
      <c r="O72" s="201">
        <f>Dat_01!N145</f>
        <v>228.44749999999999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4128.1797839999999</v>
      </c>
      <c r="D74" s="201">
        <f>Dat_01!C146</f>
        <v>3769.7414309999999</v>
      </c>
      <c r="E74" s="201">
        <f>Dat_01!D146</f>
        <v>2192.7567490000001</v>
      </c>
      <c r="F74" s="201">
        <f>Dat_01!E146</f>
        <v>3827.6744090000002</v>
      </c>
      <c r="G74" s="201">
        <f>Dat_01!F146</f>
        <v>2596.2711089999998</v>
      </c>
      <c r="H74" s="201">
        <f>Dat_01!G146</f>
        <v>2387.6938829999999</v>
      </c>
      <c r="I74" s="201">
        <f>Dat_01!H146</f>
        <v>2826.4588859999999</v>
      </c>
      <c r="J74" s="201">
        <f>Dat_01!I146</f>
        <v>4052.7489780000001</v>
      </c>
      <c r="K74" s="201">
        <f>Dat_01!J146</f>
        <v>4383.6223309999996</v>
      </c>
      <c r="L74" s="201">
        <f>Dat_01!K146</f>
        <v>4368.1142330000002</v>
      </c>
      <c r="M74" s="201">
        <f>Dat_01!L146</f>
        <v>4240.7922829999998</v>
      </c>
      <c r="N74" s="201">
        <f>Dat_01!M146</f>
        <v>3454.1032340000002</v>
      </c>
      <c r="O74" s="201">
        <f>Dat_01!N146</f>
        <v>2198.4775</v>
      </c>
    </row>
    <row r="75" spans="2:16">
      <c r="B75" s="120" t="s">
        <v>5</v>
      </c>
      <c r="C75" s="201">
        <f>Dat_01!B147</f>
        <v>6579.6363689999998</v>
      </c>
      <c r="D75" s="201">
        <f>Dat_01!C147</f>
        <v>5541.3145119999999</v>
      </c>
      <c r="E75" s="201">
        <f>Dat_01!D147</f>
        <v>7323.8528509999996</v>
      </c>
      <c r="F75" s="201">
        <f>Dat_01!E147</f>
        <v>4633.8424720000003</v>
      </c>
      <c r="G75" s="201">
        <f>Dat_01!F147</f>
        <v>6562.9494439999999</v>
      </c>
      <c r="H75" s="201">
        <f>Dat_01!G147</f>
        <v>4798.0341330000001</v>
      </c>
      <c r="I75" s="201">
        <f>Dat_01!H147</f>
        <v>5324.1630670000004</v>
      </c>
      <c r="J75" s="201">
        <f>Dat_01!I147</f>
        <v>3017.4135729999998</v>
      </c>
      <c r="K75" s="201">
        <f>Dat_01!J147</f>
        <v>3650.5355380000001</v>
      </c>
      <c r="L75" s="201">
        <f>Dat_01!K147</f>
        <v>4088.245336</v>
      </c>
      <c r="M75" s="201">
        <f>Dat_01!L147</f>
        <v>3493.5598100000002</v>
      </c>
      <c r="N75" s="201">
        <f>Dat_01!M147</f>
        <v>5706.4825490000003</v>
      </c>
      <c r="O75" s="201">
        <f>Dat_01!N147</f>
        <v>6933.8316000000004</v>
      </c>
    </row>
    <row r="76" spans="2:16">
      <c r="B76" s="120" t="s">
        <v>130</v>
      </c>
      <c r="C76" s="201">
        <f>Dat_01!B148</f>
        <v>1500.5349329999999</v>
      </c>
      <c r="D76" s="201">
        <f>Dat_01!C148</f>
        <v>1097.410736</v>
      </c>
      <c r="E76" s="201">
        <f>Dat_01!D148</f>
        <v>1702.368191</v>
      </c>
      <c r="F76" s="201">
        <f>Dat_01!E148</f>
        <v>2116.929095</v>
      </c>
      <c r="G76" s="201">
        <f>Dat_01!F148</f>
        <v>3026.359449</v>
      </c>
      <c r="H76" s="201">
        <f>Dat_01!G148</f>
        <v>3706.5430190000002</v>
      </c>
      <c r="I76" s="201">
        <f>Dat_01!H148</f>
        <v>3795.9913299999998</v>
      </c>
      <c r="J76" s="201">
        <f>Dat_01!I148</f>
        <v>3780.393454</v>
      </c>
      <c r="K76" s="201">
        <f>Dat_01!J148</f>
        <v>4475.9036299999998</v>
      </c>
      <c r="L76" s="201">
        <f>Dat_01!K148</f>
        <v>4376.8469839999998</v>
      </c>
      <c r="M76" s="201">
        <f>Dat_01!L148</f>
        <v>3295.670611</v>
      </c>
      <c r="N76" s="201">
        <f>Dat_01!M148</f>
        <v>2566.3154300000001</v>
      </c>
      <c r="O76" s="201">
        <f>Dat_01!N148</f>
        <v>1922.3677407370001</v>
      </c>
    </row>
    <row r="77" spans="2:16">
      <c r="B77" s="120" t="s">
        <v>131</v>
      </c>
      <c r="C77" s="201">
        <f>Dat_01!B149</f>
        <v>104.765418</v>
      </c>
      <c r="D77" s="201">
        <f>Dat_01!C149</f>
        <v>59.778182999999999</v>
      </c>
      <c r="E77" s="201">
        <f>Dat_01!D149</f>
        <v>119.50775899999999</v>
      </c>
      <c r="F77" s="201">
        <f>Dat_01!E149</f>
        <v>178.785415</v>
      </c>
      <c r="G77" s="201">
        <f>Dat_01!F149</f>
        <v>409.93961899999999</v>
      </c>
      <c r="H77" s="201">
        <f>Dat_01!G149</f>
        <v>625.72451000000001</v>
      </c>
      <c r="I77" s="201">
        <f>Dat_01!H149</f>
        <v>500.29359099999999</v>
      </c>
      <c r="J77" s="201">
        <f>Dat_01!I149</f>
        <v>541.44321600000001</v>
      </c>
      <c r="K77" s="201">
        <f>Dat_01!J149</f>
        <v>768.13673300000005</v>
      </c>
      <c r="L77" s="201">
        <f>Dat_01!K149</f>
        <v>719.76334299999996</v>
      </c>
      <c r="M77" s="201">
        <f>Dat_01!L149</f>
        <v>400.78732400000001</v>
      </c>
      <c r="N77" s="201">
        <f>Dat_01!M149</f>
        <v>226.73819900000001</v>
      </c>
      <c r="O77" s="201">
        <f>Dat_01!N149</f>
        <v>118.689859263</v>
      </c>
    </row>
    <row r="78" spans="2:16">
      <c r="B78" s="120" t="s">
        <v>9</v>
      </c>
      <c r="C78" s="201">
        <f>Dat_01!B151</f>
        <v>1449.082572</v>
      </c>
      <c r="D78" s="201">
        <f>Dat_01!C151</f>
        <v>1096.4914060000001</v>
      </c>
      <c r="E78" s="201">
        <f>Dat_01!D151</f>
        <v>1207.135878</v>
      </c>
      <c r="F78" s="201">
        <f>Dat_01!E151</f>
        <v>1713.2985900000001</v>
      </c>
      <c r="G78" s="201">
        <f>Dat_01!F151</f>
        <v>1726.7644049999999</v>
      </c>
      <c r="H78" s="201">
        <f>Dat_01!G151</f>
        <v>1572.4450019999999</v>
      </c>
      <c r="I78" s="201">
        <f>Dat_01!H151</f>
        <v>1689.5720839999999</v>
      </c>
      <c r="J78" s="201">
        <f>Dat_01!I151</f>
        <v>1724.8432869999999</v>
      </c>
      <c r="K78" s="201">
        <f>Dat_01!J151</f>
        <v>1477.1990989999999</v>
      </c>
      <c r="L78" s="201">
        <f>Dat_01!K151</f>
        <v>1302.218576</v>
      </c>
      <c r="M78" s="201">
        <f>Dat_01!L151</f>
        <v>1430.8498970000001</v>
      </c>
      <c r="N78" s="201">
        <f>Dat_01!M151</f>
        <v>1244.633681</v>
      </c>
      <c r="O78" s="201">
        <f>Dat_01!N151</f>
        <v>1016.6098</v>
      </c>
    </row>
    <row r="79" spans="2:16">
      <c r="B79" s="120" t="s">
        <v>132</v>
      </c>
      <c r="C79" s="201">
        <f>Dat_01!B152</f>
        <v>117.0142835</v>
      </c>
      <c r="D79" s="201">
        <f>Dat_01!C152</f>
        <v>123.76469350000001</v>
      </c>
      <c r="E79" s="201">
        <f>Dat_01!D152</f>
        <v>96.190459500000003</v>
      </c>
      <c r="F79" s="201">
        <f>Dat_01!E152</f>
        <v>104.984111</v>
      </c>
      <c r="G79" s="201">
        <f>Dat_01!F152</f>
        <v>110.360659</v>
      </c>
      <c r="H79" s="201">
        <f>Dat_01!G152</f>
        <v>80.064349500000006</v>
      </c>
      <c r="I79" s="201">
        <f>Dat_01!H152</f>
        <v>58.672222499999997</v>
      </c>
      <c r="J79" s="201">
        <f>Dat_01!I152</f>
        <v>106.86346</v>
      </c>
      <c r="K79" s="201">
        <f>Dat_01!J152</f>
        <v>113.404867</v>
      </c>
      <c r="L79" s="201">
        <f>Dat_01!K152</f>
        <v>104.296549</v>
      </c>
      <c r="M79" s="201">
        <f>Dat_01!L152</f>
        <v>106.0009465</v>
      </c>
      <c r="N79" s="201">
        <f>Dat_01!M152</f>
        <v>108.36413899999999</v>
      </c>
      <c r="O79" s="201">
        <f>Dat_01!N152</f>
        <v>90.941900000000004</v>
      </c>
    </row>
    <row r="80" spans="2:16">
      <c r="B80" s="120" t="s">
        <v>133</v>
      </c>
      <c r="C80" s="201">
        <f>Dat_01!B153</f>
        <v>56.9594545</v>
      </c>
      <c r="D80" s="201">
        <f>Dat_01!C153</f>
        <v>62.369816499999999</v>
      </c>
      <c r="E80" s="201">
        <f>Dat_01!D153</f>
        <v>60.303250499999997</v>
      </c>
      <c r="F80" s="201">
        <f>Dat_01!E153</f>
        <v>61.687733999999999</v>
      </c>
      <c r="G80" s="201">
        <f>Dat_01!F153</f>
        <v>62.173029999999997</v>
      </c>
      <c r="H80" s="201">
        <f>Dat_01!G153</f>
        <v>46.745470500000003</v>
      </c>
      <c r="I80" s="201">
        <f>Dat_01!H153</f>
        <v>32.738592500000003</v>
      </c>
      <c r="J80" s="201">
        <f>Dat_01!I153</f>
        <v>65.021735000000007</v>
      </c>
      <c r="K80" s="201">
        <f>Dat_01!J153</f>
        <v>70.556624999999997</v>
      </c>
      <c r="L80" s="201">
        <f>Dat_01!K153</f>
        <v>62.106560000000002</v>
      </c>
      <c r="M80" s="201">
        <f>Dat_01!L153</f>
        <v>63.283716499999997</v>
      </c>
      <c r="N80" s="201">
        <f>Dat_01!M153</f>
        <v>65.383654000000007</v>
      </c>
      <c r="O80" s="201">
        <f>Dat_01!N153</f>
        <v>53.936900000000001</v>
      </c>
    </row>
    <row r="81" spans="2:15">
      <c r="B81" s="120" t="s">
        <v>134</v>
      </c>
      <c r="C81" s="201">
        <f>Dat_01!B150</f>
        <v>365.01865600000002</v>
      </c>
      <c r="D81" s="201">
        <f>Dat_01!C150</f>
        <v>320.261664</v>
      </c>
      <c r="E81" s="201">
        <f>Dat_01!D150</f>
        <v>289.70243699999997</v>
      </c>
      <c r="F81" s="201">
        <f>Dat_01!E150</f>
        <v>356.26291500000002</v>
      </c>
      <c r="G81" s="201">
        <f>Dat_01!F150</f>
        <v>307.07592899999997</v>
      </c>
      <c r="H81" s="201">
        <f>Dat_01!G150</f>
        <v>272.39934599999998</v>
      </c>
      <c r="I81" s="201">
        <f>Dat_01!H150</f>
        <v>337.37709599999999</v>
      </c>
      <c r="J81" s="201">
        <f>Dat_01!I150</f>
        <v>321.04170599999998</v>
      </c>
      <c r="K81" s="201">
        <f>Dat_01!J150</f>
        <v>319.13790999999998</v>
      </c>
      <c r="L81" s="201">
        <f>Dat_01!K150</f>
        <v>339.53788500000002</v>
      </c>
      <c r="M81" s="201">
        <f>Dat_01!L150</f>
        <v>284.53883400000001</v>
      </c>
      <c r="N81" s="201">
        <f>Dat_01!M150</f>
        <v>262.341748</v>
      </c>
      <c r="O81" s="201">
        <f>Dat_01!N150</f>
        <v>250.3843</v>
      </c>
    </row>
    <row r="82" spans="2:15">
      <c r="B82" s="120" t="s">
        <v>135</v>
      </c>
      <c r="C82" s="201">
        <f>Dat_01!B154</f>
        <v>20476.776416623998</v>
      </c>
      <c r="D82" s="201">
        <f>Dat_01!C154</f>
        <v>21161.878461192002</v>
      </c>
      <c r="E82" s="201">
        <f>Dat_01!D154</f>
        <v>22778.021121168007</v>
      </c>
      <c r="F82" s="201">
        <f>Dat_01!E154</f>
        <v>20736.971944567998</v>
      </c>
      <c r="G82" s="201">
        <f>Dat_01!F154</f>
        <v>22912.075966137003</v>
      </c>
      <c r="H82" s="201">
        <f>Dat_01!G154</f>
        <v>20451.787117406999</v>
      </c>
      <c r="I82" s="201">
        <f>Dat_01!H154</f>
        <v>20421.280005984005</v>
      </c>
      <c r="J82" s="201">
        <f>Dat_01!I154</f>
        <v>20117.789463407997</v>
      </c>
      <c r="K82" s="201">
        <f>Dat_01!J154</f>
        <v>22280.425178448004</v>
      </c>
      <c r="L82" s="201">
        <f>Dat_01!K154</f>
        <v>22159.236364079999</v>
      </c>
      <c r="M82" s="201">
        <f>Dat_01!L154</f>
        <v>19545.372889743998</v>
      </c>
      <c r="N82" s="201">
        <f>Dat_01!M154</f>
        <v>19680.956414977001</v>
      </c>
      <c r="O82" s="201">
        <f>Dat_01!N154</f>
        <v>20495.172200000005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9918.4690844320012</v>
      </c>
      <c r="D88" s="205">
        <f t="shared" si="4"/>
        <v>9831.4422423039996</v>
      </c>
      <c r="E88" s="205">
        <f t="shared" si="4"/>
        <v>13355.442029545999</v>
      </c>
      <c r="F88" s="205">
        <f t="shared" si="4"/>
        <v>9813.5270584879981</v>
      </c>
      <c r="G88" s="205">
        <f t="shared" si="4"/>
        <v>12411.692759889</v>
      </c>
      <c r="H88" s="205">
        <f t="shared" si="4"/>
        <v>10982.243516783001</v>
      </c>
      <c r="I88" s="205">
        <f t="shared" si="4"/>
        <v>11381.845966574001</v>
      </c>
      <c r="J88" s="205">
        <f t="shared" si="4"/>
        <v>9638.2798484219984</v>
      </c>
      <c r="K88" s="205">
        <f t="shared" si="4"/>
        <v>10587.342208287999</v>
      </c>
      <c r="L88" s="205">
        <f t="shared" si="4"/>
        <v>10553.132328988</v>
      </c>
      <c r="M88" s="205">
        <f t="shared" si="4"/>
        <v>8467.4728326759996</v>
      </c>
      <c r="N88" s="205">
        <f t="shared" si="4"/>
        <v>10272.508146886001</v>
      </c>
      <c r="O88" s="205">
        <f t="shared" si="4"/>
        <v>12836.7466</v>
      </c>
    </row>
    <row r="89" spans="2:15">
      <c r="B89" s="202" t="s">
        <v>16</v>
      </c>
      <c r="C89" s="203">
        <f t="shared" ref="C89:O89" si="5">SUM(C70:C74,C78:C79)</f>
        <v>10558.307332192</v>
      </c>
      <c r="D89" s="203">
        <f t="shared" si="5"/>
        <v>11330.436218887999</v>
      </c>
      <c r="E89" s="203">
        <f t="shared" si="5"/>
        <v>9422.5790916220012</v>
      </c>
      <c r="F89" s="203">
        <f t="shared" si="5"/>
        <v>10923.44488608</v>
      </c>
      <c r="G89" s="203">
        <f t="shared" si="5"/>
        <v>10500.383206248</v>
      </c>
      <c r="H89" s="203">
        <f t="shared" si="5"/>
        <v>9469.5436006239997</v>
      </c>
      <c r="I89" s="203">
        <f t="shared" si="5"/>
        <v>9039.43403941</v>
      </c>
      <c r="J89" s="203">
        <f t="shared" si="5"/>
        <v>10479.509614986</v>
      </c>
      <c r="K89" s="203">
        <f t="shared" si="5"/>
        <v>11693.082970159998</v>
      </c>
      <c r="L89" s="203">
        <f t="shared" si="5"/>
        <v>11606.104035091999</v>
      </c>
      <c r="M89" s="203">
        <f t="shared" si="5"/>
        <v>11077.900057068</v>
      </c>
      <c r="N89" s="203">
        <f t="shared" si="5"/>
        <v>9408.4482680909987</v>
      </c>
      <c r="O89" s="203">
        <f t="shared" si="5"/>
        <v>7658.4256000000005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48.437648986486593</v>
      </c>
      <c r="D91" s="206">
        <f t="shared" ref="D91:O91" si="6">SUM(D69/SUM(D88:D89)*100,D75/SUM(D88:D89)*100,D76/SUM(D88:D89)*100,D77/SUM(D88:D89)*100,D80/SUM(D88:D89)*100,D81/SUM(D88:D89)*100)</f>
        <v>46.45826815579499</v>
      </c>
      <c r="E91" s="206">
        <f t="shared" si="6"/>
        <v>58.633021536425574</v>
      </c>
      <c r="F91" s="206">
        <f t="shared" si="6"/>
        <v>47.323818948690004</v>
      </c>
      <c r="G91" s="206">
        <f t="shared" si="6"/>
        <v>54.170965469182775</v>
      </c>
      <c r="H91" s="206">
        <f t="shared" si="6"/>
        <v>53.698209617269832</v>
      </c>
      <c r="I91" s="206">
        <f t="shared" si="6"/>
        <v>55.735223077293902</v>
      </c>
      <c r="J91" s="206">
        <f t="shared" si="6"/>
        <v>47.909239064028121</v>
      </c>
      <c r="K91" s="206">
        <f t="shared" si="6"/>
        <v>47.518582448458865</v>
      </c>
      <c r="L91" s="206">
        <f t="shared" si="6"/>
        <v>47.624079438470943</v>
      </c>
      <c r="M91" s="206">
        <f t="shared" si="6"/>
        <v>43.322135016002271</v>
      </c>
      <c r="N91" s="206">
        <f t="shared" si="6"/>
        <v>52.195167400852178</v>
      </c>
      <c r="O91" s="206">
        <f t="shared" si="6"/>
        <v>62.633026328024705</v>
      </c>
    </row>
    <row r="92" spans="2:15">
      <c r="B92" s="202" t="s">
        <v>16</v>
      </c>
      <c r="C92" s="266">
        <f t="shared" ref="C92" si="7">100-C91</f>
        <v>51.562351013513407</v>
      </c>
      <c r="D92" s="266">
        <f t="shared" ref="D92:O92" si="8">100-D91</f>
        <v>53.54173184420501</v>
      </c>
      <c r="E92" s="266">
        <f t="shared" si="8"/>
        <v>41.366978463574426</v>
      </c>
      <c r="F92" s="266">
        <f t="shared" si="8"/>
        <v>52.676181051309996</v>
      </c>
      <c r="G92" s="266">
        <f t="shared" si="8"/>
        <v>45.829034530817225</v>
      </c>
      <c r="H92" s="266">
        <f t="shared" si="8"/>
        <v>46.301790382730168</v>
      </c>
      <c r="I92" s="266">
        <f t="shared" si="8"/>
        <v>44.264776922706098</v>
      </c>
      <c r="J92" s="266">
        <f t="shared" si="8"/>
        <v>52.090760935971879</v>
      </c>
      <c r="K92" s="266">
        <f t="shared" si="8"/>
        <v>52.481417551541135</v>
      </c>
      <c r="L92" s="266">
        <f t="shared" si="8"/>
        <v>52.375920561529057</v>
      </c>
      <c r="M92" s="266">
        <f t="shared" si="8"/>
        <v>56.677864983997729</v>
      </c>
      <c r="N92" s="266">
        <f t="shared" si="8"/>
        <v>47.804832599147822</v>
      </c>
      <c r="O92" s="266">
        <f t="shared" si="8"/>
        <v>37.366973671975295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N</v>
      </c>
      <c r="D125" s="199" t="str">
        <f>Dat_01!C140</f>
        <v>D</v>
      </c>
      <c r="E125" s="199" t="str">
        <f>Dat_01!D140</f>
        <v>E</v>
      </c>
      <c r="F125" s="199" t="str">
        <f>Dat_01!E140</f>
        <v>F</v>
      </c>
      <c r="G125" s="199" t="str">
        <f>Dat_01!F140</f>
        <v>M</v>
      </c>
      <c r="H125" s="199" t="str">
        <f>Dat_01!G140</f>
        <v>A</v>
      </c>
      <c r="I125" s="199" t="str">
        <f>Dat_01!H140</f>
        <v>M</v>
      </c>
      <c r="J125" s="199" t="str">
        <f>Dat_01!I140</f>
        <v>J</v>
      </c>
      <c r="K125" s="199" t="str">
        <f>Dat_01!J140</f>
        <v>J</v>
      </c>
      <c r="L125" s="199" t="str">
        <f>Dat_01!K140</f>
        <v>A</v>
      </c>
      <c r="M125" s="199" t="str">
        <f>Dat_01!L140</f>
        <v>S</v>
      </c>
      <c r="N125" s="199" t="str">
        <f>Dat_01!M140</f>
        <v>O</v>
      </c>
      <c r="O125" s="199" t="str">
        <f>Dat_01!N140</f>
        <v>N</v>
      </c>
    </row>
    <row r="126" spans="2:18">
      <c r="B126" s="120" t="s">
        <v>2</v>
      </c>
      <c r="C126" s="201">
        <f>C69</f>
        <v>1311.5542539319999</v>
      </c>
      <c r="D126" s="201">
        <f t="shared" ref="D126:O126" si="9">D69</f>
        <v>2750.3073308039998</v>
      </c>
      <c r="E126" s="201">
        <f t="shared" si="9"/>
        <v>3859.7075410460002</v>
      </c>
      <c r="F126" s="201">
        <f t="shared" si="9"/>
        <v>2466.019427488</v>
      </c>
      <c r="G126" s="201">
        <f t="shared" si="9"/>
        <v>2043.195288889</v>
      </c>
      <c r="H126" s="201">
        <f t="shared" si="9"/>
        <v>1532.7970382829999</v>
      </c>
      <c r="I126" s="201">
        <f t="shared" si="9"/>
        <v>1391.282290074</v>
      </c>
      <c r="J126" s="201">
        <f t="shared" si="9"/>
        <v>1912.966164422</v>
      </c>
      <c r="K126" s="201">
        <f t="shared" si="9"/>
        <v>1303.0717722879999</v>
      </c>
      <c r="L126" s="201">
        <f t="shared" si="9"/>
        <v>966.63222098799997</v>
      </c>
      <c r="M126" s="201">
        <f t="shared" si="9"/>
        <v>929.63253717600003</v>
      </c>
      <c r="N126" s="201">
        <f t="shared" si="9"/>
        <v>1445.246566886</v>
      </c>
      <c r="O126" s="201">
        <f t="shared" si="9"/>
        <v>3557.5362</v>
      </c>
      <c r="P126" s="209"/>
    </row>
    <row r="127" spans="2:18">
      <c r="B127" s="120" t="s">
        <v>81</v>
      </c>
      <c r="C127" s="201">
        <f t="shared" ref="C127:O139" si="10">C70</f>
        <v>361.663865692</v>
      </c>
      <c r="D127" s="201">
        <f t="shared" si="10"/>
        <v>485.35906038799999</v>
      </c>
      <c r="E127" s="201">
        <f t="shared" si="10"/>
        <v>542.79743612200002</v>
      </c>
      <c r="F127" s="201">
        <f t="shared" si="10"/>
        <v>260.87120307999999</v>
      </c>
      <c r="G127" s="201">
        <f t="shared" si="10"/>
        <v>540.07979424799998</v>
      </c>
      <c r="H127" s="201">
        <f t="shared" si="10"/>
        <v>611.59025412400001</v>
      </c>
      <c r="I127" s="201">
        <f t="shared" si="10"/>
        <v>482.56337790999999</v>
      </c>
      <c r="J127" s="201">
        <f t="shared" si="10"/>
        <v>288.68313398599997</v>
      </c>
      <c r="K127" s="201">
        <f t="shared" si="10"/>
        <v>317.62358116000001</v>
      </c>
      <c r="L127" s="201">
        <f t="shared" si="10"/>
        <v>417.21605209199998</v>
      </c>
      <c r="M127" s="201">
        <f t="shared" si="10"/>
        <v>351.92025856800001</v>
      </c>
      <c r="N127" s="201">
        <f t="shared" si="10"/>
        <v>486.13972009100002</v>
      </c>
      <c r="O127" s="201">
        <f t="shared" si="10"/>
        <v>349.0437</v>
      </c>
    </row>
    <row r="128" spans="2:18">
      <c r="B128" s="120" t="s">
        <v>3</v>
      </c>
      <c r="C128" s="201">
        <f t="shared" si="10"/>
        <v>4182.0928880000001</v>
      </c>
      <c r="D128" s="201">
        <f t="shared" si="10"/>
        <v>5161.1899439999997</v>
      </c>
      <c r="E128" s="201">
        <f t="shared" si="10"/>
        <v>5086.7635890000001</v>
      </c>
      <c r="F128" s="201">
        <f t="shared" si="10"/>
        <v>4597.9597160000003</v>
      </c>
      <c r="G128" s="201">
        <f t="shared" si="10"/>
        <v>5102.2896650000002</v>
      </c>
      <c r="H128" s="201">
        <f t="shared" si="10"/>
        <v>4567.2530120000001</v>
      </c>
      <c r="I128" s="201">
        <f t="shared" si="10"/>
        <v>3741.7683910000001</v>
      </c>
      <c r="J128" s="201">
        <f t="shared" si="10"/>
        <v>4008.7212100000002</v>
      </c>
      <c r="K128" s="201">
        <f t="shared" si="10"/>
        <v>5123.1471769999998</v>
      </c>
      <c r="L128" s="201">
        <f t="shared" si="10"/>
        <v>5008.274547</v>
      </c>
      <c r="M128" s="201">
        <f t="shared" si="10"/>
        <v>4546.8185190000004</v>
      </c>
      <c r="N128" s="201">
        <f t="shared" si="10"/>
        <v>3741.7340180000001</v>
      </c>
      <c r="O128" s="201">
        <f t="shared" si="10"/>
        <v>3774.9052000000001</v>
      </c>
    </row>
    <row r="129" spans="2:15">
      <c r="B129" s="120" t="s">
        <v>4</v>
      </c>
      <c r="C129" s="201">
        <f t="shared" si="10"/>
        <v>320.27393899999998</v>
      </c>
      <c r="D129" s="201">
        <f t="shared" si="10"/>
        <v>693.88968399999999</v>
      </c>
      <c r="E129" s="201">
        <f t="shared" si="10"/>
        <v>296.93498</v>
      </c>
      <c r="F129" s="201">
        <f t="shared" si="10"/>
        <v>418.656857</v>
      </c>
      <c r="G129" s="201">
        <f t="shared" si="10"/>
        <v>424.61757399999999</v>
      </c>
      <c r="H129" s="201">
        <f t="shared" si="10"/>
        <v>250.49709999999999</v>
      </c>
      <c r="I129" s="201">
        <f t="shared" si="10"/>
        <v>240.399078</v>
      </c>
      <c r="J129" s="201">
        <f t="shared" si="10"/>
        <v>297.64954599999999</v>
      </c>
      <c r="K129" s="201">
        <f t="shared" si="10"/>
        <v>278.085915</v>
      </c>
      <c r="L129" s="201">
        <f t="shared" si="10"/>
        <v>405.98407800000001</v>
      </c>
      <c r="M129" s="201">
        <f t="shared" si="10"/>
        <v>401.51815299999998</v>
      </c>
      <c r="N129" s="201">
        <f t="shared" si="10"/>
        <v>373.47347600000001</v>
      </c>
      <c r="O129" s="201">
        <f t="shared" si="10"/>
        <v>228.44749999999999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4128.1797839999999</v>
      </c>
      <c r="D131" s="201">
        <f t="shared" si="10"/>
        <v>3769.7414309999999</v>
      </c>
      <c r="E131" s="201">
        <f t="shared" si="10"/>
        <v>2192.7567490000001</v>
      </c>
      <c r="F131" s="201">
        <f t="shared" si="10"/>
        <v>3827.6744090000002</v>
      </c>
      <c r="G131" s="201">
        <f t="shared" si="10"/>
        <v>2596.2711089999998</v>
      </c>
      <c r="H131" s="201">
        <f t="shared" si="10"/>
        <v>2387.6938829999999</v>
      </c>
      <c r="I131" s="201">
        <f t="shared" si="10"/>
        <v>2826.4588859999999</v>
      </c>
      <c r="J131" s="201">
        <f t="shared" si="10"/>
        <v>4052.7489780000001</v>
      </c>
      <c r="K131" s="201">
        <f t="shared" si="10"/>
        <v>4383.6223309999996</v>
      </c>
      <c r="L131" s="201">
        <f t="shared" si="10"/>
        <v>4368.1142330000002</v>
      </c>
      <c r="M131" s="201">
        <f t="shared" si="10"/>
        <v>4240.7922829999998</v>
      </c>
      <c r="N131" s="201">
        <f t="shared" si="10"/>
        <v>3454.1032340000002</v>
      </c>
      <c r="O131" s="201">
        <f t="shared" si="10"/>
        <v>2198.4775</v>
      </c>
    </row>
    <row r="132" spans="2:15">
      <c r="B132" s="120" t="s">
        <v>5</v>
      </c>
      <c r="C132" s="201">
        <f t="shared" si="10"/>
        <v>6579.6363689999998</v>
      </c>
      <c r="D132" s="201">
        <f t="shared" si="10"/>
        <v>5541.3145119999999</v>
      </c>
      <c r="E132" s="201">
        <f t="shared" si="10"/>
        <v>7323.8528509999996</v>
      </c>
      <c r="F132" s="201">
        <f t="shared" si="10"/>
        <v>4633.8424720000003</v>
      </c>
      <c r="G132" s="201">
        <f t="shared" si="10"/>
        <v>6562.9494439999999</v>
      </c>
      <c r="H132" s="201">
        <f t="shared" si="10"/>
        <v>4798.0341330000001</v>
      </c>
      <c r="I132" s="201">
        <f t="shared" si="10"/>
        <v>5324.1630670000004</v>
      </c>
      <c r="J132" s="201">
        <f t="shared" si="10"/>
        <v>3017.4135729999998</v>
      </c>
      <c r="K132" s="201">
        <f t="shared" si="10"/>
        <v>3650.5355380000001</v>
      </c>
      <c r="L132" s="201">
        <f t="shared" si="10"/>
        <v>4088.245336</v>
      </c>
      <c r="M132" s="201">
        <f t="shared" si="10"/>
        <v>3493.5598100000002</v>
      </c>
      <c r="N132" s="201">
        <f t="shared" si="10"/>
        <v>5706.4825490000003</v>
      </c>
      <c r="O132" s="201">
        <f t="shared" si="10"/>
        <v>6933.8316000000004</v>
      </c>
    </row>
    <row r="133" spans="2:15">
      <c r="B133" s="120" t="s">
        <v>130</v>
      </c>
      <c r="C133" s="201">
        <f t="shared" si="10"/>
        <v>1500.5349329999999</v>
      </c>
      <c r="D133" s="201">
        <f t="shared" si="10"/>
        <v>1097.410736</v>
      </c>
      <c r="E133" s="201">
        <f t="shared" si="10"/>
        <v>1702.368191</v>
      </c>
      <c r="F133" s="201">
        <f t="shared" si="10"/>
        <v>2116.929095</v>
      </c>
      <c r="G133" s="201">
        <f t="shared" si="10"/>
        <v>3026.359449</v>
      </c>
      <c r="H133" s="201">
        <f t="shared" si="10"/>
        <v>3706.5430190000002</v>
      </c>
      <c r="I133" s="201">
        <f t="shared" si="10"/>
        <v>3795.9913299999998</v>
      </c>
      <c r="J133" s="201">
        <f t="shared" si="10"/>
        <v>3780.393454</v>
      </c>
      <c r="K133" s="201">
        <f t="shared" si="10"/>
        <v>4475.9036299999998</v>
      </c>
      <c r="L133" s="201">
        <f t="shared" si="10"/>
        <v>4376.8469839999998</v>
      </c>
      <c r="M133" s="201">
        <f t="shared" si="10"/>
        <v>3295.670611</v>
      </c>
      <c r="N133" s="201">
        <f t="shared" si="10"/>
        <v>2566.3154300000001</v>
      </c>
      <c r="O133" s="201">
        <f t="shared" si="10"/>
        <v>1922.3677407370001</v>
      </c>
    </row>
    <row r="134" spans="2:15">
      <c r="B134" s="120" t="s">
        <v>131</v>
      </c>
      <c r="C134" s="201">
        <f t="shared" si="10"/>
        <v>104.765418</v>
      </c>
      <c r="D134" s="201">
        <f t="shared" si="10"/>
        <v>59.778182999999999</v>
      </c>
      <c r="E134" s="201">
        <f t="shared" si="10"/>
        <v>119.50775899999999</v>
      </c>
      <c r="F134" s="201">
        <f t="shared" si="10"/>
        <v>178.785415</v>
      </c>
      <c r="G134" s="201">
        <f t="shared" si="10"/>
        <v>409.93961899999999</v>
      </c>
      <c r="H134" s="201">
        <f t="shared" si="10"/>
        <v>625.72451000000001</v>
      </c>
      <c r="I134" s="201">
        <f t="shared" si="10"/>
        <v>500.29359099999999</v>
      </c>
      <c r="J134" s="201">
        <f t="shared" si="10"/>
        <v>541.44321600000001</v>
      </c>
      <c r="K134" s="201">
        <f t="shared" si="10"/>
        <v>768.13673300000005</v>
      </c>
      <c r="L134" s="201">
        <f t="shared" si="10"/>
        <v>719.76334299999996</v>
      </c>
      <c r="M134" s="201">
        <f t="shared" si="10"/>
        <v>400.78732400000001</v>
      </c>
      <c r="N134" s="201">
        <f t="shared" si="10"/>
        <v>226.73819900000001</v>
      </c>
      <c r="O134" s="201">
        <f t="shared" si="10"/>
        <v>118.689859263</v>
      </c>
    </row>
    <row r="135" spans="2:15">
      <c r="B135" s="120" t="s">
        <v>9</v>
      </c>
      <c r="C135" s="201">
        <f t="shared" si="10"/>
        <v>1449.082572</v>
      </c>
      <c r="D135" s="201">
        <f t="shared" si="10"/>
        <v>1096.4914060000001</v>
      </c>
      <c r="E135" s="201">
        <f t="shared" si="10"/>
        <v>1207.135878</v>
      </c>
      <c r="F135" s="201">
        <f t="shared" si="10"/>
        <v>1713.2985900000001</v>
      </c>
      <c r="G135" s="201">
        <f t="shared" si="10"/>
        <v>1726.7644049999999</v>
      </c>
      <c r="H135" s="201">
        <f t="shared" si="10"/>
        <v>1572.4450019999999</v>
      </c>
      <c r="I135" s="201">
        <f t="shared" si="10"/>
        <v>1689.5720839999999</v>
      </c>
      <c r="J135" s="201">
        <f t="shared" si="10"/>
        <v>1724.8432869999999</v>
      </c>
      <c r="K135" s="201">
        <f t="shared" si="10"/>
        <v>1477.1990989999999</v>
      </c>
      <c r="L135" s="201">
        <f t="shared" si="10"/>
        <v>1302.218576</v>
      </c>
      <c r="M135" s="201">
        <f t="shared" si="10"/>
        <v>1430.8498970000001</v>
      </c>
      <c r="N135" s="201">
        <f t="shared" si="10"/>
        <v>1244.633681</v>
      </c>
      <c r="O135" s="201">
        <f t="shared" si="10"/>
        <v>1016.6098</v>
      </c>
    </row>
    <row r="136" spans="2:15">
      <c r="B136" s="120" t="s">
        <v>132</v>
      </c>
      <c r="C136" s="201">
        <f t="shared" si="10"/>
        <v>117.0142835</v>
      </c>
      <c r="D136" s="201">
        <f t="shared" si="10"/>
        <v>123.76469350000001</v>
      </c>
      <c r="E136" s="201">
        <f t="shared" si="10"/>
        <v>96.190459500000003</v>
      </c>
      <c r="F136" s="201">
        <f t="shared" si="10"/>
        <v>104.984111</v>
      </c>
      <c r="G136" s="201">
        <f t="shared" si="10"/>
        <v>110.360659</v>
      </c>
      <c r="H136" s="201">
        <f t="shared" si="10"/>
        <v>80.064349500000006</v>
      </c>
      <c r="I136" s="201">
        <f t="shared" si="10"/>
        <v>58.672222499999997</v>
      </c>
      <c r="J136" s="201">
        <f t="shared" si="10"/>
        <v>106.86346</v>
      </c>
      <c r="K136" s="201">
        <f t="shared" si="10"/>
        <v>113.404867</v>
      </c>
      <c r="L136" s="201">
        <f t="shared" si="10"/>
        <v>104.296549</v>
      </c>
      <c r="M136" s="201">
        <f t="shared" si="10"/>
        <v>106.0009465</v>
      </c>
      <c r="N136" s="201">
        <f t="shared" si="10"/>
        <v>108.36413899999999</v>
      </c>
      <c r="O136" s="201">
        <f t="shared" si="10"/>
        <v>90.941900000000004</v>
      </c>
    </row>
    <row r="137" spans="2:15">
      <c r="B137" s="120" t="s">
        <v>133</v>
      </c>
      <c r="C137" s="201">
        <f t="shared" si="10"/>
        <v>56.9594545</v>
      </c>
      <c r="D137" s="201">
        <f t="shared" si="10"/>
        <v>62.369816499999999</v>
      </c>
      <c r="E137" s="201">
        <f t="shared" si="10"/>
        <v>60.303250499999997</v>
      </c>
      <c r="F137" s="201">
        <f t="shared" si="10"/>
        <v>61.687733999999999</v>
      </c>
      <c r="G137" s="201">
        <f t="shared" si="10"/>
        <v>62.173029999999997</v>
      </c>
      <c r="H137" s="201">
        <f t="shared" si="10"/>
        <v>46.745470500000003</v>
      </c>
      <c r="I137" s="201">
        <f t="shared" si="10"/>
        <v>32.738592500000003</v>
      </c>
      <c r="J137" s="201">
        <f t="shared" si="10"/>
        <v>65.021735000000007</v>
      </c>
      <c r="K137" s="201">
        <f t="shared" si="10"/>
        <v>70.556624999999997</v>
      </c>
      <c r="L137" s="201">
        <f t="shared" si="10"/>
        <v>62.106560000000002</v>
      </c>
      <c r="M137" s="201">
        <f t="shared" si="10"/>
        <v>63.283716499999997</v>
      </c>
      <c r="N137" s="201">
        <f t="shared" si="10"/>
        <v>65.383654000000007</v>
      </c>
      <c r="O137" s="201">
        <f t="shared" si="10"/>
        <v>53.936900000000001</v>
      </c>
    </row>
    <row r="138" spans="2:15">
      <c r="B138" s="120" t="s">
        <v>134</v>
      </c>
      <c r="C138" s="201">
        <f t="shared" si="10"/>
        <v>365.01865600000002</v>
      </c>
      <c r="D138" s="201">
        <f t="shared" si="10"/>
        <v>320.261664</v>
      </c>
      <c r="E138" s="201">
        <f t="shared" si="10"/>
        <v>289.70243699999997</v>
      </c>
      <c r="F138" s="201">
        <f t="shared" si="10"/>
        <v>356.26291500000002</v>
      </c>
      <c r="G138" s="201">
        <f t="shared" si="10"/>
        <v>307.07592899999997</v>
      </c>
      <c r="H138" s="201">
        <f t="shared" si="10"/>
        <v>272.39934599999998</v>
      </c>
      <c r="I138" s="201">
        <f t="shared" si="10"/>
        <v>337.37709599999999</v>
      </c>
      <c r="J138" s="201">
        <f t="shared" si="10"/>
        <v>321.04170599999998</v>
      </c>
      <c r="K138" s="201">
        <f t="shared" si="10"/>
        <v>319.13790999999998</v>
      </c>
      <c r="L138" s="201">
        <f t="shared" si="10"/>
        <v>339.53788500000002</v>
      </c>
      <c r="M138" s="201">
        <f t="shared" si="10"/>
        <v>284.53883400000001</v>
      </c>
      <c r="N138" s="201">
        <f t="shared" si="10"/>
        <v>262.341748</v>
      </c>
      <c r="O138" s="201">
        <f t="shared" si="10"/>
        <v>250.3843</v>
      </c>
    </row>
    <row r="139" spans="2:15">
      <c r="B139" s="120" t="s">
        <v>135</v>
      </c>
      <c r="C139" s="201">
        <f t="shared" si="10"/>
        <v>20476.776416623998</v>
      </c>
      <c r="D139" s="201">
        <f t="shared" si="10"/>
        <v>21161.878461192002</v>
      </c>
      <c r="E139" s="201">
        <f t="shared" si="10"/>
        <v>22778.021121168007</v>
      </c>
      <c r="F139" s="201">
        <f t="shared" si="10"/>
        <v>20736.971944567998</v>
      </c>
      <c r="G139" s="201">
        <f t="shared" si="10"/>
        <v>22912.075966137003</v>
      </c>
      <c r="H139" s="201">
        <f t="shared" si="10"/>
        <v>20451.787117406999</v>
      </c>
      <c r="I139" s="201">
        <f t="shared" si="10"/>
        <v>20421.280005984005</v>
      </c>
      <c r="J139" s="201">
        <f t="shared" si="10"/>
        <v>20117.789463407997</v>
      </c>
      <c r="K139" s="201">
        <f t="shared" si="10"/>
        <v>22280.425178448004</v>
      </c>
      <c r="L139" s="201">
        <f t="shared" si="10"/>
        <v>22159.236364079999</v>
      </c>
      <c r="M139" s="201">
        <f t="shared" si="10"/>
        <v>19545.372889743998</v>
      </c>
      <c r="N139" s="201">
        <f t="shared" si="10"/>
        <v>19680.956414977001</v>
      </c>
      <c r="O139" s="201">
        <f t="shared" si="10"/>
        <v>20495.172200000005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9918.4690844320012</v>
      </c>
      <c r="D145" s="205">
        <f t="shared" ref="D145:N145" si="11">SUM(D126,D132:D134,D137:D138)</f>
        <v>9831.4422423039996</v>
      </c>
      <c r="E145" s="205">
        <f t="shared" si="11"/>
        <v>13355.442029545999</v>
      </c>
      <c r="F145" s="205">
        <f t="shared" si="11"/>
        <v>9813.5270584879981</v>
      </c>
      <c r="G145" s="205">
        <f t="shared" si="11"/>
        <v>12411.692759889</v>
      </c>
      <c r="H145" s="205">
        <f t="shared" si="11"/>
        <v>10982.243516783001</v>
      </c>
      <c r="I145" s="205">
        <f t="shared" si="11"/>
        <v>11381.845966574001</v>
      </c>
      <c r="J145" s="205">
        <f t="shared" si="11"/>
        <v>9638.2798484219984</v>
      </c>
      <c r="K145" s="205">
        <f t="shared" si="11"/>
        <v>10587.342208287999</v>
      </c>
      <c r="L145" s="205">
        <f t="shared" si="11"/>
        <v>10553.132328988</v>
      </c>
      <c r="M145" s="205">
        <f t="shared" si="11"/>
        <v>8467.4728326759996</v>
      </c>
      <c r="N145" s="205">
        <f t="shared" si="11"/>
        <v>10272.508146886001</v>
      </c>
      <c r="O145" s="205">
        <f>SUM(O126,O132:O134,O137:O138)</f>
        <v>12836.7466</v>
      </c>
    </row>
    <row r="146" spans="2:15">
      <c r="B146" s="202" t="s">
        <v>16</v>
      </c>
      <c r="C146" s="203">
        <f>SUM(C127:C131,C135:C136)</f>
        <v>10558.307332192</v>
      </c>
      <c r="D146" s="203">
        <f t="shared" ref="D146:O146" si="12">SUM(D127:D131,D135:D136)</f>
        <v>11330.436218887999</v>
      </c>
      <c r="E146" s="203">
        <f t="shared" si="12"/>
        <v>9422.5790916220012</v>
      </c>
      <c r="F146" s="203">
        <f t="shared" si="12"/>
        <v>10923.44488608</v>
      </c>
      <c r="G146" s="203">
        <f t="shared" si="12"/>
        <v>10500.383206248</v>
      </c>
      <c r="H146" s="203">
        <f t="shared" si="12"/>
        <v>9469.5436006239997</v>
      </c>
      <c r="I146" s="203">
        <f t="shared" si="12"/>
        <v>9039.43403941</v>
      </c>
      <c r="J146" s="203">
        <f t="shared" si="12"/>
        <v>10479.509614986</v>
      </c>
      <c r="K146" s="203">
        <f t="shared" si="12"/>
        <v>11693.082970159998</v>
      </c>
      <c r="L146" s="203">
        <f t="shared" si="12"/>
        <v>11606.104035091999</v>
      </c>
      <c r="M146" s="203">
        <f t="shared" si="12"/>
        <v>11077.900057068</v>
      </c>
      <c r="N146" s="203">
        <f t="shared" si="12"/>
        <v>9408.4482680909987</v>
      </c>
      <c r="O146" s="203">
        <f t="shared" si="12"/>
        <v>7658.4256000000005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48.437648986486593</v>
      </c>
      <c r="D148" s="206">
        <f t="shared" ref="D148:I148" si="13">SUM(D126/SUM(D145:D146)*100,D132/SUM(D145:D146)*100,D133/SUM(D145:D146)*100,D134/SUM(D145:D146)*100,D137/SUM(D145:D146)*100,D138/SUM(D145:D146)*100)</f>
        <v>46.45826815579499</v>
      </c>
      <c r="E148" s="206">
        <f t="shared" si="13"/>
        <v>58.633021536425574</v>
      </c>
      <c r="F148" s="206">
        <f t="shared" si="13"/>
        <v>47.323818948690004</v>
      </c>
      <c r="G148" s="206">
        <f t="shared" si="13"/>
        <v>54.170965469182775</v>
      </c>
      <c r="H148" s="206">
        <f t="shared" si="13"/>
        <v>53.698209617269832</v>
      </c>
      <c r="I148" s="206">
        <f t="shared" si="13"/>
        <v>55.735223077293902</v>
      </c>
      <c r="J148" s="206">
        <f>SUM(J126/SUM(J145:J146)*100,J132/SUM(J145:J146)*100,J133/SUM(J145:J146)*100,J134/SUM(J145:J146)*100,J137/SUM(J145:J146)*100,J138/SUM(J145:J146)*100)</f>
        <v>47.909239064028121</v>
      </c>
      <c r="K148" s="206">
        <f t="shared" ref="K148:O148" si="14">SUM(K126/SUM(K145:K146)*100,K132/SUM(K145:K146)*100,K133/SUM(K145:K146)*100,K134/SUM(K145:K146)*100,K137/SUM(K145:K146)*100,K138/SUM(K145:K146)*100)</f>
        <v>47.518582448458865</v>
      </c>
      <c r="L148" s="206">
        <f t="shared" si="14"/>
        <v>47.624079438470943</v>
      </c>
      <c r="M148" s="206">
        <f t="shared" si="14"/>
        <v>43.322135016002271</v>
      </c>
      <c r="N148" s="206">
        <f t="shared" si="14"/>
        <v>52.195167400852178</v>
      </c>
      <c r="O148" s="206">
        <f t="shared" si="14"/>
        <v>62.633026328024705</v>
      </c>
    </row>
    <row r="149" spans="2:15">
      <c r="B149" s="202" t="s">
        <v>16</v>
      </c>
      <c r="C149" s="266">
        <f t="shared" ref="C149" si="15">100-C148</f>
        <v>51.562351013513407</v>
      </c>
      <c r="D149" s="266">
        <f t="shared" ref="D149:J149" si="16">100-D148</f>
        <v>53.54173184420501</v>
      </c>
      <c r="E149" s="266">
        <f t="shared" si="16"/>
        <v>41.366978463574426</v>
      </c>
      <c r="F149" s="266">
        <f t="shared" si="16"/>
        <v>52.676181051309996</v>
      </c>
      <c r="G149" s="266">
        <f t="shared" si="16"/>
        <v>45.829034530817225</v>
      </c>
      <c r="H149" s="266">
        <f t="shared" si="16"/>
        <v>46.301790382730168</v>
      </c>
      <c r="I149" s="266">
        <f t="shared" si="16"/>
        <v>44.264776922706098</v>
      </c>
      <c r="J149" s="266">
        <f t="shared" si="16"/>
        <v>52.090760935971879</v>
      </c>
      <c r="K149" s="266">
        <f t="shared" ref="K149:O149" si="17">100-K148</f>
        <v>52.481417551541135</v>
      </c>
      <c r="L149" s="266">
        <f t="shared" si="17"/>
        <v>52.375920561529057</v>
      </c>
      <c r="M149" s="266">
        <f t="shared" si="17"/>
        <v>56.677864983997729</v>
      </c>
      <c r="N149" s="266">
        <f t="shared" si="17"/>
        <v>47.804832599147822</v>
      </c>
      <c r="O149" s="266">
        <f t="shared" si="17"/>
        <v>37.366973671975295</v>
      </c>
    </row>
    <row r="153" spans="2:15">
      <c r="B153" s="143" t="s">
        <v>24</v>
      </c>
    </row>
    <row r="154" spans="2:15">
      <c r="B154" s="204"/>
      <c r="C154" s="204"/>
      <c r="D154" s="315" t="s">
        <v>22</v>
      </c>
      <c r="E154" s="315" t="s">
        <v>23</v>
      </c>
      <c r="F154" s="315" t="s">
        <v>221</v>
      </c>
      <c r="G154" s="315" t="s">
        <v>222</v>
      </c>
    </row>
    <row r="155" spans="2:15">
      <c r="B155" s="202" t="s">
        <v>141</v>
      </c>
      <c r="C155" s="202" t="s">
        <v>142</v>
      </c>
      <c r="D155" s="316"/>
      <c r="E155" s="316"/>
      <c r="F155" s="316"/>
      <c r="G155" s="316"/>
    </row>
    <row r="156" spans="2:15">
      <c r="B156" s="210">
        <f>DATE(YEAR(Dat_01!B$2),MONTH(Dat_01!B$2),Dat_01!A180)</f>
        <v>45231</v>
      </c>
      <c r="C156" s="120">
        <f>Dat_01!A180</f>
        <v>1</v>
      </c>
      <c r="D156" s="201">
        <f>Dat_01!W180</f>
        <v>307.55059999999997</v>
      </c>
      <c r="E156" s="211">
        <f>Dat_01!V180</f>
        <v>49.670556698373602</v>
      </c>
      <c r="F156" s="211">
        <f>Dat_01!Y180</f>
        <v>44.882376297</v>
      </c>
      <c r="G156" s="211">
        <f>Dat_01!X180</f>
        <v>7.2486693786904599</v>
      </c>
    </row>
    <row r="157" spans="2:15">
      <c r="B157" s="210">
        <f>DATE(YEAR(Dat_01!B$2),MONTH(Dat_01!B$2),Dat_01!A181)</f>
        <v>45232</v>
      </c>
      <c r="C157" s="120">
        <f>Dat_01!A181</f>
        <v>2</v>
      </c>
      <c r="D157" s="201">
        <f>Dat_01!W181</f>
        <v>381.02719999999999</v>
      </c>
      <c r="E157" s="211">
        <f>Dat_01!V181</f>
        <v>55.419107260461111</v>
      </c>
      <c r="F157" s="211">
        <f>Dat_01!Y181</f>
        <v>39.345529079999999</v>
      </c>
      <c r="G157" s="211">
        <f>Dat_01!X181</f>
        <v>5.7226730698073824</v>
      </c>
    </row>
    <row r="158" spans="2:15">
      <c r="B158" s="210">
        <f>DATE(YEAR(Dat_01!B$2),MONTH(Dat_01!B$2),Dat_01!A182)</f>
        <v>45233</v>
      </c>
      <c r="C158" s="120">
        <f>Dat_01!A182</f>
        <v>3</v>
      </c>
      <c r="D158" s="201">
        <f>Dat_01!W182</f>
        <v>373.05079999999998</v>
      </c>
      <c r="E158" s="211">
        <f>Dat_01!V182</f>
        <v>53.458563146386162</v>
      </c>
      <c r="F158" s="211">
        <f>Dat_01!Y182</f>
        <v>48.514971592000002</v>
      </c>
      <c r="G158" s="211">
        <f>Dat_01!X182</f>
        <v>6.952245303846186</v>
      </c>
    </row>
    <row r="159" spans="2:15">
      <c r="B159" s="210">
        <f>DATE(YEAR(Dat_01!B$2),MONTH(Dat_01!B$2),Dat_01!A183)</f>
        <v>45234</v>
      </c>
      <c r="C159" s="120">
        <f>Dat_01!A183</f>
        <v>4</v>
      </c>
      <c r="D159" s="201">
        <f>Dat_01!W183</f>
        <v>299.94979999999998</v>
      </c>
      <c r="E159" s="211">
        <f>Dat_01!V183</f>
        <v>50.285611398504216</v>
      </c>
      <c r="F159" s="211">
        <f>Dat_01!Y183</f>
        <v>40.980438068000005</v>
      </c>
      <c r="G159" s="211">
        <f>Dat_01!X183</f>
        <v>6.8702375651789636</v>
      </c>
    </row>
    <row r="160" spans="2:15">
      <c r="B160" s="210">
        <f>DATE(YEAR(Dat_01!B$2),MONTH(Dat_01!B$2),Dat_01!A184)</f>
        <v>45235</v>
      </c>
      <c r="C160" s="120">
        <f>Dat_01!A184</f>
        <v>5</v>
      </c>
      <c r="D160" s="201">
        <f>Dat_01!W184</f>
        <v>288.38579999999996</v>
      </c>
      <c r="E160" s="211">
        <f>Dat_01!V184</f>
        <v>47.82967154622996</v>
      </c>
      <c r="F160" s="211">
        <f>Dat_01!Y184</f>
        <v>63.970423034</v>
      </c>
      <c r="G160" s="211">
        <f>Dat_01!X184</f>
        <v>10.609691331506626</v>
      </c>
    </row>
    <row r="161" spans="2:7">
      <c r="B161" s="210">
        <f>DATE(YEAR(Dat_01!B$2),MONTH(Dat_01!B$2),Dat_01!A185)</f>
        <v>45236</v>
      </c>
      <c r="C161" s="120">
        <f>Dat_01!A185</f>
        <v>6</v>
      </c>
      <c r="D161" s="201">
        <f>Dat_01!W185</f>
        <v>227.02</v>
      </c>
      <c r="E161" s="211">
        <f>Dat_01!V185</f>
        <v>33.706872552476753</v>
      </c>
      <c r="F161" s="211">
        <f>Dat_01!Y185</f>
        <v>81.209515570000008</v>
      </c>
      <c r="G161" s="211">
        <f>Dat_01!X185</f>
        <v>12.057610745160632</v>
      </c>
    </row>
    <row r="162" spans="2:7">
      <c r="B162" s="210">
        <f>DATE(YEAR(Dat_01!B$2),MONTH(Dat_01!B$2),Dat_01!A186)</f>
        <v>45237</v>
      </c>
      <c r="C162" s="120">
        <f>Dat_01!A186</f>
        <v>7</v>
      </c>
      <c r="D162" s="201">
        <f>Dat_01!W186</f>
        <v>171.11709999999999</v>
      </c>
      <c r="E162" s="211">
        <f>Dat_01!V186</f>
        <v>25.569874017821213</v>
      </c>
      <c r="F162" s="211">
        <f>Dat_01!Y186</f>
        <v>78.215687877999997</v>
      </c>
      <c r="G162" s="211">
        <f>Dat_01!X186</f>
        <v>11.687699740456599</v>
      </c>
    </row>
    <row r="163" spans="2:7">
      <c r="B163" s="210">
        <f>DATE(YEAR(Dat_01!B$2),MONTH(Dat_01!B$2),Dat_01!A187)</f>
        <v>45238</v>
      </c>
      <c r="C163" s="120">
        <f>Dat_01!A187</f>
        <v>8</v>
      </c>
      <c r="D163" s="201">
        <f>Dat_01!W187</f>
        <v>184.96089999999998</v>
      </c>
      <c r="E163" s="211">
        <f>Dat_01!V187</f>
        <v>28.163849584822781</v>
      </c>
      <c r="F163" s="211">
        <f>Dat_01!Y187</f>
        <v>62.815597402999998</v>
      </c>
      <c r="G163" s="211">
        <f>Dat_01!X187</f>
        <v>9.5648812091575923</v>
      </c>
    </row>
    <row r="164" spans="2:7">
      <c r="B164" s="210">
        <f>DATE(YEAR(Dat_01!B$2),MONTH(Dat_01!B$2),Dat_01!A188)</f>
        <v>45239</v>
      </c>
      <c r="C164" s="120">
        <f>Dat_01!A188</f>
        <v>9</v>
      </c>
      <c r="D164" s="201">
        <f>Dat_01!W188</f>
        <v>263.30040000000002</v>
      </c>
      <c r="E164" s="211">
        <f>Dat_01!V188</f>
        <v>36.668428364023775</v>
      </c>
      <c r="F164" s="211">
        <f>Dat_01!Y188</f>
        <v>65.934093829999995</v>
      </c>
      <c r="G164" s="211">
        <f>Dat_01!X188</f>
        <v>9.182286074583164</v>
      </c>
    </row>
    <row r="165" spans="2:7">
      <c r="B165" s="210">
        <f>DATE(YEAR(Dat_01!B$2),MONTH(Dat_01!B$2),Dat_01!A189)</f>
        <v>45240</v>
      </c>
      <c r="C165" s="120">
        <f>Dat_01!A189</f>
        <v>10</v>
      </c>
      <c r="D165" s="201">
        <f>Dat_01!W189</f>
        <v>308.61930000000001</v>
      </c>
      <c r="E165" s="211">
        <f>Dat_01!V189</f>
        <v>41.070980615469907</v>
      </c>
      <c r="F165" s="211">
        <f>Dat_01!Y189</f>
        <v>70.247022364000003</v>
      </c>
      <c r="G165" s="211">
        <f>Dat_01!X189</f>
        <v>9.3484564763328972</v>
      </c>
    </row>
    <row r="166" spans="2:7">
      <c r="B166" s="210">
        <f>DATE(YEAR(Dat_01!B$2),MONTH(Dat_01!B$2),Dat_01!A190)</f>
        <v>45241</v>
      </c>
      <c r="C166" s="120">
        <f>Dat_01!A190</f>
        <v>11</v>
      </c>
      <c r="D166" s="201">
        <f>Dat_01!W190</f>
        <v>352.2088</v>
      </c>
      <c r="E166" s="211">
        <f>Dat_01!V190</f>
        <v>50.625726684539032</v>
      </c>
      <c r="F166" s="211">
        <f>Dat_01!Y190</f>
        <v>43.810278571000005</v>
      </c>
      <c r="G166" s="211">
        <f>Dat_01!X190</f>
        <v>6.2971941328807315</v>
      </c>
    </row>
    <row r="167" spans="2:7">
      <c r="B167" s="210">
        <f>DATE(YEAR(Dat_01!B$2),MONTH(Dat_01!B$2),Dat_01!A191)</f>
        <v>45242</v>
      </c>
      <c r="C167" s="120">
        <f>Dat_01!A191</f>
        <v>12</v>
      </c>
      <c r="D167" s="201">
        <f>Dat_01!W191</f>
        <v>270.14049999999997</v>
      </c>
      <c r="E167" s="211">
        <f>Dat_01!V191</f>
        <v>42.260482657809305</v>
      </c>
      <c r="F167" s="211">
        <f>Dat_01!Y191</f>
        <v>55.510234959999998</v>
      </c>
      <c r="G167" s="211">
        <f>Dat_01!X191</f>
        <v>8.6839600943138855</v>
      </c>
    </row>
    <row r="168" spans="2:7">
      <c r="B168" s="210">
        <f>DATE(YEAR(Dat_01!B$2),MONTH(Dat_01!B$2),Dat_01!A192)</f>
        <v>45243</v>
      </c>
      <c r="C168" s="120">
        <f>Dat_01!A192</f>
        <v>13</v>
      </c>
      <c r="D168" s="201">
        <f>Dat_01!W192</f>
        <v>241.8272</v>
      </c>
      <c r="E168" s="211">
        <f>Dat_01!V192</f>
        <v>34.845427909345219</v>
      </c>
      <c r="F168" s="211">
        <f>Dat_01!Y192</f>
        <v>70.999658064000002</v>
      </c>
      <c r="G168" s="211">
        <f>Dat_01!X192</f>
        <v>10.230501228386521</v>
      </c>
    </row>
    <row r="169" spans="2:7">
      <c r="B169" s="210">
        <f>DATE(YEAR(Dat_01!B$2),MONTH(Dat_01!B$2),Dat_01!A193)</f>
        <v>45244</v>
      </c>
      <c r="C169" s="120">
        <f>Dat_01!A193</f>
        <v>14</v>
      </c>
      <c r="D169" s="201">
        <f>Dat_01!W193</f>
        <v>195.58929999999998</v>
      </c>
      <c r="E169" s="211">
        <f>Dat_01!V193</f>
        <v>28.231936021432041</v>
      </c>
      <c r="F169" s="211">
        <f>Dat_01!Y193</f>
        <v>79.587766560999995</v>
      </c>
      <c r="G169" s="211">
        <f>Dat_01!X193</f>
        <v>11.487932794068081</v>
      </c>
    </row>
    <row r="170" spans="2:7">
      <c r="B170" s="210">
        <f>DATE(YEAR(Dat_01!B$2),MONTH(Dat_01!B$2),Dat_01!A194)</f>
        <v>45245</v>
      </c>
      <c r="C170" s="120">
        <f>Dat_01!A194</f>
        <v>15</v>
      </c>
      <c r="D170" s="201">
        <f>Dat_01!W194</f>
        <v>102.38330000000001</v>
      </c>
      <c r="E170" s="211">
        <f>Dat_01!V194</f>
        <v>15.739557006782642</v>
      </c>
      <c r="F170" s="211">
        <f>Dat_01!Y194</f>
        <v>72.457039999999992</v>
      </c>
      <c r="G170" s="211">
        <f>Dat_01!X194</f>
        <v>11.138942694977892</v>
      </c>
    </row>
    <row r="171" spans="2:7">
      <c r="B171" s="210">
        <f>DATE(YEAR(Dat_01!B$2),MONTH(Dat_01!B$2),Dat_01!A195)</f>
        <v>45246</v>
      </c>
      <c r="C171" s="120">
        <f>Dat_01!A195</f>
        <v>16</v>
      </c>
      <c r="D171" s="201">
        <f>Dat_01!W195</f>
        <v>160.53529999999998</v>
      </c>
      <c r="E171" s="211">
        <f>Dat_01!V195</f>
        <v>23.644837485956138</v>
      </c>
      <c r="F171" s="211">
        <f>Dat_01!Y195</f>
        <v>61.685386858000001</v>
      </c>
      <c r="G171" s="211">
        <f>Dat_01!X195</f>
        <v>9.0854842985670103</v>
      </c>
    </row>
    <row r="172" spans="2:7">
      <c r="B172" s="210">
        <f>DATE(YEAR(Dat_01!B$2),MONTH(Dat_01!B$2),Dat_01!A196)</f>
        <v>45247</v>
      </c>
      <c r="C172" s="120">
        <f>Dat_01!A196</f>
        <v>17</v>
      </c>
      <c r="D172" s="201">
        <f>Dat_01!W196</f>
        <v>103.4978</v>
      </c>
      <c r="E172" s="211">
        <f>Dat_01!V196</f>
        <v>15.430790612989634</v>
      </c>
      <c r="F172" s="211">
        <f>Dat_01!Y196</f>
        <v>69.672549759999995</v>
      </c>
      <c r="G172" s="211">
        <f>Dat_01!X196</f>
        <v>10.387684828273267</v>
      </c>
    </row>
    <row r="173" spans="2:7">
      <c r="B173" s="210">
        <f>DATE(YEAR(Dat_01!B$2),MONTH(Dat_01!B$2),Dat_01!A197)</f>
        <v>45248</v>
      </c>
      <c r="C173" s="120">
        <f>Dat_01!A197</f>
        <v>18</v>
      </c>
      <c r="D173" s="201">
        <f>Dat_01!W197</f>
        <v>92.976399999999998</v>
      </c>
      <c r="E173" s="211">
        <f>Dat_01!V197</f>
        <v>15.619371189292</v>
      </c>
      <c r="F173" s="211">
        <f>Dat_01!Y197</f>
        <v>80.043622859999999</v>
      </c>
      <c r="G173" s="211">
        <f>Dat_01!X197</f>
        <v>13.44675699194676</v>
      </c>
    </row>
    <row r="174" spans="2:7">
      <c r="B174" s="210">
        <f>DATE(YEAR(Dat_01!B$2),MONTH(Dat_01!B$2),Dat_01!A198)</f>
        <v>45249</v>
      </c>
      <c r="C174" s="120">
        <f>Dat_01!A198</f>
        <v>19</v>
      </c>
      <c r="D174" s="201">
        <f>Dat_01!W198</f>
        <v>37.336100000000002</v>
      </c>
      <c r="E174" s="211">
        <f>Dat_01!V198</f>
        <v>7.1498222315673683</v>
      </c>
      <c r="F174" s="211">
        <f>Dat_01!Y198</f>
        <v>83.723539157999994</v>
      </c>
      <c r="G174" s="211">
        <f>Dat_01!X198</f>
        <v>16.032965992092628</v>
      </c>
    </row>
    <row r="175" spans="2:7">
      <c r="B175" s="210">
        <f>DATE(YEAR(Dat_01!B$2),MONTH(Dat_01!B$2),Dat_01!A199)</f>
        <v>45250</v>
      </c>
      <c r="C175" s="120">
        <f>Dat_01!A199</f>
        <v>20</v>
      </c>
      <c r="D175" s="201">
        <f>Dat_01!W199</f>
        <v>126.12639999999999</v>
      </c>
      <c r="E175" s="211">
        <f>Dat_01!V199</f>
        <v>18.987130443788857</v>
      </c>
      <c r="F175" s="211">
        <f>Dat_01!Y199</f>
        <v>76.979256692999996</v>
      </c>
      <c r="G175" s="211">
        <f>Dat_01!X199</f>
        <v>11.588495257899199</v>
      </c>
    </row>
    <row r="176" spans="2:7">
      <c r="B176" s="210">
        <f>DATE(YEAR(Dat_01!B$2),MONTH(Dat_01!B$2),Dat_01!A200)</f>
        <v>45251</v>
      </c>
      <c r="C176" s="120">
        <f>Dat_01!A200</f>
        <v>21</v>
      </c>
      <c r="D176" s="201">
        <f>Dat_01!W200</f>
        <v>323.5693</v>
      </c>
      <c r="E176" s="211">
        <f>Dat_01!V200</f>
        <v>42.660537697707703</v>
      </c>
      <c r="F176" s="211">
        <f>Dat_01!Y200</f>
        <v>73.146001261999999</v>
      </c>
      <c r="G176" s="211">
        <f>Dat_01!X200</f>
        <v>9.6438313037551051</v>
      </c>
    </row>
    <row r="177" spans="2:27">
      <c r="B177" s="210">
        <f>DATE(YEAR(Dat_01!B$2),MONTH(Dat_01!B$2),Dat_01!A201)</f>
        <v>45252</v>
      </c>
      <c r="C177" s="120">
        <f>Dat_01!A201</f>
        <v>22</v>
      </c>
      <c r="D177" s="201">
        <f>Dat_01!W201</f>
        <v>359.92109999999997</v>
      </c>
      <c r="E177" s="211">
        <f>Dat_01!V201</f>
        <v>45.962608628025684</v>
      </c>
      <c r="F177" s="211">
        <f>Dat_01!Y201</f>
        <v>79.547781690000008</v>
      </c>
      <c r="G177" s="211">
        <f>Dat_01!X201</f>
        <v>10.158402930656464</v>
      </c>
    </row>
    <row r="178" spans="2:27">
      <c r="B178" s="210">
        <f>DATE(YEAR(Dat_01!B$2),MONTH(Dat_01!B$2),Dat_01!A202)</f>
        <v>45253</v>
      </c>
      <c r="C178" s="120">
        <f>Dat_01!A202</f>
        <v>23</v>
      </c>
      <c r="D178" s="201">
        <f>Dat_01!W202</f>
        <v>297.29409999999996</v>
      </c>
      <c r="E178" s="211">
        <f>Dat_01!V202</f>
        <v>38.608244510747994</v>
      </c>
      <c r="F178" s="211">
        <f>Dat_01!Y202</f>
        <v>88.103575196000008</v>
      </c>
      <c r="G178" s="211">
        <f>Dat_01!X202</f>
        <v>11.44161412365143</v>
      </c>
    </row>
    <row r="179" spans="2:27">
      <c r="B179" s="210">
        <f>DATE(YEAR(Dat_01!B$2),MONTH(Dat_01!B$2),Dat_01!A203)</f>
        <v>45254</v>
      </c>
      <c r="C179" s="120">
        <f>Dat_01!A203</f>
        <v>24</v>
      </c>
      <c r="D179" s="201">
        <f>Dat_01!W203</f>
        <v>252.53070000000002</v>
      </c>
      <c r="E179" s="211">
        <f>Dat_01!V203</f>
        <v>33.738389726820408</v>
      </c>
      <c r="F179" s="211">
        <f>Dat_01!Y203</f>
        <v>88.474512732999997</v>
      </c>
      <c r="G179" s="211">
        <f>Dat_01!X203</f>
        <v>11.82029587482428</v>
      </c>
    </row>
    <row r="180" spans="2:27">
      <c r="B180" s="210">
        <f>DATE(YEAR(Dat_01!B$2),MONTH(Dat_01!B$2),Dat_01!A204)</f>
        <v>45255</v>
      </c>
      <c r="C180" s="120">
        <f>Dat_01!A204</f>
        <v>25</v>
      </c>
      <c r="D180" s="201">
        <f>Dat_01!W204</f>
        <v>167.56700000000001</v>
      </c>
      <c r="E180" s="211">
        <f>Dat_01!V204</f>
        <v>25.750666022465886</v>
      </c>
      <c r="F180" s="211">
        <f>Dat_01!Y204</f>
        <v>80.241556072999998</v>
      </c>
      <c r="G180" s="211">
        <f>Dat_01!X204</f>
        <v>12.331028851496967</v>
      </c>
    </row>
    <row r="181" spans="2:27">
      <c r="B181" s="210">
        <f>DATE(YEAR(Dat_01!B$2),MONTH(Dat_01!B$2),Dat_01!A205)</f>
        <v>45256</v>
      </c>
      <c r="C181" s="120">
        <f>Dat_01!A205</f>
        <v>26</v>
      </c>
      <c r="D181" s="201">
        <f>Dat_01!W205</f>
        <v>32.874099999999999</v>
      </c>
      <c r="E181" s="211">
        <f>Dat_01!V205</f>
        <v>5.4983093176775109</v>
      </c>
      <c r="F181" s="211">
        <f>Dat_01!Y205</f>
        <v>74.774637088000006</v>
      </c>
      <c r="G181" s="211">
        <f>Dat_01!X205</f>
        <v>12.50632211457971</v>
      </c>
    </row>
    <row r="182" spans="2:27">
      <c r="B182" s="210">
        <f>DATE(YEAR(Dat_01!B$2),MONTH(Dat_01!B$2),Dat_01!A206)</f>
        <v>45257</v>
      </c>
      <c r="C182" s="120">
        <f>Dat_01!A206</f>
        <v>27</v>
      </c>
      <c r="D182" s="201">
        <f>Dat_01!W206</f>
        <v>204.55170000000001</v>
      </c>
      <c r="E182" s="211">
        <f>Dat_01!V206</f>
        <v>27.625546293845314</v>
      </c>
      <c r="F182" s="211">
        <f>Dat_01!Y206</f>
        <v>55.823558063999997</v>
      </c>
      <c r="G182" s="211">
        <f>Dat_01!X206</f>
        <v>7.5392005423772765</v>
      </c>
    </row>
    <row r="183" spans="2:27">
      <c r="B183" s="210">
        <f>DATE(YEAR(Dat_01!B$2),MONTH(Dat_01!B$2),Dat_01!A207)</f>
        <v>45258</v>
      </c>
      <c r="C183" s="120">
        <f>Dat_01!A207</f>
        <v>28</v>
      </c>
      <c r="D183" s="201">
        <f>Dat_01!W207</f>
        <v>221.98860000000002</v>
      </c>
      <c r="E183" s="211">
        <f>Dat_01!V207</f>
        <v>29.393960740363319</v>
      </c>
      <c r="F183" s="211">
        <f>Dat_01!Y207</f>
        <v>30.209624047000002</v>
      </c>
      <c r="G183" s="211">
        <f>Dat_01!X207</f>
        <v>4.0001175881043158</v>
      </c>
    </row>
    <row r="184" spans="2:27">
      <c r="B184" s="210">
        <f>DATE(YEAR(Dat_01!B$2),MONTH(Dat_01!B$2),Dat_01!A208)</f>
        <v>45259</v>
      </c>
      <c r="C184" s="120">
        <f>Dat_01!A208</f>
        <v>29</v>
      </c>
      <c r="D184" s="201">
        <f>Dat_01!W208</f>
        <v>293.255</v>
      </c>
      <c r="E184" s="211">
        <f>Dat_01!V208</f>
        <v>39.467222441817285</v>
      </c>
      <c r="F184" s="211">
        <f>Dat_01!Y208</f>
        <v>35.380532341999995</v>
      </c>
      <c r="G184" s="211">
        <f>Dat_01!X208</f>
        <v>4.7616284123088253</v>
      </c>
    </row>
    <row r="185" spans="2:27">
      <c r="B185" s="210">
        <f>DATE(YEAR(Dat_01!B$2),MONTH(Dat_01!B$2),Dat_01!A209)</f>
        <v>45260</v>
      </c>
      <c r="C185" s="120">
        <f>Dat_01!A209</f>
        <v>30</v>
      </c>
      <c r="D185" s="201">
        <f>Dat_01!W209</f>
        <v>292.67700000000002</v>
      </c>
      <c r="E185" s="211">
        <f>Dat_01!V209</f>
        <v>37.949222102990383</v>
      </c>
      <c r="F185" s="211">
        <f>Dat_01!Y209</f>
        <v>26.080973641</v>
      </c>
      <c r="G185" s="211">
        <f>Dat_01!X209</f>
        <v>3.3817234062278443</v>
      </c>
    </row>
    <row r="186" spans="2:27">
      <c r="B186" s="210">
        <f>DATE(YEAR(Dat_01!B$2),MONTH(Dat_01!B$2),Dat_01!A210)</f>
        <v>45230</v>
      </c>
      <c r="C186" s="120">
        <f>Dat_01!A210</f>
        <v>0</v>
      </c>
      <c r="D186" s="201" t="str">
        <f>Dat_01!W210</f>
        <v/>
      </c>
      <c r="E186" s="211" t="str">
        <f>Dat_01!V210</f>
        <v/>
      </c>
      <c r="F186" s="201" t="str">
        <f>Dat_01!Y210</f>
        <v/>
      </c>
      <c r="G186" s="211" t="str">
        <f>Dat_01!X210</f>
        <v/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381.02719999999999</v>
      </c>
      <c r="E189" s="213">
        <f>VLOOKUP(D189,D156:E186,2)</f>
        <v>37.949222102990383</v>
      </c>
      <c r="F189" s="202">
        <f>MAX(F156:F186)</f>
        <v>88.474512732999997</v>
      </c>
      <c r="G189" s="213">
        <f>VLOOKUP(F189,F156:G186,2)</f>
        <v>11.82029587482428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M193" zoomScaleNormal="100" workbookViewId="0">
      <selection activeCell="U200" sqref="U200"/>
    </sheetView>
  </sheetViews>
  <sheetFormatPr baseColWidth="10" defaultRowHeight="12.75"/>
  <cols>
    <col min="1" max="1" width="26" customWidth="1"/>
    <col min="2" max="18" width="14.7109375" customWidth="1"/>
    <col min="19" max="26" width="17.570312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234</v>
      </c>
      <c r="B2" s="272" t="s">
        <v>236</v>
      </c>
    </row>
    <row r="4" spans="1:13">
      <c r="A4" s="166" t="s">
        <v>30</v>
      </c>
      <c r="B4" s="325" t="s">
        <v>234</v>
      </c>
      <c r="C4" s="326"/>
      <c r="D4" s="326"/>
      <c r="E4" s="326"/>
      <c r="F4" s="326"/>
      <c r="G4" s="326"/>
      <c r="H4" s="326"/>
      <c r="I4" s="326"/>
      <c r="J4" s="326"/>
      <c r="L4" s="269" t="s">
        <v>106</v>
      </c>
      <c r="M4" s="270" t="s">
        <v>181</v>
      </c>
    </row>
    <row r="5" spans="1:13">
      <c r="A5" s="166" t="s">
        <v>105</v>
      </c>
      <c r="B5" s="319" t="s">
        <v>98</v>
      </c>
      <c r="C5" s="320"/>
      <c r="D5" s="320"/>
      <c r="E5" s="320"/>
      <c r="F5" s="320"/>
      <c r="G5" s="320"/>
      <c r="H5" s="320"/>
      <c r="I5" s="320"/>
      <c r="J5" s="320"/>
      <c r="L5" s="269" t="s">
        <v>30</v>
      </c>
      <c r="M5" s="270" t="s">
        <v>243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182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3223.165</v>
      </c>
    </row>
    <row r="8" spans="1:13">
      <c r="A8" s="272" t="s">
        <v>2</v>
      </c>
      <c r="B8" s="281">
        <v>3557536.2</v>
      </c>
      <c r="C8" s="281">
        <v>1311554.2539319999</v>
      </c>
      <c r="D8" s="282">
        <v>1.7124582831999999</v>
      </c>
      <c r="E8" s="281">
        <v>21408087.047540002</v>
      </c>
      <c r="F8" s="281">
        <v>15157375.016759001</v>
      </c>
      <c r="G8" s="282">
        <v>0.41238750270000002</v>
      </c>
      <c r="H8" s="281">
        <v>24158394.378343999</v>
      </c>
      <c r="I8" s="281">
        <v>17694023.324742999</v>
      </c>
      <c r="J8" s="282">
        <v>0.36534206689999998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349043.7</v>
      </c>
      <c r="C9" s="281">
        <v>361663.86569200002</v>
      </c>
      <c r="D9" s="282">
        <v>-3.4894737600000003E-2</v>
      </c>
      <c r="E9" s="281">
        <v>4648528.5113810003</v>
      </c>
      <c r="F9" s="281">
        <v>3290791.0884909998</v>
      </c>
      <c r="G9" s="282">
        <v>0.4125869392</v>
      </c>
      <c r="H9" s="281">
        <v>5133887.571769</v>
      </c>
      <c r="I9" s="281">
        <v>3560699.9168509999</v>
      </c>
      <c r="J9" s="282">
        <v>0.44181978030000002</v>
      </c>
      <c r="L9" s="244" t="s">
        <v>9</v>
      </c>
      <c r="M9" s="285">
        <v>5581.7264999999998</v>
      </c>
    </row>
    <row r="10" spans="1:13">
      <c r="A10" s="272" t="s">
        <v>3</v>
      </c>
      <c r="B10" s="281">
        <v>3774905.2</v>
      </c>
      <c r="C10" s="281">
        <v>4182092.8879999998</v>
      </c>
      <c r="D10" s="282">
        <v>-9.7364572900000002E-2</v>
      </c>
      <c r="E10" s="281">
        <v>49299635.044</v>
      </c>
      <c r="F10" s="281">
        <v>50772915.300999999</v>
      </c>
      <c r="G10" s="282">
        <v>-2.9017050700000002E-2</v>
      </c>
      <c r="H10" s="281">
        <v>54460824.987999998</v>
      </c>
      <c r="I10" s="281">
        <v>54695748.752999999</v>
      </c>
      <c r="J10" s="282">
        <v>-4.295101E-3</v>
      </c>
      <c r="L10" s="244" t="s">
        <v>5</v>
      </c>
      <c r="M10" s="285">
        <v>29905.498500000002</v>
      </c>
    </row>
    <row r="11" spans="1:13">
      <c r="A11" s="272" t="s">
        <v>4</v>
      </c>
      <c r="B11" s="281">
        <v>228447.5</v>
      </c>
      <c r="C11" s="281">
        <v>320273.93900000001</v>
      </c>
      <c r="D11" s="282">
        <v>-0.28671217919999997</v>
      </c>
      <c r="E11" s="281">
        <v>3616264.2570000002</v>
      </c>
      <c r="F11" s="281">
        <v>6989644.102</v>
      </c>
      <c r="G11" s="282">
        <v>-0.48262540920000002</v>
      </c>
      <c r="H11" s="281">
        <v>4310153.9409999996</v>
      </c>
      <c r="I11" s="281">
        <v>7710184.7240000004</v>
      </c>
      <c r="J11" s="282">
        <v>-0.44097915999999998</v>
      </c>
      <c r="L11" s="244" t="s">
        <v>95</v>
      </c>
      <c r="M11" s="285">
        <v>7.95</v>
      </c>
    </row>
    <row r="12" spans="1:13">
      <c r="A12" s="272" t="s">
        <v>95</v>
      </c>
      <c r="B12" s="281">
        <v>0</v>
      </c>
      <c r="C12" s="281">
        <v>0</v>
      </c>
      <c r="D12" s="282">
        <v>0</v>
      </c>
      <c r="E12" s="281">
        <v>-2E-3</v>
      </c>
      <c r="F12" s="281">
        <v>0</v>
      </c>
      <c r="G12" s="282">
        <v>0</v>
      </c>
      <c r="H12" s="281">
        <v>-2E-3</v>
      </c>
      <c r="I12" s="281">
        <v>0</v>
      </c>
      <c r="J12" s="282">
        <v>0</v>
      </c>
      <c r="L12" s="244" t="s">
        <v>2</v>
      </c>
      <c r="M12" s="285">
        <v>17095.69803</v>
      </c>
    </row>
    <row r="13" spans="1:13">
      <c r="A13" s="272" t="s">
        <v>11</v>
      </c>
      <c r="B13" s="281">
        <v>2198477.5</v>
      </c>
      <c r="C13" s="281">
        <v>4128179.784</v>
      </c>
      <c r="D13" s="282">
        <v>-0.46744628020000001</v>
      </c>
      <c r="E13" s="281">
        <v>36528713.594999999</v>
      </c>
      <c r="F13" s="281">
        <v>56792055.769000001</v>
      </c>
      <c r="G13" s="282">
        <v>-0.35679888500000001</v>
      </c>
      <c r="H13" s="281">
        <v>40298455.026000001</v>
      </c>
      <c r="I13" s="281">
        <v>61292577.148000002</v>
      </c>
      <c r="J13" s="282">
        <v>-0.34252307700000001</v>
      </c>
      <c r="L13" s="244" t="s">
        <v>3</v>
      </c>
      <c r="M13" s="285">
        <v>7117.29</v>
      </c>
    </row>
    <row r="14" spans="1:13">
      <c r="A14" s="272" t="s">
        <v>5</v>
      </c>
      <c r="B14" s="281">
        <v>6933831.5999999996</v>
      </c>
      <c r="C14" s="281">
        <v>6579636.3689999999</v>
      </c>
      <c r="D14" s="282">
        <v>5.3832037399999998E-2</v>
      </c>
      <c r="E14" s="281">
        <v>55532910.373000003</v>
      </c>
      <c r="F14" s="281">
        <v>54278606.877999999</v>
      </c>
      <c r="G14" s="282">
        <v>2.3108616200000001E-2</v>
      </c>
      <c r="H14" s="281">
        <v>61074224.884999998</v>
      </c>
      <c r="I14" s="281">
        <v>61095796.835000001</v>
      </c>
      <c r="J14" s="282">
        <v>-3.5308399999999998E-4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1922367.740737</v>
      </c>
      <c r="C15" s="281">
        <v>1500534.933</v>
      </c>
      <c r="D15" s="282">
        <v>0.28112161769999999</v>
      </c>
      <c r="E15" s="281">
        <v>34765688.933737002</v>
      </c>
      <c r="F15" s="281">
        <v>26224553.368000001</v>
      </c>
      <c r="G15" s="282">
        <v>0.3256923176</v>
      </c>
      <c r="H15" s="281">
        <v>35863099.669736996</v>
      </c>
      <c r="I15" s="281">
        <v>27220058.175999999</v>
      </c>
      <c r="J15" s="282">
        <v>0.31752472529999998</v>
      </c>
      <c r="L15" s="244" t="s">
        <v>180</v>
      </c>
      <c r="M15" s="285">
        <v>387.17849999999999</v>
      </c>
    </row>
    <row r="16" spans="1:13">
      <c r="A16" s="272" t="s">
        <v>7</v>
      </c>
      <c r="B16" s="281">
        <v>118689.85926300001</v>
      </c>
      <c r="C16" s="281">
        <v>104765.41800000001</v>
      </c>
      <c r="D16" s="282">
        <v>0.1329106639</v>
      </c>
      <c r="E16" s="281">
        <v>4609809.5682629999</v>
      </c>
      <c r="F16" s="281">
        <v>4063414.645</v>
      </c>
      <c r="G16" s="282">
        <v>0.13446693749999999</v>
      </c>
      <c r="H16" s="281">
        <v>4669587.7512630001</v>
      </c>
      <c r="I16" s="281">
        <v>4167370.6460000002</v>
      </c>
      <c r="J16" s="282">
        <v>0.12051174420000001</v>
      </c>
      <c r="L16" s="244" t="s">
        <v>133</v>
      </c>
      <c r="M16" s="285">
        <v>131.6275</v>
      </c>
    </row>
    <row r="17" spans="1:13">
      <c r="A17" s="272" t="s">
        <v>8</v>
      </c>
      <c r="B17" s="281">
        <v>250384.3</v>
      </c>
      <c r="C17" s="281">
        <v>365018.65600000002</v>
      </c>
      <c r="D17" s="282">
        <v>-0.31405067689999999</v>
      </c>
      <c r="E17" s="281">
        <v>3339800.1060000001</v>
      </c>
      <c r="F17" s="281">
        <v>4328732.6579999998</v>
      </c>
      <c r="G17" s="282">
        <v>-0.22845775660000001</v>
      </c>
      <c r="H17" s="281">
        <v>3660061.77</v>
      </c>
      <c r="I17" s="281">
        <v>4764099.4649999999</v>
      </c>
      <c r="J17" s="282">
        <v>-0.2317411093</v>
      </c>
      <c r="L17" s="244" t="s">
        <v>130</v>
      </c>
      <c r="M17" s="285">
        <v>23362.758625999999</v>
      </c>
    </row>
    <row r="18" spans="1:13">
      <c r="A18" s="272" t="s">
        <v>9</v>
      </c>
      <c r="B18" s="281">
        <v>1016609.8</v>
      </c>
      <c r="C18" s="281">
        <v>1449082.5719999999</v>
      </c>
      <c r="D18" s="282">
        <v>-0.29844591349999999</v>
      </c>
      <c r="E18" s="281">
        <v>16105570.299000001</v>
      </c>
      <c r="F18" s="281">
        <v>16626935.105</v>
      </c>
      <c r="G18" s="282">
        <v>-3.1356639300000003E-2</v>
      </c>
      <c r="H18" s="281">
        <v>17202061.704999998</v>
      </c>
      <c r="I18" s="281">
        <v>18798519.725000001</v>
      </c>
      <c r="J18" s="282">
        <v>-8.4924666600000004E-2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53936.9</v>
      </c>
      <c r="C19" s="281">
        <v>56959.4545</v>
      </c>
      <c r="D19" s="282">
        <v>-5.3065018399999997E-2</v>
      </c>
      <c r="E19" s="281">
        <v>643937.26800000004</v>
      </c>
      <c r="F19" s="281">
        <v>676429.19200000004</v>
      </c>
      <c r="G19" s="282">
        <v>-4.8034479300000002E-2</v>
      </c>
      <c r="H19" s="281">
        <v>706307.0845</v>
      </c>
      <c r="I19" s="281">
        <v>749237.022</v>
      </c>
      <c r="J19" s="282">
        <v>-5.7298206400000003E-2</v>
      </c>
      <c r="L19" s="244" t="s">
        <v>81</v>
      </c>
      <c r="M19" s="285">
        <v>3331.4</v>
      </c>
    </row>
    <row r="20" spans="1:13">
      <c r="A20" s="272" t="s">
        <v>70</v>
      </c>
      <c r="B20" s="281">
        <v>90941.9</v>
      </c>
      <c r="C20" s="281">
        <v>117014.28350000001</v>
      </c>
      <c r="D20" s="282">
        <v>-0.22281368330000001</v>
      </c>
      <c r="E20" s="281">
        <v>1080143.6629999999</v>
      </c>
      <c r="F20" s="281">
        <v>1637400.21</v>
      </c>
      <c r="G20" s="282">
        <v>-0.3403300816</v>
      </c>
      <c r="H20" s="281">
        <v>1203908.3565</v>
      </c>
      <c r="I20" s="281">
        <v>1809220.7169999999</v>
      </c>
      <c r="J20" s="282">
        <v>-0.33457076559999999</v>
      </c>
      <c r="L20" s="286" t="s">
        <v>15</v>
      </c>
      <c r="M20" s="287">
        <v>118097.500656</v>
      </c>
    </row>
    <row r="21" spans="1:13">
      <c r="A21" s="273" t="s">
        <v>10</v>
      </c>
      <c r="B21" s="283">
        <v>20495172.199999999</v>
      </c>
      <c r="C21" s="283">
        <v>20476776.416623998</v>
      </c>
      <c r="D21" s="284">
        <v>8.9837300000000005E-4</v>
      </c>
      <c r="E21" s="283">
        <v>231579088.663921</v>
      </c>
      <c r="F21" s="283">
        <v>240838853.33324999</v>
      </c>
      <c r="G21" s="284">
        <v>-3.84479686E-2</v>
      </c>
      <c r="H21" s="283">
        <v>252740967.12511301</v>
      </c>
      <c r="I21" s="283">
        <v>263557536.45259401</v>
      </c>
      <c r="J21" s="284">
        <v>-4.1040637599999999E-2</v>
      </c>
    </row>
    <row r="22" spans="1:13">
      <c r="A22" s="272" t="s">
        <v>121</v>
      </c>
      <c r="B22" s="281">
        <v>-831228.6</v>
      </c>
      <c r="C22" s="281">
        <v>-586962.55799999996</v>
      </c>
      <c r="D22" s="282">
        <v>0.4161526807</v>
      </c>
      <c r="E22" s="281">
        <v>-7517070.6278449995</v>
      </c>
      <c r="F22" s="281">
        <v>-5269447.83983</v>
      </c>
      <c r="G22" s="282">
        <v>0.42653857789999999</v>
      </c>
      <c r="H22" s="281">
        <v>-8342957.1667419998</v>
      </c>
      <c r="I22" s="281">
        <v>-5791282.8756449996</v>
      </c>
      <c r="J22" s="282">
        <v>0.44060605330000002</v>
      </c>
      <c r="M22" s="280"/>
    </row>
    <row r="23" spans="1:13">
      <c r="A23" s="272" t="s">
        <v>97</v>
      </c>
      <c r="B23" s="281">
        <v>-70727.199999999997</v>
      </c>
      <c r="C23" s="281">
        <v>-55991.686000000002</v>
      </c>
      <c r="D23" s="282">
        <v>0.2631732504</v>
      </c>
      <c r="E23" s="281">
        <v>-1313611.172</v>
      </c>
      <c r="F23" s="281">
        <v>-522954.88199999998</v>
      </c>
      <c r="G23" s="282">
        <v>1.5119015372</v>
      </c>
      <c r="H23" s="281">
        <v>-1393389.9939999999</v>
      </c>
      <c r="I23" s="281">
        <v>-555225.71400000004</v>
      </c>
      <c r="J23" s="282">
        <v>1.5095919711000001</v>
      </c>
    </row>
    <row r="24" spans="1:13">
      <c r="A24" s="272" t="s">
        <v>122</v>
      </c>
      <c r="B24" s="281">
        <v>-853515</v>
      </c>
      <c r="C24" s="281">
        <v>-1633896.0930000001</v>
      </c>
      <c r="D24" s="282">
        <v>-0.47761978030000002</v>
      </c>
      <c r="E24" s="281">
        <v>-13188329.296</v>
      </c>
      <c r="F24" s="281">
        <v>-18684460.555</v>
      </c>
      <c r="G24" s="282">
        <v>-0.29415520150000002</v>
      </c>
      <c r="H24" s="281">
        <v>-14305558.241</v>
      </c>
      <c r="I24" s="281">
        <v>-20007961.763999999</v>
      </c>
      <c r="J24" s="282">
        <v>-0.28500671830000002</v>
      </c>
    </row>
    <row r="25" spans="1:13">
      <c r="A25" s="273" t="s">
        <v>123</v>
      </c>
      <c r="B25" s="283">
        <v>18739701.399999999</v>
      </c>
      <c r="C25" s="283">
        <v>18199926.079624001</v>
      </c>
      <c r="D25" s="284">
        <v>2.9658105099999998E-2</v>
      </c>
      <c r="E25" s="283">
        <v>209560077.56807601</v>
      </c>
      <c r="F25" s="283">
        <v>216361990.05642</v>
      </c>
      <c r="G25" s="284">
        <v>-3.1437649900000003E-2</v>
      </c>
      <c r="H25" s="283">
        <v>228699061.723371</v>
      </c>
      <c r="I25" s="283">
        <v>237203066.09894899</v>
      </c>
      <c r="J25" s="284">
        <v>-3.5851157100000003E-2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2.8208895035838735</v>
      </c>
      <c r="D33" s="104"/>
      <c r="E33" s="159" t="s">
        <v>16</v>
      </c>
      <c r="F33" s="160">
        <f>SUM(C33:C39)</f>
        <v>37.435639835239691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6.0266220372703563</v>
      </c>
      <c r="D34" s="104"/>
      <c r="E34" s="163" t="s">
        <v>17</v>
      </c>
      <c r="F34" s="164">
        <f>SUM(C40:C45)</f>
        <v>62.564360164760295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2.7292406546253574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20.797938028802918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5581.7264999999998</v>
      </c>
      <c r="C37" s="106">
        <f t="shared" si="1"/>
        <v>4.7263714041321823</v>
      </c>
      <c r="D37" s="104"/>
      <c r="E37" s="104"/>
      <c r="F37" s="104"/>
      <c r="I37" s="44"/>
    </row>
    <row r="38" spans="1:9">
      <c r="A38" s="105" t="s">
        <v>183</v>
      </c>
      <c r="B38" s="123">
        <f t="shared" si="0"/>
        <v>7.95</v>
      </c>
      <c r="C38" s="106">
        <f t="shared" si="1"/>
        <v>6.7317258670504263E-3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0.32784648095796021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0.11145663478807297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29905.498500000002</v>
      </c>
      <c r="C41" s="106">
        <f t="shared" si="1"/>
        <v>25.322719222577078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14.47591857155145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23362.758625999999</v>
      </c>
      <c r="C43" s="106">
        <f t="shared" si="1"/>
        <v>19.782602084062852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1.9509413723421958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0.92072227943865181</v>
      </c>
      <c r="E45" s="104"/>
      <c r="F45" s="104"/>
    </row>
    <row r="46" spans="1:9">
      <c r="A46" s="107" t="s">
        <v>15</v>
      </c>
      <c r="B46" s="124">
        <f>SUM(B33:B45)</f>
        <v>118097.500656</v>
      </c>
      <c r="C46" s="108">
        <f>SUM(C33:C45)</f>
        <v>99.999999999999986</v>
      </c>
      <c r="D46" s="104" t="str">
        <f>CONCATENATE(TEXT(B46,"#.##0")," MW")</f>
        <v>118.098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349.0437</v>
      </c>
      <c r="C50" s="106">
        <f t="shared" ref="C50:C61" si="2">B50/$B$62*100</f>
        <v>1.7030532683204289</v>
      </c>
      <c r="D50" s="125"/>
      <c r="E50" s="159" t="s">
        <v>16</v>
      </c>
      <c r="F50" s="160">
        <f>SUM(C50:C55)</f>
        <v>37.366973671975295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3774.9052000000001</v>
      </c>
      <c r="C51" s="106">
        <f t="shared" si="2"/>
        <v>18.418509311183051</v>
      </c>
      <c r="D51" s="125"/>
      <c r="E51" s="163" t="s">
        <v>17</v>
      </c>
      <c r="F51" s="164">
        <f>SUM(C56:C61)</f>
        <v>62.633026328024705</v>
      </c>
      <c r="J51" s="44"/>
    </row>
    <row r="52" spans="1:10">
      <c r="A52" s="105" t="s">
        <v>4</v>
      </c>
      <c r="B52" s="165">
        <f t="shared" si="3"/>
        <v>228.44749999999999</v>
      </c>
      <c r="C52" s="106">
        <f t="shared" si="2"/>
        <v>1.1146405493484948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2198.4775</v>
      </c>
      <c r="C53" s="106">
        <f t="shared" si="2"/>
        <v>10.726806676940241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1016.6098000000001</v>
      </c>
      <c r="C54" s="106">
        <f t="shared" si="2"/>
        <v>4.9602403438210683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90.94189999999999</v>
      </c>
      <c r="C55" s="106">
        <f t="shared" si="2"/>
        <v>0.44372352236201262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53.936900000000001</v>
      </c>
      <c r="C56" s="106">
        <f t="shared" si="2"/>
        <v>0.26316880616401944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6933.8315999999995</v>
      </c>
      <c r="C57" s="106">
        <f t="shared" si="2"/>
        <v>33.831536189776436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3557.5362</v>
      </c>
      <c r="C58" s="106">
        <f t="shared" si="2"/>
        <v>17.357922955143554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1922.3677407370001</v>
      </c>
      <c r="C59" s="106">
        <f t="shared" si="2"/>
        <v>9.3796125349803106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118.689859263</v>
      </c>
      <c r="C60" s="106">
        <f t="shared" si="2"/>
        <v>0.579111305359025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250.3843</v>
      </c>
      <c r="C61" s="106">
        <f t="shared" si="2"/>
        <v>1.2216745366013562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20495.172200000001</v>
      </c>
      <c r="C62" s="108">
        <f>SUM(C50:C61)</f>
        <v>99.999999999999986</v>
      </c>
      <c r="D62" s="104"/>
      <c r="E62" s="104"/>
      <c r="F62" s="104"/>
    </row>
    <row r="66" spans="1:8">
      <c r="A66" s="166" t="s">
        <v>31</v>
      </c>
      <c r="B66" s="296" t="s">
        <v>240</v>
      </c>
      <c r="G66" s="166" t="s">
        <v>31</v>
      </c>
      <c r="H66" s="296" t="s">
        <v>213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216</v>
      </c>
      <c r="H68" s="168"/>
    </row>
    <row r="69" spans="1:8">
      <c r="A69" s="272" t="s">
        <v>2</v>
      </c>
      <c r="B69" s="288">
        <v>85.9482</v>
      </c>
      <c r="G69" s="272" t="s">
        <v>2</v>
      </c>
      <c r="H69" s="288">
        <v>140.816270524</v>
      </c>
    </row>
    <row r="70" spans="1:8">
      <c r="A70" s="272" t="s">
        <v>81</v>
      </c>
      <c r="B70" s="288">
        <v>7.5582000000000003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142.1371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8.2256</v>
      </c>
      <c r="G72" s="272" t="s">
        <v>4</v>
      </c>
      <c r="H72" s="288">
        <v>9.1024949999999993</v>
      </c>
    </row>
    <row r="73" spans="1:8">
      <c r="A73" s="272" t="s">
        <v>11</v>
      </c>
      <c r="B73" s="288">
        <v>58.5717</v>
      </c>
      <c r="G73" s="272" t="s">
        <v>95</v>
      </c>
      <c r="H73" s="288">
        <v>0</v>
      </c>
    </row>
    <row r="74" spans="1:8">
      <c r="A74" s="272" t="s">
        <v>5</v>
      </c>
      <c r="B74" s="288">
        <v>359.92110000000002</v>
      </c>
      <c r="G74" s="272" t="s">
        <v>11</v>
      </c>
      <c r="H74" s="288">
        <v>57.894953000000001</v>
      </c>
    </row>
    <row r="75" spans="1:8">
      <c r="A75" s="272" t="s">
        <v>6</v>
      </c>
      <c r="B75" s="288">
        <v>79.547781689999994</v>
      </c>
      <c r="G75" s="272" t="s">
        <v>5</v>
      </c>
      <c r="H75" s="288">
        <v>338.57581900000002</v>
      </c>
    </row>
    <row r="76" spans="1:8">
      <c r="A76" s="272" t="s">
        <v>7</v>
      </c>
      <c r="B76" s="288">
        <v>6.8781183099999996</v>
      </c>
      <c r="G76" s="272" t="s">
        <v>6</v>
      </c>
      <c r="H76" s="288">
        <v>75.734598000000005</v>
      </c>
    </row>
    <row r="77" spans="1:8">
      <c r="A77" s="272" t="s">
        <v>8</v>
      </c>
      <c r="B77" s="288">
        <v>6.0354999999999999</v>
      </c>
      <c r="G77" s="272" t="s">
        <v>7</v>
      </c>
      <c r="H77" s="288">
        <v>6.8643190000000001</v>
      </c>
    </row>
    <row r="78" spans="1:8">
      <c r="A78" s="272" t="s">
        <v>9</v>
      </c>
      <c r="B78" s="288">
        <v>24.107800000000001</v>
      </c>
      <c r="G78" s="272" t="s">
        <v>8</v>
      </c>
      <c r="H78" s="288">
        <v>10.094901999999999</v>
      </c>
    </row>
    <row r="79" spans="1:8">
      <c r="A79" s="272" t="s">
        <v>69</v>
      </c>
      <c r="B79" s="288">
        <v>1.4281999999999999</v>
      </c>
      <c r="G79" s="272" t="s">
        <v>9</v>
      </c>
      <c r="H79" s="288">
        <v>36.299419999999998</v>
      </c>
    </row>
    <row r="80" spans="1:8">
      <c r="A80" s="272" t="s">
        <v>70</v>
      </c>
      <c r="B80" s="288">
        <v>2.7143999999999999</v>
      </c>
      <c r="G80" s="272" t="s">
        <v>69</v>
      </c>
      <c r="H80" s="288">
        <v>1.165713</v>
      </c>
    </row>
    <row r="81" spans="1:11">
      <c r="A81" s="273" t="s">
        <v>10</v>
      </c>
      <c r="B81" s="289">
        <v>783.07370000000003</v>
      </c>
      <c r="G81" s="272" t="s">
        <v>70</v>
      </c>
      <c r="H81" s="288">
        <v>2.8683960000000002</v>
      </c>
    </row>
    <row r="82" spans="1:11">
      <c r="A82" s="272" t="s">
        <v>121</v>
      </c>
      <c r="B82" s="288">
        <v>-35.0627</v>
      </c>
      <c r="C82">
        <f>SUM(B69,B75:B78,B80)</f>
        <v>205.23180000000002</v>
      </c>
      <c r="G82" s="273" t="s">
        <v>10</v>
      </c>
      <c r="H82" s="289">
        <v>865.88018976000001</v>
      </c>
      <c r="I82">
        <f>SUM(H69,H75:H78,H80)</f>
        <v>573.25162152400014</v>
      </c>
    </row>
    <row r="83" spans="1:11">
      <c r="A83" s="272" t="s">
        <v>97</v>
      </c>
      <c r="B83" s="288">
        <v>-2.2879999999999998</v>
      </c>
      <c r="G83" s="272" t="s">
        <v>121</v>
      </c>
      <c r="H83" s="288">
        <v>-33.93468</v>
      </c>
    </row>
    <row r="84" spans="1:11">
      <c r="A84" s="272" t="s">
        <v>122</v>
      </c>
      <c r="B84" s="288">
        <v>-86.714600000000004</v>
      </c>
      <c r="G84" s="272" t="s">
        <v>97</v>
      </c>
      <c r="H84" s="288">
        <v>-4.8965899999999998</v>
      </c>
    </row>
    <row r="85" spans="1:11">
      <c r="A85" s="273" t="s">
        <v>123</v>
      </c>
      <c r="B85" s="289">
        <v>659.00840000000005</v>
      </c>
      <c r="G85" s="272" t="s">
        <v>122</v>
      </c>
      <c r="H85" s="288">
        <v>-67.498549999999994</v>
      </c>
    </row>
    <row r="86" spans="1:11">
      <c r="G86" s="273" t="s">
        <v>123</v>
      </c>
      <c r="H86" s="289">
        <v>759.55036975999997</v>
      </c>
    </row>
    <row r="91" spans="1:11">
      <c r="B91" s="175" t="str">
        <f>"Mes " &amp;B66</f>
        <v>Mes 22/11/2023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22/11/2023</v>
      </c>
      <c r="B92" s="157"/>
      <c r="C92" s="157"/>
      <c r="D92" s="157"/>
      <c r="E92" s="174" t="str">
        <f>CONCATENATE("Mes",CHAR(13),MID(A92,66,10))</f>
        <v>Mes_x000D_22/11/2023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0.96519650704652715</v>
      </c>
      <c r="C94" s="104"/>
      <c r="G94" s="105" t="s">
        <v>81</v>
      </c>
      <c r="H94" s="173">
        <f>VLOOKUP(G94,G$69:H$84,2,FALSE)/VLOOKUP("Generación",G$69:H$84,2,FALSE)*100</f>
        <v>1.8888315530735487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18.151177852097447</v>
      </c>
      <c r="C95" s="104"/>
      <c r="G95" s="105" t="s">
        <v>3</v>
      </c>
      <c r="H95" s="173">
        <f>VLOOKUP(G95,G$69:H$84,2,FALSE)/VLOOKUP("Generación",G$69:H$84,2,FALSE)*100</f>
        <v>19.645707109565549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1.0504247556775308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1.0512418585905032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7.4797174263418631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6.686254482395193</v>
      </c>
      <c r="I97" s="104"/>
      <c r="J97" s="104"/>
      <c r="K97" s="104"/>
    </row>
    <row r="98" spans="1:11">
      <c r="A98" s="105" t="s">
        <v>9</v>
      </c>
      <c r="B98" s="173">
        <f t="shared" si="5"/>
        <v>3.0786118854457758</v>
      </c>
      <c r="C98" s="104"/>
      <c r="D98" s="104"/>
      <c r="E98" s="104"/>
      <c r="G98" s="105" t="s">
        <v>9</v>
      </c>
      <c r="H98" s="173">
        <f t="shared" si="6"/>
        <v>4.1921989242023514</v>
      </c>
      <c r="I98" s="104"/>
      <c r="J98" s="104"/>
      <c r="K98" s="104"/>
    </row>
    <row r="99" spans="1:11">
      <c r="A99" s="105" t="s">
        <v>70</v>
      </c>
      <c r="B99" s="173">
        <f t="shared" si="5"/>
        <v>0.34663403968234408</v>
      </c>
      <c r="C99" s="104"/>
      <c r="D99" s="104"/>
      <c r="E99" s="104"/>
      <c r="G99" s="105" t="s">
        <v>70</v>
      </c>
      <c r="H99" s="173">
        <f t="shared" si="6"/>
        <v>0.33126938737275496</v>
      </c>
      <c r="I99" s="104"/>
      <c r="J99" s="104"/>
      <c r="K99" s="104"/>
    </row>
    <row r="100" spans="1:11">
      <c r="A100" s="105" t="s">
        <v>69</v>
      </c>
      <c r="B100" s="173">
        <f t="shared" si="5"/>
        <v>0.1823838548019171</v>
      </c>
      <c r="C100" s="104"/>
      <c r="D100" s="104"/>
      <c r="E100" s="104"/>
      <c r="G100" s="105" t="s">
        <v>69</v>
      </c>
      <c r="H100" s="173">
        <f t="shared" si="6"/>
        <v>0.13462751703825282</v>
      </c>
      <c r="I100" s="104"/>
      <c r="J100" s="104"/>
      <c r="K100" s="104"/>
    </row>
    <row r="101" spans="1:11">
      <c r="A101" s="105" t="s">
        <v>5</v>
      </c>
      <c r="B101" s="173">
        <f t="shared" si="5"/>
        <v>45.962608628025691</v>
      </c>
      <c r="C101" s="104"/>
      <c r="D101" s="104"/>
      <c r="E101" s="104"/>
      <c r="G101" s="105" t="s">
        <v>5</v>
      </c>
      <c r="H101" s="173">
        <f t="shared" si="6"/>
        <v>39.101924608512483</v>
      </c>
      <c r="I101" s="104"/>
      <c r="J101" s="104"/>
      <c r="K101" s="104"/>
    </row>
    <row r="102" spans="1:11">
      <c r="A102" s="105" t="s">
        <v>2</v>
      </c>
      <c r="B102" s="173">
        <f t="shared" si="5"/>
        <v>10.975748515114223</v>
      </c>
      <c r="C102" s="104"/>
      <c r="D102" s="104"/>
      <c r="E102" s="104"/>
      <c r="G102" s="105" t="s">
        <v>2</v>
      </c>
      <c r="H102" s="173">
        <f t="shared" si="6"/>
        <v>16.262789262222373</v>
      </c>
      <c r="I102" s="104"/>
      <c r="J102" s="104"/>
      <c r="K102" s="104"/>
    </row>
    <row r="103" spans="1:11">
      <c r="A103" s="105" t="s">
        <v>6</v>
      </c>
      <c r="B103" s="173">
        <f t="shared" si="5"/>
        <v>10.158402930656461</v>
      </c>
      <c r="C103" s="104"/>
      <c r="D103" s="104"/>
      <c r="E103" s="104"/>
      <c r="G103" s="105" t="s">
        <v>6</v>
      </c>
      <c r="H103" s="173">
        <f t="shared" si="6"/>
        <v>8.7465447178080975</v>
      </c>
      <c r="I103" s="104"/>
      <c r="J103" s="104"/>
      <c r="K103" s="104"/>
    </row>
    <row r="104" spans="1:11">
      <c r="A104" s="105" t="s">
        <v>7</v>
      </c>
      <c r="B104" s="173">
        <f t="shared" si="5"/>
        <v>0.8783487824964622</v>
      </c>
      <c r="C104" s="104"/>
      <c r="D104" s="104"/>
      <c r="E104" s="104"/>
      <c r="G104" s="105" t="s">
        <v>7</v>
      </c>
      <c r="H104" s="173">
        <f t="shared" si="6"/>
        <v>0.79275621283154818</v>
      </c>
      <c r="I104" s="104"/>
      <c r="J104" s="104"/>
      <c r="K104" s="104"/>
    </row>
    <row r="105" spans="1:11">
      <c r="A105" s="105" t="s">
        <v>8</v>
      </c>
      <c r="B105" s="173">
        <f t="shared" si="5"/>
        <v>0.77074482261375898</v>
      </c>
      <c r="C105" s="157"/>
      <c r="D105" s="157"/>
      <c r="E105" s="157"/>
      <c r="G105" s="105" t="s">
        <v>8</v>
      </c>
      <c r="H105" s="173">
        <f t="shared" si="6"/>
        <v>1.1658543663873462</v>
      </c>
      <c r="I105" s="104"/>
      <c r="J105" s="104"/>
      <c r="K105" s="104"/>
    </row>
    <row r="106" spans="1:11">
      <c r="A106" s="107" t="s">
        <v>15</v>
      </c>
      <c r="B106" s="108">
        <f>SUM(B94:B105)</f>
        <v>100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31.071762466291489</v>
      </c>
      <c r="G109" s="159" t="s">
        <v>16</v>
      </c>
      <c r="H109" s="160">
        <f>SUM(H94:H99)</f>
        <v>33.795503315199902</v>
      </c>
    </row>
    <row r="110" spans="1:11">
      <c r="A110" s="163" t="s">
        <v>17</v>
      </c>
      <c r="B110" s="164">
        <f>SUM(B100:B105)</f>
        <v>68.928237533708526</v>
      </c>
      <c r="G110" s="163" t="s">
        <v>17</v>
      </c>
      <c r="H110" s="164">
        <f>SUM(H100:H105)</f>
        <v>66.204496684800105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5" t="s">
        <v>98</v>
      </c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</row>
    <row r="116" spans="1:26">
      <c r="A116" s="166" t="s">
        <v>106</v>
      </c>
      <c r="B116" s="317" t="s">
        <v>109</v>
      </c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>
      <c r="A117" s="170" t="s">
        <v>30</v>
      </c>
      <c r="B117" s="296" t="s">
        <v>184</v>
      </c>
      <c r="C117" s="296" t="s">
        <v>185</v>
      </c>
      <c r="D117" s="296" t="s">
        <v>187</v>
      </c>
      <c r="E117" s="296" t="s">
        <v>196</v>
      </c>
      <c r="F117" s="296" t="s">
        <v>197</v>
      </c>
      <c r="G117" s="296" t="s">
        <v>198</v>
      </c>
      <c r="H117" s="296" t="s">
        <v>201</v>
      </c>
      <c r="I117" s="296" t="s">
        <v>205</v>
      </c>
      <c r="J117" s="296" t="s">
        <v>206</v>
      </c>
      <c r="K117" s="296" t="s">
        <v>207</v>
      </c>
      <c r="L117" s="296" t="s">
        <v>208</v>
      </c>
      <c r="M117" s="296" t="s">
        <v>209</v>
      </c>
      <c r="N117" s="296" t="s">
        <v>210</v>
      </c>
      <c r="O117" s="296" t="s">
        <v>211</v>
      </c>
      <c r="P117" s="296" t="s">
        <v>212</v>
      </c>
      <c r="Q117" s="296" t="s">
        <v>214</v>
      </c>
      <c r="R117" s="296" t="s">
        <v>215</v>
      </c>
      <c r="S117" s="296" t="s">
        <v>218</v>
      </c>
      <c r="T117" s="296" t="s">
        <v>226</v>
      </c>
      <c r="U117" s="296" t="s">
        <v>228</v>
      </c>
      <c r="V117" s="296" t="s">
        <v>229</v>
      </c>
      <c r="W117" s="296" t="s">
        <v>230</v>
      </c>
      <c r="X117" s="296" t="s">
        <v>232</v>
      </c>
      <c r="Y117" s="296" t="s">
        <v>233</v>
      </c>
      <c r="Z117" s="296" t="s">
        <v>234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1199.2142875120001</v>
      </c>
      <c r="C119" s="288">
        <v>2536.648307984</v>
      </c>
      <c r="D119" s="288">
        <v>2085.563255944</v>
      </c>
      <c r="E119" s="288">
        <v>1174.71960113</v>
      </c>
      <c r="F119" s="288">
        <v>1775.1816971759999</v>
      </c>
      <c r="G119" s="288">
        <v>1802.4775146960001</v>
      </c>
      <c r="H119" s="288">
        <v>1923.4158353339999</v>
      </c>
      <c r="I119" s="288">
        <v>1192.633610676</v>
      </c>
      <c r="J119" s="288">
        <v>1044.7215398359999</v>
      </c>
      <c r="K119" s="288">
        <v>973.27249521399995</v>
      </c>
      <c r="L119" s="288">
        <v>1154.544200052</v>
      </c>
      <c r="M119" s="288">
        <v>719.29101276899996</v>
      </c>
      <c r="N119" s="288">
        <v>1311.5542539319999</v>
      </c>
      <c r="O119" s="288">
        <v>2750.3073308039998</v>
      </c>
      <c r="P119" s="288">
        <v>3859.7075410460002</v>
      </c>
      <c r="Q119" s="288">
        <v>2466.019427488</v>
      </c>
      <c r="R119" s="288">
        <v>2043.195288889</v>
      </c>
      <c r="S119" s="288">
        <v>1532.7970382829999</v>
      </c>
      <c r="T119" s="288">
        <v>1391.282290074</v>
      </c>
      <c r="U119" s="288">
        <v>1912.966164422</v>
      </c>
      <c r="V119" s="288">
        <v>1303.0717722879999</v>
      </c>
      <c r="W119" s="288">
        <v>966.63222098799997</v>
      </c>
      <c r="X119" s="288">
        <v>929.63253717600003</v>
      </c>
      <c r="Y119" s="288">
        <v>1445.246566886</v>
      </c>
      <c r="Z119" s="288">
        <v>3557.5362</v>
      </c>
    </row>
    <row r="120" spans="1:26">
      <c r="A120" s="272" t="s">
        <v>81</v>
      </c>
      <c r="B120" s="288">
        <v>202.80658590199999</v>
      </c>
      <c r="C120" s="288">
        <v>269.90882835999997</v>
      </c>
      <c r="D120" s="288">
        <v>215.63773516000001</v>
      </c>
      <c r="E120" s="288">
        <v>285.07994499799997</v>
      </c>
      <c r="F120" s="288">
        <v>273.84815268400001</v>
      </c>
      <c r="G120" s="288">
        <v>336.71262419200002</v>
      </c>
      <c r="H120" s="288">
        <v>300.01770330400001</v>
      </c>
      <c r="I120" s="288">
        <v>271.315038238</v>
      </c>
      <c r="J120" s="288">
        <v>216.66329902000001</v>
      </c>
      <c r="K120" s="288">
        <v>339.43728641600001</v>
      </c>
      <c r="L120" s="288">
        <v>304.78576529399999</v>
      </c>
      <c r="M120" s="288">
        <v>385.62967349299998</v>
      </c>
      <c r="N120" s="288">
        <v>361.663865692</v>
      </c>
      <c r="O120" s="288">
        <v>485.35906038799999</v>
      </c>
      <c r="P120" s="288">
        <v>542.79743612200002</v>
      </c>
      <c r="Q120" s="288">
        <v>260.87120307999999</v>
      </c>
      <c r="R120" s="288">
        <v>540.07979424799998</v>
      </c>
      <c r="S120" s="288">
        <v>611.59025412400001</v>
      </c>
      <c r="T120" s="288">
        <v>482.56337790999999</v>
      </c>
      <c r="U120" s="288">
        <v>288.68313398599997</v>
      </c>
      <c r="V120" s="288">
        <v>317.62358116000001</v>
      </c>
      <c r="W120" s="288">
        <v>417.21605209199998</v>
      </c>
      <c r="X120" s="288">
        <v>351.92025856800001</v>
      </c>
      <c r="Y120" s="288">
        <v>486.13972009100002</v>
      </c>
      <c r="Z120" s="288">
        <v>349.0437</v>
      </c>
    </row>
    <row r="121" spans="1:26">
      <c r="A121" s="272" t="s">
        <v>3</v>
      </c>
      <c r="B121" s="288">
        <v>3562.2548069999998</v>
      </c>
      <c r="C121" s="288">
        <v>3922.8334519999999</v>
      </c>
      <c r="D121" s="288">
        <v>5048.424951</v>
      </c>
      <c r="E121" s="288">
        <v>4771.0582690000001</v>
      </c>
      <c r="F121" s="288">
        <v>4766.6900519999999</v>
      </c>
      <c r="G121" s="288">
        <v>4414.7154469999996</v>
      </c>
      <c r="H121" s="288">
        <v>4066.3553609999999</v>
      </c>
      <c r="I121" s="288">
        <v>4459.4583080000002</v>
      </c>
      <c r="J121" s="288">
        <v>5073.3675970000004</v>
      </c>
      <c r="K121" s="288">
        <v>5122.0469300000004</v>
      </c>
      <c r="L121" s="288">
        <v>4847.367123</v>
      </c>
      <c r="M121" s="288">
        <v>4021.3383749999998</v>
      </c>
      <c r="N121" s="288">
        <v>4182.0928880000001</v>
      </c>
      <c r="O121" s="288">
        <v>5161.1899439999997</v>
      </c>
      <c r="P121" s="288">
        <v>5086.7635890000001</v>
      </c>
      <c r="Q121" s="288">
        <v>4597.9597160000003</v>
      </c>
      <c r="R121" s="288">
        <v>5102.2896650000002</v>
      </c>
      <c r="S121" s="288">
        <v>4567.2530120000001</v>
      </c>
      <c r="T121" s="288">
        <v>3741.7683910000001</v>
      </c>
      <c r="U121" s="288">
        <v>4008.7212100000002</v>
      </c>
      <c r="V121" s="288">
        <v>5123.1471769999998</v>
      </c>
      <c r="W121" s="288">
        <v>5008.274547</v>
      </c>
      <c r="X121" s="288">
        <v>4546.8185190000004</v>
      </c>
      <c r="Y121" s="288">
        <v>3741.7340180000001</v>
      </c>
      <c r="Z121" s="288">
        <v>3774.9052000000001</v>
      </c>
    </row>
    <row r="122" spans="1:26">
      <c r="A122" s="272" t="s">
        <v>4</v>
      </c>
      <c r="B122" s="288">
        <v>577.01964299999997</v>
      </c>
      <c r="C122" s="288">
        <v>720.54062199999998</v>
      </c>
      <c r="D122" s="288">
        <v>710.59068600000001</v>
      </c>
      <c r="E122" s="288">
        <v>569.209655</v>
      </c>
      <c r="F122" s="288">
        <v>705.89499799999999</v>
      </c>
      <c r="G122" s="288">
        <v>691.61008400000003</v>
      </c>
      <c r="H122" s="288">
        <v>528.18479500000001</v>
      </c>
      <c r="I122" s="288">
        <v>803.89451299999996</v>
      </c>
      <c r="J122" s="288">
        <v>832.04332899999997</v>
      </c>
      <c r="K122" s="288">
        <v>814.32721900000001</v>
      </c>
      <c r="L122" s="288">
        <v>632.670525</v>
      </c>
      <c r="M122" s="288">
        <v>380.94435900000002</v>
      </c>
      <c r="N122" s="288">
        <v>320.27393899999998</v>
      </c>
      <c r="O122" s="288">
        <v>693.88968399999999</v>
      </c>
      <c r="P122" s="288">
        <v>296.93498</v>
      </c>
      <c r="Q122" s="288">
        <v>418.656857</v>
      </c>
      <c r="R122" s="288">
        <v>424.61757399999999</v>
      </c>
      <c r="S122" s="288">
        <v>250.49709999999999</v>
      </c>
      <c r="T122" s="288">
        <v>240.399078</v>
      </c>
      <c r="U122" s="288">
        <v>297.64954599999999</v>
      </c>
      <c r="V122" s="288">
        <v>278.085915</v>
      </c>
      <c r="W122" s="288">
        <v>405.98407800000001</v>
      </c>
      <c r="X122" s="288">
        <v>401.51815299999998</v>
      </c>
      <c r="Y122" s="288">
        <v>373.47347600000001</v>
      </c>
      <c r="Z122" s="288">
        <v>228.44749999999999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288">
        <v>-9.9999999999999995E-7</v>
      </c>
      <c r="S123" s="288">
        <v>0</v>
      </c>
      <c r="T123" s="288">
        <v>0</v>
      </c>
      <c r="U123" s="288">
        <v>0</v>
      </c>
      <c r="V123" s="288">
        <v>9.9999999999999995E-7</v>
      </c>
      <c r="W123" s="288">
        <v>-9.9999999999999995E-7</v>
      </c>
      <c r="X123" s="288">
        <v>0</v>
      </c>
      <c r="Y123" s="288">
        <v>-9.9999999999999995E-7</v>
      </c>
      <c r="Z123" s="288">
        <v>0</v>
      </c>
    </row>
    <row r="124" spans="1:26">
      <c r="A124" s="272" t="s">
        <v>11</v>
      </c>
      <c r="B124" s="288">
        <v>5697.9228290000001</v>
      </c>
      <c r="C124" s="288">
        <v>4500.5213789999998</v>
      </c>
      <c r="D124" s="288">
        <v>5197.9756429999998</v>
      </c>
      <c r="E124" s="288">
        <v>4087.2934209999999</v>
      </c>
      <c r="F124" s="288">
        <v>3253.8125449999998</v>
      </c>
      <c r="G124" s="288">
        <v>2574.0641529999998</v>
      </c>
      <c r="H124" s="288">
        <v>3092.6266949999999</v>
      </c>
      <c r="I124" s="288">
        <v>5827.7719909999996</v>
      </c>
      <c r="J124" s="288">
        <v>7767.9649179999997</v>
      </c>
      <c r="K124" s="288">
        <v>7355.8567110000004</v>
      </c>
      <c r="L124" s="288">
        <v>7042.5267629999998</v>
      </c>
      <c r="M124" s="288">
        <v>6463.9831450000001</v>
      </c>
      <c r="N124" s="288">
        <v>4128.1797839999999</v>
      </c>
      <c r="O124" s="288">
        <v>3769.7414309999999</v>
      </c>
      <c r="P124" s="288">
        <v>2192.7567490000001</v>
      </c>
      <c r="Q124" s="288">
        <v>3827.6744090000002</v>
      </c>
      <c r="R124" s="288">
        <v>2596.2711089999998</v>
      </c>
      <c r="S124" s="288">
        <v>2387.6938829999999</v>
      </c>
      <c r="T124" s="288">
        <v>2826.4588859999999</v>
      </c>
      <c r="U124" s="288">
        <v>4052.7489780000001</v>
      </c>
      <c r="V124" s="288">
        <v>4383.6223309999996</v>
      </c>
      <c r="W124" s="288">
        <v>4368.1142330000002</v>
      </c>
      <c r="X124" s="288">
        <v>4240.7922829999998</v>
      </c>
      <c r="Y124" s="288">
        <v>3454.1032340000002</v>
      </c>
      <c r="Z124" s="288">
        <v>2198.4775</v>
      </c>
    </row>
    <row r="125" spans="1:26">
      <c r="A125" s="272" t="s">
        <v>5</v>
      </c>
      <c r="B125" s="288">
        <v>6329.9096579999996</v>
      </c>
      <c r="C125" s="288">
        <v>6817.1899569999996</v>
      </c>
      <c r="D125" s="288">
        <v>5354.4357819999996</v>
      </c>
      <c r="E125" s="288">
        <v>4623.7704979999999</v>
      </c>
      <c r="F125" s="288">
        <v>6418.6850489999997</v>
      </c>
      <c r="G125" s="288">
        <v>5534.827182</v>
      </c>
      <c r="H125" s="288">
        <v>4570.7138519999999</v>
      </c>
      <c r="I125" s="288">
        <v>3650.6280529999999</v>
      </c>
      <c r="J125" s="288">
        <v>4385.3453140000001</v>
      </c>
      <c r="K125" s="288">
        <v>4075.9092099999998</v>
      </c>
      <c r="L125" s="288">
        <v>4069.2943150000001</v>
      </c>
      <c r="M125" s="288">
        <v>5015.3612540000004</v>
      </c>
      <c r="N125" s="288">
        <v>6579.6363689999998</v>
      </c>
      <c r="O125" s="288">
        <v>5541.3145119999999</v>
      </c>
      <c r="P125" s="288">
        <v>7323.8528509999996</v>
      </c>
      <c r="Q125" s="288">
        <v>4633.8424720000003</v>
      </c>
      <c r="R125" s="288">
        <v>6562.9494439999999</v>
      </c>
      <c r="S125" s="288">
        <v>4798.0341330000001</v>
      </c>
      <c r="T125" s="288">
        <v>5324.1630670000004</v>
      </c>
      <c r="U125" s="288">
        <v>3017.4135729999998</v>
      </c>
      <c r="V125" s="288">
        <v>3650.5355380000001</v>
      </c>
      <c r="W125" s="288">
        <v>4088.245336</v>
      </c>
      <c r="X125" s="288">
        <v>3493.5598100000002</v>
      </c>
      <c r="Y125" s="288">
        <v>5706.4825490000003</v>
      </c>
      <c r="Z125" s="288">
        <v>6933.8316000000004</v>
      </c>
    </row>
    <row r="126" spans="1:26">
      <c r="A126" s="272" t="s">
        <v>6</v>
      </c>
      <c r="B126" s="288">
        <v>1324.1000770000001</v>
      </c>
      <c r="C126" s="288">
        <v>995.50480800000003</v>
      </c>
      <c r="D126" s="288">
        <v>1536.792817</v>
      </c>
      <c r="E126" s="288">
        <v>1656.2738199999999</v>
      </c>
      <c r="F126" s="288">
        <v>1417.013942</v>
      </c>
      <c r="G126" s="288">
        <v>2533.1844110000002</v>
      </c>
      <c r="H126" s="288">
        <v>3292.6434880000002</v>
      </c>
      <c r="I126" s="288">
        <v>3163.689421</v>
      </c>
      <c r="J126" s="288">
        <v>3323.9309790000002</v>
      </c>
      <c r="K126" s="288">
        <v>3178.4350300000001</v>
      </c>
      <c r="L126" s="288">
        <v>2646.8288579999999</v>
      </c>
      <c r="M126" s="288">
        <v>1975.2256689999999</v>
      </c>
      <c r="N126" s="288">
        <v>1500.5349329999999</v>
      </c>
      <c r="O126" s="288">
        <v>1097.410736</v>
      </c>
      <c r="P126" s="288">
        <v>1702.368191</v>
      </c>
      <c r="Q126" s="288">
        <v>2116.929095</v>
      </c>
      <c r="R126" s="288">
        <v>3026.359449</v>
      </c>
      <c r="S126" s="288">
        <v>3706.5430190000002</v>
      </c>
      <c r="T126" s="288">
        <v>3795.9913299999998</v>
      </c>
      <c r="U126" s="288">
        <v>3780.393454</v>
      </c>
      <c r="V126" s="288">
        <v>4475.9036299999998</v>
      </c>
      <c r="W126" s="288">
        <v>4376.8469839999998</v>
      </c>
      <c r="X126" s="288">
        <v>3295.670611</v>
      </c>
      <c r="Y126" s="288">
        <v>2566.3154300000001</v>
      </c>
      <c r="Z126" s="288">
        <v>1922.3677407370001</v>
      </c>
    </row>
    <row r="127" spans="1:26">
      <c r="A127" s="272" t="s">
        <v>7</v>
      </c>
      <c r="B127" s="288">
        <v>172.42624599999999</v>
      </c>
      <c r="C127" s="288">
        <v>103.956001</v>
      </c>
      <c r="D127" s="288">
        <v>170.978835</v>
      </c>
      <c r="E127" s="288">
        <v>208.19236799999999</v>
      </c>
      <c r="F127" s="288">
        <v>120.56837400000001</v>
      </c>
      <c r="G127" s="288">
        <v>412.77760999999998</v>
      </c>
      <c r="H127" s="288">
        <v>621.24749499999996</v>
      </c>
      <c r="I127" s="288">
        <v>534.21786699999996</v>
      </c>
      <c r="J127" s="288">
        <v>667.23559599999999</v>
      </c>
      <c r="K127" s="288">
        <v>619.95898999999997</v>
      </c>
      <c r="L127" s="288">
        <v>437.343279</v>
      </c>
      <c r="M127" s="288">
        <v>166.12881300000001</v>
      </c>
      <c r="N127" s="288">
        <v>104.765418</v>
      </c>
      <c r="O127" s="288">
        <v>59.778182999999999</v>
      </c>
      <c r="P127" s="288">
        <v>119.50775899999999</v>
      </c>
      <c r="Q127" s="288">
        <v>178.785415</v>
      </c>
      <c r="R127" s="288">
        <v>409.93961899999999</v>
      </c>
      <c r="S127" s="288">
        <v>625.72451000000001</v>
      </c>
      <c r="T127" s="288">
        <v>500.29359099999999</v>
      </c>
      <c r="U127" s="288">
        <v>541.44321600000001</v>
      </c>
      <c r="V127" s="288">
        <v>768.13673300000005</v>
      </c>
      <c r="W127" s="288">
        <v>719.76334299999996</v>
      </c>
      <c r="X127" s="288">
        <v>400.78732400000001</v>
      </c>
      <c r="Y127" s="288">
        <v>226.73819900000001</v>
      </c>
      <c r="Z127" s="288">
        <v>118.689859263</v>
      </c>
    </row>
    <row r="128" spans="1:26">
      <c r="A128" s="272" t="s">
        <v>8</v>
      </c>
      <c r="B128" s="288">
        <v>433.36826200000002</v>
      </c>
      <c r="C128" s="288">
        <v>435.36680699999999</v>
      </c>
      <c r="D128" s="288">
        <v>427.51744300000001</v>
      </c>
      <c r="E128" s="288">
        <v>373.91135300000002</v>
      </c>
      <c r="F128" s="288">
        <v>422.68071300000003</v>
      </c>
      <c r="G128" s="288">
        <v>429.59813000000003</v>
      </c>
      <c r="H128" s="288">
        <v>396.44900200000001</v>
      </c>
      <c r="I128" s="288">
        <v>415.07297199999999</v>
      </c>
      <c r="J128" s="288">
        <v>408.56224500000002</v>
      </c>
      <c r="K128" s="288">
        <v>382.68428</v>
      </c>
      <c r="L128" s="288">
        <v>340.65432700000002</v>
      </c>
      <c r="M128" s="288">
        <v>366.58353699999998</v>
      </c>
      <c r="N128" s="288">
        <v>365.01865600000002</v>
      </c>
      <c r="O128" s="288">
        <v>320.261664</v>
      </c>
      <c r="P128" s="288">
        <v>289.70243699999997</v>
      </c>
      <c r="Q128" s="288">
        <v>356.26291500000002</v>
      </c>
      <c r="R128" s="288">
        <v>307.07592899999997</v>
      </c>
      <c r="S128" s="288">
        <v>272.39934599999998</v>
      </c>
      <c r="T128" s="288">
        <v>337.37709599999999</v>
      </c>
      <c r="U128" s="288">
        <v>321.04170599999998</v>
      </c>
      <c r="V128" s="288">
        <v>319.13790999999998</v>
      </c>
      <c r="W128" s="288">
        <v>339.53788500000002</v>
      </c>
      <c r="X128" s="288">
        <v>284.53883400000001</v>
      </c>
      <c r="Y128" s="288">
        <v>262.341748</v>
      </c>
      <c r="Z128" s="288">
        <v>250.3843</v>
      </c>
    </row>
    <row r="129" spans="1:26">
      <c r="A129" s="272" t="s">
        <v>9</v>
      </c>
      <c r="B129" s="288">
        <v>2172.339551</v>
      </c>
      <c r="C129" s="288">
        <v>2171.5846200000001</v>
      </c>
      <c r="D129" s="288">
        <v>2144.5206039999998</v>
      </c>
      <c r="E129" s="288">
        <v>2116.0843140000002</v>
      </c>
      <c r="F129" s="288">
        <v>2213.4287890000001</v>
      </c>
      <c r="G129" s="288">
        <v>1707.8025250000001</v>
      </c>
      <c r="H129" s="288">
        <v>1868.794116</v>
      </c>
      <c r="I129" s="288">
        <v>1466.342539</v>
      </c>
      <c r="J129" s="288">
        <v>1055.238141</v>
      </c>
      <c r="K129" s="288">
        <v>776.19524000000001</v>
      </c>
      <c r="L129" s="288">
        <v>737.16433600000005</v>
      </c>
      <c r="M129" s="288">
        <v>1092.281929</v>
      </c>
      <c r="N129" s="288">
        <v>1449.082572</v>
      </c>
      <c r="O129" s="288">
        <v>1096.4914060000001</v>
      </c>
      <c r="P129" s="288">
        <v>1207.135878</v>
      </c>
      <c r="Q129" s="288">
        <v>1713.2985900000001</v>
      </c>
      <c r="R129" s="288">
        <v>1726.7644049999999</v>
      </c>
      <c r="S129" s="288">
        <v>1572.4450019999999</v>
      </c>
      <c r="T129" s="288">
        <v>1689.5720839999999</v>
      </c>
      <c r="U129" s="288">
        <v>1724.8432869999999</v>
      </c>
      <c r="V129" s="288">
        <v>1477.1990989999999</v>
      </c>
      <c r="W129" s="288">
        <v>1302.218576</v>
      </c>
      <c r="X129" s="288">
        <v>1430.8498970000001</v>
      </c>
      <c r="Y129" s="288">
        <v>1244.633681</v>
      </c>
      <c r="Z129" s="288">
        <v>1016.6098</v>
      </c>
    </row>
    <row r="130" spans="1:26">
      <c r="A130" s="272" t="s">
        <v>69</v>
      </c>
      <c r="B130" s="288">
        <v>65.901263499999999</v>
      </c>
      <c r="C130" s="288">
        <v>72.807829999999996</v>
      </c>
      <c r="D130" s="288">
        <v>68.975128999999995</v>
      </c>
      <c r="E130" s="288">
        <v>66.906879000000004</v>
      </c>
      <c r="F130" s="288">
        <v>71.978253499999994</v>
      </c>
      <c r="G130" s="288">
        <v>64.772149999999996</v>
      </c>
      <c r="H130" s="288">
        <v>67.480593499999998</v>
      </c>
      <c r="I130" s="288">
        <v>63.217403500000003</v>
      </c>
      <c r="J130" s="288">
        <v>59.032142</v>
      </c>
      <c r="K130" s="288">
        <v>51.306201000000001</v>
      </c>
      <c r="L130" s="288">
        <v>45.615575</v>
      </c>
      <c r="M130" s="288">
        <v>60.185411000000002</v>
      </c>
      <c r="N130" s="288">
        <v>56.9594545</v>
      </c>
      <c r="O130" s="288">
        <v>62.369816499999999</v>
      </c>
      <c r="P130" s="288">
        <v>60.303250499999997</v>
      </c>
      <c r="Q130" s="288">
        <v>61.687733999999999</v>
      </c>
      <c r="R130" s="288">
        <v>62.173029999999997</v>
      </c>
      <c r="S130" s="288">
        <v>46.745470500000003</v>
      </c>
      <c r="T130" s="288">
        <v>32.738592500000003</v>
      </c>
      <c r="U130" s="288">
        <v>65.021735000000007</v>
      </c>
      <c r="V130" s="288">
        <v>70.556624999999997</v>
      </c>
      <c r="W130" s="288">
        <v>62.106560000000002</v>
      </c>
      <c r="X130" s="288">
        <v>63.283716499999997</v>
      </c>
      <c r="Y130" s="288">
        <v>65.383654000000007</v>
      </c>
      <c r="Z130" s="288">
        <v>53.936900000000001</v>
      </c>
    </row>
    <row r="131" spans="1:26">
      <c r="A131" s="272" t="s">
        <v>70</v>
      </c>
      <c r="B131" s="288">
        <v>164.91225249999999</v>
      </c>
      <c r="C131" s="288">
        <v>171.82050699999999</v>
      </c>
      <c r="D131" s="288">
        <v>159.55676600000001</v>
      </c>
      <c r="E131" s="288">
        <v>138.52277699999999</v>
      </c>
      <c r="F131" s="288">
        <v>173.90460849999999</v>
      </c>
      <c r="G131" s="288">
        <v>163.84968900000001</v>
      </c>
      <c r="H131" s="288">
        <v>158.10162349999999</v>
      </c>
      <c r="I131" s="288">
        <v>142.1799135</v>
      </c>
      <c r="J131" s="288">
        <v>164.320076</v>
      </c>
      <c r="K131" s="288">
        <v>150.61526699999999</v>
      </c>
      <c r="L131" s="288">
        <v>125.964905</v>
      </c>
      <c r="M131" s="288">
        <v>143.37030100000001</v>
      </c>
      <c r="N131" s="288">
        <v>117.0142835</v>
      </c>
      <c r="O131" s="288">
        <v>123.76469350000001</v>
      </c>
      <c r="P131" s="288">
        <v>96.190459500000003</v>
      </c>
      <c r="Q131" s="288">
        <v>104.984111</v>
      </c>
      <c r="R131" s="288">
        <v>110.360659</v>
      </c>
      <c r="S131" s="288">
        <v>80.064349500000006</v>
      </c>
      <c r="T131" s="288">
        <v>58.672222499999997</v>
      </c>
      <c r="U131" s="288">
        <v>106.86346</v>
      </c>
      <c r="V131" s="288">
        <v>113.404867</v>
      </c>
      <c r="W131" s="288">
        <v>104.296549</v>
      </c>
      <c r="X131" s="288">
        <v>106.0009465</v>
      </c>
      <c r="Y131" s="288">
        <v>108.36413899999999</v>
      </c>
      <c r="Z131" s="288">
        <v>90.941900000000004</v>
      </c>
    </row>
    <row r="132" spans="1:26">
      <c r="A132" s="273" t="s">
        <v>10</v>
      </c>
      <c r="B132" s="289">
        <v>21902.175462414001</v>
      </c>
      <c r="C132" s="289">
        <v>22718.683119344001</v>
      </c>
      <c r="D132" s="289">
        <v>23120.969647104001</v>
      </c>
      <c r="E132" s="289">
        <v>20071.022900127999</v>
      </c>
      <c r="F132" s="289">
        <v>21613.687173859998</v>
      </c>
      <c r="G132" s="289">
        <v>20666.391519887999</v>
      </c>
      <c r="H132" s="289">
        <v>20886.030559637999</v>
      </c>
      <c r="I132" s="289">
        <v>21990.421629913999</v>
      </c>
      <c r="J132" s="289">
        <v>24998.425175855999</v>
      </c>
      <c r="K132" s="289">
        <v>23840.044859630001</v>
      </c>
      <c r="L132" s="289">
        <v>22384.759971346</v>
      </c>
      <c r="M132" s="289">
        <v>20790.323479261999</v>
      </c>
      <c r="N132" s="289">
        <v>20476.776416624001</v>
      </c>
      <c r="O132" s="289">
        <v>21161.878461191998</v>
      </c>
      <c r="P132" s="289">
        <v>22778.021121168</v>
      </c>
      <c r="Q132" s="289">
        <v>20736.971944567998</v>
      </c>
      <c r="R132" s="289">
        <v>22912.075965136999</v>
      </c>
      <c r="S132" s="289">
        <v>20451.787117406999</v>
      </c>
      <c r="T132" s="289">
        <v>20421.280005984001</v>
      </c>
      <c r="U132" s="289">
        <v>20117.789463408</v>
      </c>
      <c r="V132" s="289">
        <v>22280.425179448001</v>
      </c>
      <c r="W132" s="289">
        <v>22159.236363079999</v>
      </c>
      <c r="X132" s="289">
        <v>19545.372889744001</v>
      </c>
      <c r="Y132" s="289">
        <v>19680.956413977001</v>
      </c>
      <c r="Z132" s="289">
        <v>20495.172200000001</v>
      </c>
    </row>
    <row r="133" spans="1:26">
      <c r="A133" s="272" t="s">
        <v>121</v>
      </c>
      <c r="B133" s="288">
        <v>-273.26012600000001</v>
      </c>
      <c r="C133" s="288">
        <v>-521.83503581499997</v>
      </c>
      <c r="D133" s="288">
        <v>-393.06149596799997</v>
      </c>
      <c r="E133" s="288">
        <v>-484.65830898399997</v>
      </c>
      <c r="F133" s="288">
        <v>-413.67369271000001</v>
      </c>
      <c r="G133" s="288">
        <v>-596.643821</v>
      </c>
      <c r="H133" s="288">
        <v>-443.41771708800002</v>
      </c>
      <c r="I133" s="288">
        <v>-467.84587496699999</v>
      </c>
      <c r="J133" s="288">
        <v>-366.43131077700002</v>
      </c>
      <c r="K133" s="288">
        <v>-478.12104373599999</v>
      </c>
      <c r="L133" s="288">
        <v>-477.58872789600002</v>
      </c>
      <c r="M133" s="288">
        <v>-561.04328870400002</v>
      </c>
      <c r="N133" s="288">
        <v>-586.96255799999994</v>
      </c>
      <c r="O133" s="288">
        <v>-825.88653889700004</v>
      </c>
      <c r="P133" s="288">
        <v>-948.64611309600002</v>
      </c>
      <c r="Q133" s="288">
        <v>-399.19064197199998</v>
      </c>
      <c r="R133" s="288">
        <v>-896.46883619799996</v>
      </c>
      <c r="S133" s="288">
        <v>-928.43957917600005</v>
      </c>
      <c r="T133" s="288">
        <v>-727.87499312099999</v>
      </c>
      <c r="U133" s="288">
        <v>-398.39513445599999</v>
      </c>
      <c r="V133" s="288">
        <v>-478.52159231399997</v>
      </c>
      <c r="W133" s="288">
        <v>-629.17239274400004</v>
      </c>
      <c r="X133" s="288">
        <v>-536.13081876800004</v>
      </c>
      <c r="Y133" s="288">
        <v>-743.00192600000003</v>
      </c>
      <c r="Z133" s="288">
        <v>-831.22860000000003</v>
      </c>
    </row>
    <row r="134" spans="1:26">
      <c r="A134" s="272" t="s">
        <v>97</v>
      </c>
      <c r="B134" s="288">
        <v>-28.435708999999999</v>
      </c>
      <c r="C134" s="288">
        <v>-32.270831999999999</v>
      </c>
      <c r="D134" s="288">
        <v>-31.159338999999999</v>
      </c>
      <c r="E134" s="288">
        <v>-27.502502</v>
      </c>
      <c r="F134" s="288">
        <v>-30.689281000000001</v>
      </c>
      <c r="G134" s="288">
        <v>-33.641058999999998</v>
      </c>
      <c r="H134" s="288">
        <v>-32.047055999999998</v>
      </c>
      <c r="I134" s="288">
        <v>-35.225064000000003</v>
      </c>
      <c r="J134" s="288">
        <v>-67.033137999999994</v>
      </c>
      <c r="K134" s="288">
        <v>-77.653036</v>
      </c>
      <c r="L134" s="288">
        <v>-70.647335999999996</v>
      </c>
      <c r="M134" s="288">
        <v>-61.365385000000003</v>
      </c>
      <c r="N134" s="288">
        <v>-55.991686000000001</v>
      </c>
      <c r="O134" s="288">
        <v>-79.778822000000005</v>
      </c>
      <c r="P134" s="288">
        <v>-123.950131</v>
      </c>
      <c r="Q134" s="288">
        <v>-89.734262000000001</v>
      </c>
      <c r="R134" s="288">
        <v>-82.194308000000007</v>
      </c>
      <c r="S134" s="288">
        <v>-98.033413999999993</v>
      </c>
      <c r="T134" s="288">
        <v>-118.762416</v>
      </c>
      <c r="U134" s="288">
        <v>-124.350134</v>
      </c>
      <c r="V134" s="288">
        <v>-168.54782399999999</v>
      </c>
      <c r="W134" s="288">
        <v>-175.00929099999999</v>
      </c>
      <c r="X134" s="288">
        <v>-130.854702</v>
      </c>
      <c r="Y134" s="288">
        <v>-131.44748999999999</v>
      </c>
      <c r="Z134" s="288">
        <v>-70.727199999999996</v>
      </c>
    </row>
    <row r="135" spans="1:26">
      <c r="A135" s="272" t="s">
        <v>122</v>
      </c>
      <c r="B135" s="288">
        <v>-1310.9456029999999</v>
      </c>
      <c r="C135" s="288">
        <v>-1323.501209</v>
      </c>
      <c r="D135" s="288">
        <v>-1179.9777730000001</v>
      </c>
      <c r="E135" s="288">
        <v>-467.91134399999999</v>
      </c>
      <c r="F135" s="288">
        <v>-880.29803000000004</v>
      </c>
      <c r="G135" s="288">
        <v>-1586.8692699999999</v>
      </c>
      <c r="H135" s="288">
        <v>-1313.838207</v>
      </c>
      <c r="I135" s="288">
        <v>-1458.729505</v>
      </c>
      <c r="J135" s="288">
        <v>-2422.6880030000002</v>
      </c>
      <c r="K135" s="288">
        <v>-2798.10347</v>
      </c>
      <c r="L135" s="288">
        <v>-2876.6627090000002</v>
      </c>
      <c r="M135" s="288">
        <v>-2065.4861510000001</v>
      </c>
      <c r="N135" s="288">
        <v>-1633.8960930000001</v>
      </c>
      <c r="O135" s="288">
        <v>-1117.2289450000001</v>
      </c>
      <c r="P135" s="288">
        <v>-922.71322199999997</v>
      </c>
      <c r="Q135" s="288">
        <v>-922.84288700000002</v>
      </c>
      <c r="R135" s="288">
        <v>-2606.845859</v>
      </c>
      <c r="S135" s="288">
        <v>-2361.0407519999999</v>
      </c>
      <c r="T135" s="288">
        <v>-1674.8909679999999</v>
      </c>
      <c r="U135" s="288">
        <v>-1071.1094189999999</v>
      </c>
      <c r="V135" s="288">
        <v>-511.60106500000001</v>
      </c>
      <c r="W135" s="288">
        <v>-1244.3830700000001</v>
      </c>
      <c r="X135" s="288">
        <v>-644.64615200000003</v>
      </c>
      <c r="Y135" s="288">
        <v>-374.74090200000001</v>
      </c>
      <c r="Z135" s="288">
        <v>-853.51499999999999</v>
      </c>
    </row>
    <row r="136" spans="1:26">
      <c r="A136" s="273" t="s">
        <v>123</v>
      </c>
      <c r="B136" s="289">
        <v>20289.534024413999</v>
      </c>
      <c r="C136" s="289">
        <v>20841.076042528999</v>
      </c>
      <c r="D136" s="289">
        <v>21516.771039136001</v>
      </c>
      <c r="E136" s="289">
        <v>19090.950745144</v>
      </c>
      <c r="F136" s="289">
        <v>20289.026170149999</v>
      </c>
      <c r="G136" s="289">
        <v>18449.237369888</v>
      </c>
      <c r="H136" s="289">
        <v>19096.727579549999</v>
      </c>
      <c r="I136" s="289">
        <v>20028.621185946999</v>
      </c>
      <c r="J136" s="289">
        <v>22142.272724079001</v>
      </c>
      <c r="K136" s="289">
        <v>20486.167309894001</v>
      </c>
      <c r="L136" s="289">
        <v>18959.861198449998</v>
      </c>
      <c r="M136" s="289">
        <v>18102.428654558</v>
      </c>
      <c r="N136" s="289">
        <v>18199.926079624001</v>
      </c>
      <c r="O136" s="289">
        <v>19138.984155294998</v>
      </c>
      <c r="P136" s="289">
        <v>20782.711655071998</v>
      </c>
      <c r="Q136" s="289">
        <v>19325.204153596002</v>
      </c>
      <c r="R136" s="289">
        <v>19326.566961938999</v>
      </c>
      <c r="S136" s="289">
        <v>17064.273372231</v>
      </c>
      <c r="T136" s="289">
        <v>17899.751628862999</v>
      </c>
      <c r="U136" s="289">
        <v>18523.934775951999</v>
      </c>
      <c r="V136" s="289">
        <v>21121.754698133998</v>
      </c>
      <c r="W136" s="289">
        <v>20110.671609336001</v>
      </c>
      <c r="X136" s="289">
        <v>18233.741216975999</v>
      </c>
      <c r="Y136" s="289">
        <v>18431.766095977</v>
      </c>
      <c r="Z136" s="289">
        <v>18739.701400000002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N</v>
      </c>
      <c r="C140" s="182" t="str">
        <f t="shared" si="7"/>
        <v>D</v>
      </c>
      <c r="D140" s="182" t="str">
        <f t="shared" si="7"/>
        <v>E</v>
      </c>
      <c r="E140" s="182" t="str">
        <f t="shared" si="7"/>
        <v>F</v>
      </c>
      <c r="F140" s="182" t="str">
        <f t="shared" si="7"/>
        <v>M</v>
      </c>
      <c r="G140" s="182" t="str">
        <f t="shared" si="7"/>
        <v>A</v>
      </c>
      <c r="H140" s="182" t="str">
        <f t="shared" si="7"/>
        <v>M</v>
      </c>
      <c r="I140" s="182" t="str">
        <f t="shared" si="7"/>
        <v>J</v>
      </c>
      <c r="J140" s="182" t="str">
        <f t="shared" si="7"/>
        <v>J</v>
      </c>
      <c r="K140" s="182" t="str">
        <f t="shared" si="7"/>
        <v>A</v>
      </c>
      <c r="L140" s="182" t="str">
        <f t="shared" si="7"/>
        <v>S</v>
      </c>
      <c r="M140" s="182" t="str">
        <f t="shared" si="7"/>
        <v>O</v>
      </c>
      <c r="N140" s="182" t="str">
        <f t="shared" si="7"/>
        <v>N</v>
      </c>
    </row>
    <row r="141" spans="1:26" s="176" customFormat="1" ht="12">
      <c r="A141" s="182" t="s">
        <v>111</v>
      </c>
      <c r="B141" s="182" t="str">
        <f>TEXT(EDATE(C141,-1),"mmmm aaaa")</f>
        <v>noviembre 2022</v>
      </c>
      <c r="C141" s="182" t="str">
        <f t="shared" ref="C141:M141" si="8">TEXT(EDATE(D141,-1),"mmmm aaaa")</f>
        <v>diciembre 2022</v>
      </c>
      <c r="D141" s="182" t="str">
        <f t="shared" si="8"/>
        <v>enero 2023</v>
      </c>
      <c r="E141" s="182" t="str">
        <f t="shared" si="8"/>
        <v>febrero 2023</v>
      </c>
      <c r="F141" s="182" t="str">
        <f t="shared" si="8"/>
        <v>marzo 2023</v>
      </c>
      <c r="G141" s="182" t="str">
        <f t="shared" si="8"/>
        <v>abril 2023</v>
      </c>
      <c r="H141" s="182" t="str">
        <f t="shared" si="8"/>
        <v>mayo 2023</v>
      </c>
      <c r="I141" s="182" t="str">
        <f t="shared" si="8"/>
        <v>junio 2023</v>
      </c>
      <c r="J141" s="182" t="str">
        <f t="shared" si="8"/>
        <v>julio 2023</v>
      </c>
      <c r="K141" s="182" t="str">
        <f t="shared" si="8"/>
        <v>agosto 2023</v>
      </c>
      <c r="L141" s="182" t="str">
        <f t="shared" si="8"/>
        <v>septiembre 2023</v>
      </c>
      <c r="M141" s="182" t="str">
        <f t="shared" si="8"/>
        <v>octubre 2023</v>
      </c>
      <c r="N141" s="182" t="str">
        <f>A2</f>
        <v>Noviembre 2023</v>
      </c>
    </row>
    <row r="142" spans="1:26" s="179" customFormat="1" ht="12">
      <c r="A142" s="177" t="s">
        <v>2</v>
      </c>
      <c r="B142" s="178">
        <f t="shared" ref="B142:N142" si="9">HLOOKUP(B$141,$117:$133,3,FALSE)</f>
        <v>1311.5542539319999</v>
      </c>
      <c r="C142" s="178">
        <f t="shared" si="9"/>
        <v>2750.3073308039998</v>
      </c>
      <c r="D142" s="178">
        <f t="shared" si="9"/>
        <v>3859.7075410460002</v>
      </c>
      <c r="E142" s="178">
        <f t="shared" si="9"/>
        <v>2466.019427488</v>
      </c>
      <c r="F142" s="178">
        <f t="shared" si="9"/>
        <v>2043.195288889</v>
      </c>
      <c r="G142" s="178">
        <f t="shared" si="9"/>
        <v>1532.7970382829999</v>
      </c>
      <c r="H142" s="178">
        <f t="shared" si="9"/>
        <v>1391.282290074</v>
      </c>
      <c r="I142" s="178">
        <f t="shared" si="9"/>
        <v>1912.966164422</v>
      </c>
      <c r="J142" s="178">
        <f t="shared" si="9"/>
        <v>1303.0717722879999</v>
      </c>
      <c r="K142" s="178">
        <f t="shared" si="9"/>
        <v>966.63222098799997</v>
      </c>
      <c r="L142" s="178">
        <f t="shared" si="9"/>
        <v>929.63253717600003</v>
      </c>
      <c r="M142" s="178">
        <f t="shared" si="9"/>
        <v>1445.246566886</v>
      </c>
      <c r="N142" s="178">
        <f t="shared" si="9"/>
        <v>3557.5362</v>
      </c>
    </row>
    <row r="143" spans="1:26" s="179" customFormat="1" ht="12">
      <c r="A143" s="177" t="s">
        <v>81</v>
      </c>
      <c r="B143" s="178">
        <f t="shared" ref="B143:N143" si="10">HLOOKUP(B$141,$117:$133,4,FALSE)</f>
        <v>361.663865692</v>
      </c>
      <c r="C143" s="178">
        <f t="shared" si="10"/>
        <v>485.35906038799999</v>
      </c>
      <c r="D143" s="178">
        <f t="shared" si="10"/>
        <v>542.79743612200002</v>
      </c>
      <c r="E143" s="178">
        <f t="shared" si="10"/>
        <v>260.87120307999999</v>
      </c>
      <c r="F143" s="178">
        <f t="shared" si="10"/>
        <v>540.07979424799998</v>
      </c>
      <c r="G143" s="178">
        <f t="shared" si="10"/>
        <v>611.59025412400001</v>
      </c>
      <c r="H143" s="178">
        <f t="shared" si="10"/>
        <v>482.56337790999999</v>
      </c>
      <c r="I143" s="178">
        <f t="shared" si="10"/>
        <v>288.68313398599997</v>
      </c>
      <c r="J143" s="178">
        <f t="shared" si="10"/>
        <v>317.62358116000001</v>
      </c>
      <c r="K143" s="178">
        <f t="shared" si="10"/>
        <v>417.21605209199998</v>
      </c>
      <c r="L143" s="178">
        <f t="shared" si="10"/>
        <v>351.92025856800001</v>
      </c>
      <c r="M143" s="178">
        <f t="shared" si="10"/>
        <v>486.13972009100002</v>
      </c>
      <c r="N143" s="178">
        <f t="shared" si="10"/>
        <v>349.0437</v>
      </c>
    </row>
    <row r="144" spans="1:26" s="179" customFormat="1" ht="12">
      <c r="A144" s="177" t="s">
        <v>3</v>
      </c>
      <c r="B144" s="178">
        <f t="shared" ref="B144:N144" si="11">HLOOKUP(B$141,$117:$133,5,FALSE)</f>
        <v>4182.0928880000001</v>
      </c>
      <c r="C144" s="178">
        <f t="shared" si="11"/>
        <v>5161.1899439999997</v>
      </c>
      <c r="D144" s="178">
        <f t="shared" si="11"/>
        <v>5086.7635890000001</v>
      </c>
      <c r="E144" s="178">
        <f t="shared" si="11"/>
        <v>4597.9597160000003</v>
      </c>
      <c r="F144" s="178">
        <f t="shared" si="11"/>
        <v>5102.2896650000002</v>
      </c>
      <c r="G144" s="178">
        <f t="shared" si="11"/>
        <v>4567.2530120000001</v>
      </c>
      <c r="H144" s="178">
        <f t="shared" si="11"/>
        <v>3741.7683910000001</v>
      </c>
      <c r="I144" s="178">
        <f t="shared" si="11"/>
        <v>4008.7212100000002</v>
      </c>
      <c r="J144" s="178">
        <f t="shared" si="11"/>
        <v>5123.1471769999998</v>
      </c>
      <c r="K144" s="178">
        <f t="shared" si="11"/>
        <v>5008.274547</v>
      </c>
      <c r="L144" s="178">
        <f t="shared" si="11"/>
        <v>4546.8185190000004</v>
      </c>
      <c r="M144" s="178">
        <f t="shared" si="11"/>
        <v>3741.7340180000001</v>
      </c>
      <c r="N144" s="178">
        <f t="shared" si="11"/>
        <v>3774.9052000000001</v>
      </c>
    </row>
    <row r="145" spans="1:15" s="179" customFormat="1" ht="12">
      <c r="A145" s="177" t="s">
        <v>4</v>
      </c>
      <c r="B145" s="178">
        <f t="shared" ref="B145:N145" si="12">HLOOKUP(B$141,$117:$133,6,FALSE)</f>
        <v>320.27393899999998</v>
      </c>
      <c r="C145" s="178">
        <f t="shared" si="12"/>
        <v>693.88968399999999</v>
      </c>
      <c r="D145" s="178">
        <f t="shared" si="12"/>
        <v>296.93498</v>
      </c>
      <c r="E145" s="178">
        <f t="shared" si="12"/>
        <v>418.656857</v>
      </c>
      <c r="F145" s="178">
        <f t="shared" si="12"/>
        <v>424.61757399999999</v>
      </c>
      <c r="G145" s="178">
        <f t="shared" si="12"/>
        <v>250.49709999999999</v>
      </c>
      <c r="H145" s="178">
        <f t="shared" si="12"/>
        <v>240.399078</v>
      </c>
      <c r="I145" s="178">
        <f t="shared" si="12"/>
        <v>297.64954599999999</v>
      </c>
      <c r="J145" s="178">
        <f t="shared" si="12"/>
        <v>278.085915</v>
      </c>
      <c r="K145" s="178">
        <f t="shared" si="12"/>
        <v>405.98407800000001</v>
      </c>
      <c r="L145" s="178">
        <f t="shared" si="12"/>
        <v>401.51815299999998</v>
      </c>
      <c r="M145" s="178">
        <f t="shared" si="12"/>
        <v>373.47347600000001</v>
      </c>
      <c r="N145" s="178">
        <f t="shared" si="12"/>
        <v>228.44749999999999</v>
      </c>
    </row>
    <row r="146" spans="1:15" s="179" customFormat="1" ht="12">
      <c r="A146" s="177" t="s">
        <v>11</v>
      </c>
      <c r="B146" s="178">
        <f t="shared" ref="B146:N146" si="13">HLOOKUP(B$141,$117:$133,8,FALSE)</f>
        <v>4128.1797839999999</v>
      </c>
      <c r="C146" s="178">
        <f t="shared" si="13"/>
        <v>3769.7414309999999</v>
      </c>
      <c r="D146" s="178">
        <f t="shared" si="13"/>
        <v>2192.7567490000001</v>
      </c>
      <c r="E146" s="178">
        <f t="shared" si="13"/>
        <v>3827.6744090000002</v>
      </c>
      <c r="F146" s="178">
        <f t="shared" si="13"/>
        <v>2596.2711089999998</v>
      </c>
      <c r="G146" s="178">
        <f t="shared" si="13"/>
        <v>2387.6938829999999</v>
      </c>
      <c r="H146" s="178">
        <f t="shared" si="13"/>
        <v>2826.4588859999999</v>
      </c>
      <c r="I146" s="178">
        <f t="shared" si="13"/>
        <v>4052.7489780000001</v>
      </c>
      <c r="J146" s="178">
        <f t="shared" si="13"/>
        <v>4383.6223309999996</v>
      </c>
      <c r="K146" s="178">
        <f t="shared" si="13"/>
        <v>4368.1142330000002</v>
      </c>
      <c r="L146" s="178">
        <f t="shared" si="13"/>
        <v>4240.7922829999998</v>
      </c>
      <c r="M146" s="178">
        <f t="shared" si="13"/>
        <v>3454.1032340000002</v>
      </c>
      <c r="N146" s="178">
        <f t="shared" si="13"/>
        <v>2198.4775</v>
      </c>
    </row>
    <row r="147" spans="1:15" s="179" customFormat="1" ht="12">
      <c r="A147" s="177" t="s">
        <v>5</v>
      </c>
      <c r="B147" s="178">
        <f t="shared" ref="B147:N147" si="14">HLOOKUP(B$141,$117:$133,9,FALSE)</f>
        <v>6579.6363689999998</v>
      </c>
      <c r="C147" s="178">
        <f t="shared" si="14"/>
        <v>5541.3145119999999</v>
      </c>
      <c r="D147" s="178">
        <f t="shared" si="14"/>
        <v>7323.8528509999996</v>
      </c>
      <c r="E147" s="178">
        <f t="shared" si="14"/>
        <v>4633.8424720000003</v>
      </c>
      <c r="F147" s="178">
        <f t="shared" si="14"/>
        <v>6562.9494439999999</v>
      </c>
      <c r="G147" s="178">
        <f t="shared" si="14"/>
        <v>4798.0341330000001</v>
      </c>
      <c r="H147" s="178">
        <f t="shared" si="14"/>
        <v>5324.1630670000004</v>
      </c>
      <c r="I147" s="178">
        <f t="shared" si="14"/>
        <v>3017.4135729999998</v>
      </c>
      <c r="J147" s="178">
        <f t="shared" si="14"/>
        <v>3650.5355380000001</v>
      </c>
      <c r="K147" s="178">
        <f t="shared" si="14"/>
        <v>4088.245336</v>
      </c>
      <c r="L147" s="178">
        <f t="shared" si="14"/>
        <v>3493.5598100000002</v>
      </c>
      <c r="M147" s="178">
        <f t="shared" si="14"/>
        <v>5706.4825490000003</v>
      </c>
      <c r="N147" s="178">
        <f t="shared" si="14"/>
        <v>6933.8316000000004</v>
      </c>
    </row>
    <row r="148" spans="1:15" s="179" customFormat="1" ht="12">
      <c r="A148" s="177" t="s">
        <v>6</v>
      </c>
      <c r="B148" s="178">
        <f t="shared" ref="B148:N148" si="15">HLOOKUP(B$141,$117:$133,10,FALSE)</f>
        <v>1500.5349329999999</v>
      </c>
      <c r="C148" s="178">
        <f t="shared" si="15"/>
        <v>1097.410736</v>
      </c>
      <c r="D148" s="178">
        <f t="shared" si="15"/>
        <v>1702.368191</v>
      </c>
      <c r="E148" s="178">
        <f t="shared" si="15"/>
        <v>2116.929095</v>
      </c>
      <c r="F148" s="178">
        <f t="shared" si="15"/>
        <v>3026.359449</v>
      </c>
      <c r="G148" s="178">
        <f t="shared" si="15"/>
        <v>3706.5430190000002</v>
      </c>
      <c r="H148" s="178">
        <f t="shared" si="15"/>
        <v>3795.9913299999998</v>
      </c>
      <c r="I148" s="178">
        <f t="shared" si="15"/>
        <v>3780.393454</v>
      </c>
      <c r="J148" s="178">
        <f t="shared" si="15"/>
        <v>4475.9036299999998</v>
      </c>
      <c r="K148" s="178">
        <f t="shared" si="15"/>
        <v>4376.8469839999998</v>
      </c>
      <c r="L148" s="178">
        <f t="shared" si="15"/>
        <v>3295.670611</v>
      </c>
      <c r="M148" s="178">
        <f t="shared" si="15"/>
        <v>2566.3154300000001</v>
      </c>
      <c r="N148" s="178">
        <f t="shared" si="15"/>
        <v>1922.3677407370001</v>
      </c>
    </row>
    <row r="149" spans="1:15" s="179" customFormat="1" ht="12">
      <c r="A149" s="177" t="s">
        <v>7</v>
      </c>
      <c r="B149" s="178">
        <f t="shared" ref="B149:N149" si="16">HLOOKUP(B$141,$117:$133,11,FALSE)</f>
        <v>104.765418</v>
      </c>
      <c r="C149" s="178">
        <f t="shared" si="16"/>
        <v>59.778182999999999</v>
      </c>
      <c r="D149" s="178">
        <f t="shared" si="16"/>
        <v>119.50775899999999</v>
      </c>
      <c r="E149" s="178">
        <f t="shared" si="16"/>
        <v>178.785415</v>
      </c>
      <c r="F149" s="178">
        <f t="shared" si="16"/>
        <v>409.93961899999999</v>
      </c>
      <c r="G149" s="178">
        <f t="shared" si="16"/>
        <v>625.72451000000001</v>
      </c>
      <c r="H149" s="178">
        <f t="shared" si="16"/>
        <v>500.29359099999999</v>
      </c>
      <c r="I149" s="178">
        <f t="shared" si="16"/>
        <v>541.44321600000001</v>
      </c>
      <c r="J149" s="178">
        <f t="shared" si="16"/>
        <v>768.13673300000005</v>
      </c>
      <c r="K149" s="178">
        <f t="shared" si="16"/>
        <v>719.76334299999996</v>
      </c>
      <c r="L149" s="178">
        <f t="shared" si="16"/>
        <v>400.78732400000001</v>
      </c>
      <c r="M149" s="178">
        <f t="shared" si="16"/>
        <v>226.73819900000001</v>
      </c>
      <c r="N149" s="178">
        <f t="shared" si="16"/>
        <v>118.689859263</v>
      </c>
    </row>
    <row r="150" spans="1:15" s="179" customFormat="1" ht="12">
      <c r="A150" s="177" t="s">
        <v>8</v>
      </c>
      <c r="B150" s="178">
        <f t="shared" ref="B150:N150" si="17">HLOOKUP(B$141,$117:$133,12,FALSE)</f>
        <v>365.01865600000002</v>
      </c>
      <c r="C150" s="178">
        <f t="shared" si="17"/>
        <v>320.261664</v>
      </c>
      <c r="D150" s="178">
        <f t="shared" si="17"/>
        <v>289.70243699999997</v>
      </c>
      <c r="E150" s="178">
        <f t="shared" si="17"/>
        <v>356.26291500000002</v>
      </c>
      <c r="F150" s="178">
        <f t="shared" si="17"/>
        <v>307.07592899999997</v>
      </c>
      <c r="G150" s="178">
        <f t="shared" si="17"/>
        <v>272.39934599999998</v>
      </c>
      <c r="H150" s="178">
        <f t="shared" si="17"/>
        <v>337.37709599999999</v>
      </c>
      <c r="I150" s="178">
        <f t="shared" si="17"/>
        <v>321.04170599999998</v>
      </c>
      <c r="J150" s="178">
        <f t="shared" si="17"/>
        <v>319.13790999999998</v>
      </c>
      <c r="K150" s="178">
        <f t="shared" si="17"/>
        <v>339.53788500000002</v>
      </c>
      <c r="L150" s="178">
        <f t="shared" si="17"/>
        <v>284.53883400000001</v>
      </c>
      <c r="M150" s="178">
        <f t="shared" si="17"/>
        <v>262.341748</v>
      </c>
      <c r="N150" s="178">
        <f t="shared" si="17"/>
        <v>250.3843</v>
      </c>
    </row>
    <row r="151" spans="1:15" s="179" customFormat="1" ht="12">
      <c r="A151" s="177" t="s">
        <v>9</v>
      </c>
      <c r="B151" s="178">
        <f t="shared" ref="B151:N151" si="18">HLOOKUP(B$141,$117:$133,13,FALSE)</f>
        <v>1449.082572</v>
      </c>
      <c r="C151" s="178">
        <f t="shared" si="18"/>
        <v>1096.4914060000001</v>
      </c>
      <c r="D151" s="178">
        <f t="shared" si="18"/>
        <v>1207.135878</v>
      </c>
      <c r="E151" s="178">
        <f t="shared" si="18"/>
        <v>1713.2985900000001</v>
      </c>
      <c r="F151" s="178">
        <f t="shared" si="18"/>
        <v>1726.7644049999999</v>
      </c>
      <c r="G151" s="178">
        <f t="shared" si="18"/>
        <v>1572.4450019999999</v>
      </c>
      <c r="H151" s="178">
        <f t="shared" si="18"/>
        <v>1689.5720839999999</v>
      </c>
      <c r="I151" s="178">
        <f t="shared" si="18"/>
        <v>1724.8432869999999</v>
      </c>
      <c r="J151" s="178">
        <f t="shared" si="18"/>
        <v>1477.1990989999999</v>
      </c>
      <c r="K151" s="178">
        <f t="shared" si="18"/>
        <v>1302.218576</v>
      </c>
      <c r="L151" s="178">
        <f t="shared" si="18"/>
        <v>1430.8498970000001</v>
      </c>
      <c r="M151" s="178">
        <f t="shared" si="18"/>
        <v>1244.633681</v>
      </c>
      <c r="N151" s="178">
        <f t="shared" si="18"/>
        <v>1016.6098</v>
      </c>
    </row>
    <row r="152" spans="1:15" s="179" customFormat="1" ht="12">
      <c r="A152" s="177" t="s">
        <v>70</v>
      </c>
      <c r="B152" s="178">
        <f t="shared" ref="B152:N152" si="19">HLOOKUP(B$141,$117:$133,15,FALSE)</f>
        <v>117.0142835</v>
      </c>
      <c r="C152" s="178">
        <f t="shared" si="19"/>
        <v>123.76469350000001</v>
      </c>
      <c r="D152" s="178">
        <f t="shared" si="19"/>
        <v>96.190459500000003</v>
      </c>
      <c r="E152" s="178">
        <f t="shared" si="19"/>
        <v>104.984111</v>
      </c>
      <c r="F152" s="178">
        <f t="shared" si="19"/>
        <v>110.360659</v>
      </c>
      <c r="G152" s="178">
        <f t="shared" si="19"/>
        <v>80.064349500000006</v>
      </c>
      <c r="H152" s="178">
        <f t="shared" si="19"/>
        <v>58.672222499999997</v>
      </c>
      <c r="I152" s="178">
        <f t="shared" si="19"/>
        <v>106.86346</v>
      </c>
      <c r="J152" s="178">
        <f t="shared" si="19"/>
        <v>113.404867</v>
      </c>
      <c r="K152" s="178">
        <f t="shared" si="19"/>
        <v>104.296549</v>
      </c>
      <c r="L152" s="178">
        <f t="shared" si="19"/>
        <v>106.0009465</v>
      </c>
      <c r="M152" s="178">
        <f t="shared" si="19"/>
        <v>108.36413899999999</v>
      </c>
      <c r="N152" s="178">
        <f t="shared" si="19"/>
        <v>90.941900000000004</v>
      </c>
    </row>
    <row r="153" spans="1:15" s="179" customFormat="1" ht="12">
      <c r="A153" s="177" t="s">
        <v>69</v>
      </c>
      <c r="B153" s="178">
        <f t="shared" ref="B153:N153" si="20">HLOOKUP(B$141,$117:$133,14,FALSE)</f>
        <v>56.9594545</v>
      </c>
      <c r="C153" s="178">
        <f t="shared" si="20"/>
        <v>62.369816499999999</v>
      </c>
      <c r="D153" s="178">
        <f t="shared" si="20"/>
        <v>60.303250499999997</v>
      </c>
      <c r="E153" s="178">
        <f t="shared" si="20"/>
        <v>61.687733999999999</v>
      </c>
      <c r="F153" s="178">
        <f t="shared" si="20"/>
        <v>62.173029999999997</v>
      </c>
      <c r="G153" s="178">
        <f t="shared" si="20"/>
        <v>46.745470500000003</v>
      </c>
      <c r="H153" s="178">
        <f t="shared" si="20"/>
        <v>32.738592500000003</v>
      </c>
      <c r="I153" s="178">
        <f t="shared" si="20"/>
        <v>65.021735000000007</v>
      </c>
      <c r="J153" s="178">
        <f t="shared" si="20"/>
        <v>70.556624999999997</v>
      </c>
      <c r="K153" s="178">
        <f t="shared" si="20"/>
        <v>62.106560000000002</v>
      </c>
      <c r="L153" s="178">
        <f t="shared" si="20"/>
        <v>63.283716499999997</v>
      </c>
      <c r="M153" s="178">
        <f t="shared" si="20"/>
        <v>65.383654000000007</v>
      </c>
      <c r="N153" s="178">
        <f t="shared" si="20"/>
        <v>53.936900000000001</v>
      </c>
    </row>
    <row r="154" spans="1:15" s="179" customFormat="1" ht="12">
      <c r="A154" s="180" t="s">
        <v>96</v>
      </c>
      <c r="B154" s="181">
        <f>SUM(B142:B153)</f>
        <v>20476.776416623998</v>
      </c>
      <c r="C154" s="181">
        <f t="shared" ref="C154:N154" si="21">SUM(C142:C153)</f>
        <v>21161.878461192002</v>
      </c>
      <c r="D154" s="181">
        <f t="shared" si="21"/>
        <v>22778.021121168007</v>
      </c>
      <c r="E154" s="181">
        <f t="shared" si="21"/>
        <v>20736.971944567998</v>
      </c>
      <c r="F154" s="181">
        <f t="shared" si="21"/>
        <v>22912.075966137003</v>
      </c>
      <c r="G154" s="181">
        <f t="shared" si="21"/>
        <v>20451.787117406999</v>
      </c>
      <c r="H154" s="181">
        <f t="shared" si="21"/>
        <v>20421.280005984005</v>
      </c>
      <c r="I154" s="181">
        <f t="shared" si="21"/>
        <v>20117.789463407997</v>
      </c>
      <c r="J154" s="181">
        <f t="shared" si="21"/>
        <v>22280.425178448004</v>
      </c>
      <c r="K154" s="181">
        <f t="shared" si="21"/>
        <v>22159.236364079999</v>
      </c>
      <c r="L154" s="181">
        <f t="shared" si="21"/>
        <v>19545.372889743998</v>
      </c>
      <c r="M154" s="181">
        <f t="shared" si="21"/>
        <v>19680.956414977001</v>
      </c>
      <c r="N154" s="181">
        <f t="shared" si="21"/>
        <v>20495.172200000005</v>
      </c>
    </row>
    <row r="156" spans="1:15" s="179" customFormat="1" ht="12">
      <c r="A156" s="183" t="s">
        <v>114</v>
      </c>
      <c r="B156" s="193">
        <f>B142+B147+B148+B149+B150+B153</f>
        <v>9918.4690844320012</v>
      </c>
      <c r="C156" s="193">
        <f t="shared" ref="C156:M156" si="22">C142+C147+C148+C149+C150+C153</f>
        <v>9831.4422423039996</v>
      </c>
      <c r="D156" s="193">
        <f t="shared" si="22"/>
        <v>13355.442029545999</v>
      </c>
      <c r="E156" s="193">
        <f t="shared" si="22"/>
        <v>9813.5270584879981</v>
      </c>
      <c r="F156" s="193">
        <f t="shared" si="22"/>
        <v>12411.692759889</v>
      </c>
      <c r="G156" s="193">
        <f t="shared" si="22"/>
        <v>10982.243516783001</v>
      </c>
      <c r="H156" s="193">
        <f t="shared" si="22"/>
        <v>11381.845966574001</v>
      </c>
      <c r="I156" s="193">
        <f t="shared" si="22"/>
        <v>9638.2798484219984</v>
      </c>
      <c r="J156" s="193">
        <f t="shared" si="22"/>
        <v>10587.342208287999</v>
      </c>
      <c r="K156" s="193">
        <f t="shared" si="22"/>
        <v>10553.132328988</v>
      </c>
      <c r="L156" s="193">
        <f t="shared" si="22"/>
        <v>8467.4728326759996</v>
      </c>
      <c r="M156" s="193">
        <f t="shared" si="22"/>
        <v>10272.508146886001</v>
      </c>
      <c r="N156" s="193">
        <f>N142+N147+N148+N149+N150+N153</f>
        <v>12836.7466</v>
      </c>
    </row>
    <row r="157" spans="1:15" s="179" customFormat="1" ht="12">
      <c r="A157" s="183" t="s">
        <v>115</v>
      </c>
      <c r="B157" s="193">
        <f>B143+B144+B145+B146+B151+B152</f>
        <v>10558.307332192</v>
      </c>
      <c r="C157" s="193">
        <f t="shared" ref="C157:N157" si="23">C143+C144+C145+C146+C151+C152</f>
        <v>11330.436218887999</v>
      </c>
      <c r="D157" s="193">
        <f t="shared" si="23"/>
        <v>9422.5790916220012</v>
      </c>
      <c r="E157" s="193">
        <f t="shared" si="23"/>
        <v>10923.44488608</v>
      </c>
      <c r="F157" s="193">
        <f t="shared" si="23"/>
        <v>10500.383206248</v>
      </c>
      <c r="G157" s="193">
        <f t="shared" si="23"/>
        <v>9469.5436006239997</v>
      </c>
      <c r="H157" s="193">
        <f t="shared" si="23"/>
        <v>9039.43403941</v>
      </c>
      <c r="I157" s="193">
        <f t="shared" si="23"/>
        <v>10479.509614986</v>
      </c>
      <c r="J157" s="193">
        <f t="shared" si="23"/>
        <v>11693.082970159998</v>
      </c>
      <c r="K157" s="193">
        <f t="shared" si="23"/>
        <v>11606.104035091999</v>
      </c>
      <c r="L157" s="193">
        <f t="shared" si="23"/>
        <v>11077.900057068</v>
      </c>
      <c r="M157" s="193">
        <f t="shared" si="23"/>
        <v>9408.4482680909987</v>
      </c>
      <c r="N157" s="193">
        <f t="shared" si="23"/>
        <v>7658.4256000000005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48.4376489864866</v>
      </c>
      <c r="C158" s="184">
        <f t="shared" ref="C158:N158" si="24">C142/C$154*100+C147/C$154*100+C148/C$154*100+C149/C$154*100+C150/C$154*100+C153/C$154*100</f>
        <v>46.458268155794983</v>
      </c>
      <c r="D158" s="184">
        <f t="shared" si="24"/>
        <v>58.633021536425559</v>
      </c>
      <c r="E158" s="184">
        <f t="shared" si="24"/>
        <v>47.323818948690004</v>
      </c>
      <c r="F158" s="184">
        <f t="shared" si="24"/>
        <v>54.170965469182775</v>
      </c>
      <c r="G158" s="184">
        <f t="shared" si="24"/>
        <v>53.698209617269846</v>
      </c>
      <c r="H158" s="184">
        <f t="shared" si="24"/>
        <v>55.735223077293888</v>
      </c>
      <c r="I158" s="184">
        <f t="shared" si="24"/>
        <v>47.909239064028135</v>
      </c>
      <c r="J158" s="184">
        <f t="shared" si="24"/>
        <v>47.518582448458851</v>
      </c>
      <c r="K158" s="184">
        <f t="shared" si="24"/>
        <v>47.624079438470943</v>
      </c>
      <c r="L158" s="184">
        <f t="shared" si="24"/>
        <v>43.322135016002271</v>
      </c>
      <c r="M158" s="184">
        <f t="shared" si="24"/>
        <v>52.195167400852178</v>
      </c>
      <c r="N158" s="184">
        <f t="shared" si="24"/>
        <v>62.633026328024691</v>
      </c>
      <c r="O158" s="235">
        <f>N158-B158</f>
        <v>14.195377341538091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51.562351013513407</v>
      </c>
      <c r="C159" s="184">
        <f>C143/C$154*100+C144/C$154*100+C145/C$154*100+C151/C$154*100+C152/C$154*100+C146/C$154*100</f>
        <v>53.541731844205017</v>
      </c>
      <c r="D159" s="184">
        <f>D143/D$154*100+D144/D$154*100+D145/D$154*100+D151/D$154*100+D152/D$154*100+D146/D$154*100</f>
        <v>41.366978463574412</v>
      </c>
      <c r="E159" s="184">
        <f>E143/E$154*100+E144/E$154*100+E145/E$154*100+E151/E$154*100+E152/E$154*100+E146/E$154*100</f>
        <v>52.676181051310003</v>
      </c>
      <c r="F159" s="184">
        <f t="shared" ref="F159:M159" si="25">100-F158</f>
        <v>45.829034530817225</v>
      </c>
      <c r="G159" s="184">
        <f t="shared" si="25"/>
        <v>46.301790382730154</v>
      </c>
      <c r="H159" s="184">
        <f t="shared" si="25"/>
        <v>44.264776922706112</v>
      </c>
      <c r="I159" s="184">
        <f t="shared" si="25"/>
        <v>52.090760935971865</v>
      </c>
      <c r="J159" s="184">
        <f t="shared" si="25"/>
        <v>52.481417551541149</v>
      </c>
      <c r="K159" s="184">
        <f t="shared" si="25"/>
        <v>52.375920561529057</v>
      </c>
      <c r="L159" s="184">
        <f t="shared" si="25"/>
        <v>56.677864983997729</v>
      </c>
      <c r="M159" s="184">
        <f t="shared" si="25"/>
        <v>47.804832599147822</v>
      </c>
      <c r="N159" s="184">
        <f t="shared" ref="N159" si="26">100-N158</f>
        <v>37.366973671975309</v>
      </c>
    </row>
    <row r="160" spans="1:15" s="179" customFormat="1" ht="12">
      <c r="A160" s="183"/>
      <c r="B160" s="183"/>
    </row>
    <row r="161" spans="1:18" s="179" customFormat="1" ht="12">
      <c r="A161" s="183" t="s">
        <v>84</v>
      </c>
      <c r="B161" s="183"/>
      <c r="N161" s="235"/>
    </row>
    <row r="162" spans="1:18" s="179" customFormat="1" ht="12">
      <c r="A162" s="183" t="s">
        <v>85</v>
      </c>
      <c r="B162" s="183"/>
    </row>
    <row r="164" spans="1:18" s="179" customFormat="1" ht="12">
      <c r="A164" s="183" t="s">
        <v>19</v>
      </c>
      <c r="B164" s="178">
        <f>B142+B144+B147+B148+B149+B150+B153</f>
        <v>14100.561972432</v>
      </c>
      <c r="C164" s="178">
        <f t="shared" ref="C164:N164" si="27">C142+C144+C147+C148+C149+C150+C153</f>
        <v>14992.632186303999</v>
      </c>
      <c r="D164" s="178">
        <f t="shared" si="27"/>
        <v>18442.205618546002</v>
      </c>
      <c r="E164" s="178">
        <f t="shared" si="27"/>
        <v>14411.486774487999</v>
      </c>
      <c r="F164" s="178">
        <f t="shared" si="27"/>
        <v>17513.982424889</v>
      </c>
      <c r="G164" s="178">
        <f t="shared" si="27"/>
        <v>15549.496528783002</v>
      </c>
      <c r="H164" s="178">
        <f t="shared" si="27"/>
        <v>15123.614357573999</v>
      </c>
      <c r="I164" s="178">
        <f t="shared" si="27"/>
        <v>13647.001058422002</v>
      </c>
      <c r="J164" s="178">
        <f t="shared" si="27"/>
        <v>15710.489385287998</v>
      </c>
      <c r="K164" s="178">
        <f t="shared" si="27"/>
        <v>15561.406875987999</v>
      </c>
      <c r="L164" s="178">
        <f t="shared" si="27"/>
        <v>13014.291351676002</v>
      </c>
      <c r="M164" s="178">
        <f t="shared" si="27"/>
        <v>14014.242164886</v>
      </c>
      <c r="N164" s="178">
        <f t="shared" si="27"/>
        <v>16611.651800000003</v>
      </c>
    </row>
    <row r="165" spans="1:18" s="179" customFormat="1" ht="12">
      <c r="A165" s="183" t="s">
        <v>20</v>
      </c>
      <c r="B165" s="178">
        <f>B145+B146+B151+B152</f>
        <v>6014.5505784999996</v>
      </c>
      <c r="C165" s="178">
        <f t="shared" ref="C165:N165" si="28">C145+C146+C151+C152</f>
        <v>5683.8872145000005</v>
      </c>
      <c r="D165" s="178">
        <f t="shared" si="28"/>
        <v>3793.0180665000003</v>
      </c>
      <c r="E165" s="178">
        <f t="shared" si="28"/>
        <v>6064.6139670000002</v>
      </c>
      <c r="F165" s="178">
        <f t="shared" si="28"/>
        <v>4858.0137469999991</v>
      </c>
      <c r="G165" s="178">
        <f t="shared" si="28"/>
        <v>4290.7003345000003</v>
      </c>
      <c r="H165" s="178">
        <f t="shared" si="28"/>
        <v>4815.1022705000005</v>
      </c>
      <c r="I165" s="178">
        <f t="shared" si="28"/>
        <v>6182.1052709999994</v>
      </c>
      <c r="J165" s="178">
        <f t="shared" si="28"/>
        <v>6252.3122119999998</v>
      </c>
      <c r="K165" s="178">
        <f t="shared" si="28"/>
        <v>6180.6134360000005</v>
      </c>
      <c r="L165" s="178">
        <f t="shared" si="28"/>
        <v>6179.1612795000001</v>
      </c>
      <c r="M165" s="178">
        <f t="shared" si="28"/>
        <v>5180.5745300000008</v>
      </c>
      <c r="N165" s="178">
        <f t="shared" si="28"/>
        <v>3534.4767000000002</v>
      </c>
    </row>
    <row r="166" spans="1:18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70.099344145994735</v>
      </c>
      <c r="C166" s="184">
        <f t="shared" ref="C166:N166" si="29">C142/(C$154-C$143)*100+C147/(C$154-C$143)*100+C148/(C$154-C$143)*100+C149/(C$154-C$143)*100+C150/(C$154-C$143)*100+C144/(C$154-C$143)*100+C153/(C$154-C$143)*100</f>
        <v>72.510425452559559</v>
      </c>
      <c r="D166" s="184">
        <f t="shared" si="29"/>
        <v>82.941399105191152</v>
      </c>
      <c r="E166" s="184">
        <f t="shared" si="29"/>
        <v>70.381988037829515</v>
      </c>
      <c r="F166" s="184">
        <f t="shared" si="29"/>
        <v>78.285291532884202</v>
      </c>
      <c r="G166" s="184">
        <f t="shared" si="29"/>
        <v>78.373700805154158</v>
      </c>
      <c r="H166" s="184">
        <f t="shared" si="29"/>
        <v>75.850490478809093</v>
      </c>
      <c r="I166" s="184">
        <f t="shared" si="29"/>
        <v>68.823076702013935</v>
      </c>
      <c r="J166" s="184">
        <f t="shared" si="29"/>
        <v>71.532264750904773</v>
      </c>
      <c r="K166" s="184">
        <f t="shared" si="29"/>
        <v>71.572957124908186</v>
      </c>
      <c r="L166" s="184">
        <f t="shared" si="29"/>
        <v>67.805889861300088</v>
      </c>
      <c r="M166" s="184">
        <f t="shared" si="29"/>
        <v>73.010554816185135</v>
      </c>
      <c r="N166" s="184">
        <f t="shared" si="29"/>
        <v>82.455801867837749</v>
      </c>
      <c r="O166" s="235">
        <f>N166-B166</f>
        <v>12.356457721843014</v>
      </c>
    </row>
    <row r="167" spans="1:18" s="179" customFormat="1" ht="12">
      <c r="A167" s="183" t="s">
        <v>113</v>
      </c>
      <c r="B167" s="184">
        <f>B151/(B$154-B$143)*100+B152/(B$154-B$143)*100+B145/(B$154-B$143)*100+B146/(B$154-B$143)*100</f>
        <v>29.900655854005286</v>
      </c>
      <c r="C167" s="184">
        <f t="shared" ref="C167:N167" si="30">C151/(C$154-C$143)*100+C152/(C$154-C$143)*100+C145/(C$154-C$143)*100+C146/(C$154-C$143)*100</f>
        <v>27.489574547440434</v>
      </c>
      <c r="D167" s="184">
        <f t="shared" si="30"/>
        <v>17.058600894808819</v>
      </c>
      <c r="E167" s="184">
        <f t="shared" si="30"/>
        <v>29.618011962170513</v>
      </c>
      <c r="F167" s="184">
        <f t="shared" si="30"/>
        <v>21.714708467115777</v>
      </c>
      <c r="G167" s="184">
        <f t="shared" si="30"/>
        <v>21.626299194845835</v>
      </c>
      <c r="H167" s="184">
        <f t="shared" si="30"/>
        <v>24.149509521190872</v>
      </c>
      <c r="I167" s="184">
        <f t="shared" si="30"/>
        <v>31.176923297986086</v>
      </c>
      <c r="J167" s="184">
        <f t="shared" si="30"/>
        <v>28.467735249095199</v>
      </c>
      <c r="K167" s="184">
        <f t="shared" si="30"/>
        <v>28.427042875091821</v>
      </c>
      <c r="L167" s="184">
        <f t="shared" si="30"/>
        <v>32.194110138699926</v>
      </c>
      <c r="M167" s="184">
        <f t="shared" si="30"/>
        <v>26.989445183814858</v>
      </c>
      <c r="N167" s="184">
        <f t="shared" si="30"/>
        <v>17.544198132162212</v>
      </c>
    </row>
    <row r="168" spans="1:18" s="179" customFormat="1" ht="12">
      <c r="A168" s="183"/>
      <c r="B168" s="183"/>
    </row>
    <row r="169" spans="1:18" s="179" customFormat="1" ht="12">
      <c r="A169" s="183" t="s">
        <v>200</v>
      </c>
      <c r="B169" s="183"/>
      <c r="N169" s="235"/>
    </row>
    <row r="170" spans="1:18" s="179" customFormat="1" ht="12">
      <c r="A170" s="183" t="s">
        <v>126</v>
      </c>
      <c r="B170" s="183"/>
    </row>
    <row r="175" spans="1:18">
      <c r="A175" s="166" t="s">
        <v>105</v>
      </c>
      <c r="B175" s="325" t="s">
        <v>98</v>
      </c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</row>
    <row r="176" spans="1:18">
      <c r="A176" s="166" t="s">
        <v>106</v>
      </c>
      <c r="B176" s="317" t="s">
        <v>118</v>
      </c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</row>
    <row r="177" spans="1:25">
      <c r="A177" s="170" t="s">
        <v>30</v>
      </c>
      <c r="B177" s="319" t="s">
        <v>234</v>
      </c>
      <c r="C177" s="320"/>
      <c r="D177" s="320"/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</row>
    <row r="178" spans="1:25">
      <c r="A178" s="170" t="s">
        <v>107</v>
      </c>
      <c r="B178" s="296" t="s">
        <v>2</v>
      </c>
      <c r="C178" s="296" t="s">
        <v>81</v>
      </c>
      <c r="D178" s="296" t="s">
        <v>3</v>
      </c>
      <c r="E178" s="296" t="s">
        <v>4</v>
      </c>
      <c r="F178" s="296" t="s">
        <v>11</v>
      </c>
      <c r="G178" s="296" t="s">
        <v>5</v>
      </c>
      <c r="H178" s="296" t="s">
        <v>6</v>
      </c>
      <c r="I178" s="296" t="s">
        <v>7</v>
      </c>
      <c r="J178" s="296" t="s">
        <v>8</v>
      </c>
      <c r="K178" s="296" t="s">
        <v>9</v>
      </c>
      <c r="L178" s="296" t="s">
        <v>69</v>
      </c>
      <c r="M178" s="296" t="s">
        <v>70</v>
      </c>
      <c r="N178" s="185" t="s">
        <v>10</v>
      </c>
      <c r="O178" s="296" t="s">
        <v>121</v>
      </c>
      <c r="P178" s="296" t="s">
        <v>97</v>
      </c>
      <c r="Q178" s="296" t="s">
        <v>122</v>
      </c>
      <c r="R178" s="185" t="s">
        <v>123</v>
      </c>
      <c r="V178" s="187" t="s">
        <v>23</v>
      </c>
      <c r="W178" s="187" t="s">
        <v>22</v>
      </c>
      <c r="X178" s="187" t="s">
        <v>222</v>
      </c>
      <c r="Y178" s="187" t="s">
        <v>221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186"/>
      <c r="O179" s="274"/>
      <c r="P179" s="274"/>
      <c r="Q179" s="274"/>
      <c r="R179" s="186"/>
      <c r="V179" s="188"/>
      <c r="W179" s="188"/>
      <c r="X179" s="188"/>
      <c r="Y179" s="188"/>
    </row>
    <row r="180" spans="1:25" ht="14.25">
      <c r="A180" s="275">
        <v>1</v>
      </c>
      <c r="B180" s="288">
        <v>90665</v>
      </c>
      <c r="C180" s="288">
        <v>12482.1</v>
      </c>
      <c r="D180" s="288">
        <v>86857.600000000006</v>
      </c>
      <c r="E180" s="288">
        <v>6740.3</v>
      </c>
      <c r="F180" s="288">
        <v>35707.4</v>
      </c>
      <c r="G180" s="288">
        <v>307550.59999999998</v>
      </c>
      <c r="H180" s="288">
        <v>44882.376297000003</v>
      </c>
      <c r="I180" s="288">
        <v>2620.2237030000001</v>
      </c>
      <c r="J180" s="288">
        <v>5746.9</v>
      </c>
      <c r="K180" s="288">
        <v>20432.7</v>
      </c>
      <c r="L180" s="288">
        <v>2144.5</v>
      </c>
      <c r="M180" s="288">
        <v>3351.2</v>
      </c>
      <c r="N180" s="289">
        <v>619180.9</v>
      </c>
      <c r="O180" s="288">
        <v>-46711.6</v>
      </c>
      <c r="P180" s="288">
        <v>-3382</v>
      </c>
      <c r="Q180" s="288">
        <v>-20125.8</v>
      </c>
      <c r="R180" s="289">
        <v>548961.5</v>
      </c>
      <c r="V180" s="189">
        <f>IFERROR($G180/$N180*100,"")</f>
        <v>49.670556698373602</v>
      </c>
      <c r="W180" s="188">
        <f>IF($G180=0,"",$G180/1000)</f>
        <v>307.55059999999997</v>
      </c>
      <c r="X180" s="189">
        <f>IFERROR($H180/$N180*100,"")</f>
        <v>7.2486693786904599</v>
      </c>
      <c r="Y180" s="300">
        <f>IF($H180=0,"",$H180/1000)</f>
        <v>44.882376297</v>
      </c>
    </row>
    <row r="181" spans="1:25" ht="14.25">
      <c r="A181" s="275">
        <v>2</v>
      </c>
      <c r="B181" s="288">
        <v>93232.2</v>
      </c>
      <c r="C181" s="288">
        <v>13067.8</v>
      </c>
      <c r="D181" s="288">
        <v>78704.800000000003</v>
      </c>
      <c r="E181" s="288">
        <v>7155.5</v>
      </c>
      <c r="F181" s="288">
        <v>42476.5</v>
      </c>
      <c r="G181" s="288">
        <v>381027.2</v>
      </c>
      <c r="H181" s="288">
        <v>39345.52908</v>
      </c>
      <c r="I181" s="288">
        <v>705.37091999999996</v>
      </c>
      <c r="J181" s="288">
        <v>6831.9</v>
      </c>
      <c r="K181" s="288">
        <v>20083.2</v>
      </c>
      <c r="L181" s="288">
        <v>1821.85</v>
      </c>
      <c r="M181" s="288">
        <v>3085.75</v>
      </c>
      <c r="N181" s="289">
        <v>687537.6</v>
      </c>
      <c r="O181" s="288">
        <v>-46406.400000000001</v>
      </c>
      <c r="P181" s="288">
        <v>-3875</v>
      </c>
      <c r="Q181" s="288">
        <v>-4374.1000000000004</v>
      </c>
      <c r="R181" s="289">
        <v>632882.1</v>
      </c>
      <c r="V181" s="189">
        <f t="shared" ref="V181:V210" si="31">IFERROR($G181/$N181*100,"")</f>
        <v>55.419107260461111</v>
      </c>
      <c r="W181" s="188">
        <f t="shared" ref="W181:W210" si="32">IF($G181=0,"",$G181/1000)</f>
        <v>381.02719999999999</v>
      </c>
      <c r="X181" s="189">
        <f t="shared" ref="X181:X210" si="33">IFERROR($H181/$N181*100,"")</f>
        <v>5.7226730698073824</v>
      </c>
      <c r="Y181" s="300">
        <f t="shared" ref="Y181:Y210" si="34">IF($H181=0,"",$H181/1000)</f>
        <v>39.345529079999999</v>
      </c>
    </row>
    <row r="182" spans="1:25" ht="14.25">
      <c r="A182" s="275">
        <v>3</v>
      </c>
      <c r="B182" s="288">
        <v>99821.9</v>
      </c>
      <c r="C182" s="288">
        <v>19331.099999999999</v>
      </c>
      <c r="D182" s="288">
        <v>78692</v>
      </c>
      <c r="E182" s="288">
        <v>7480.1</v>
      </c>
      <c r="F182" s="288">
        <v>40035.4</v>
      </c>
      <c r="G182" s="288">
        <v>373050.8</v>
      </c>
      <c r="H182" s="288">
        <v>48514.971592000002</v>
      </c>
      <c r="I182" s="288">
        <v>509.42840799999999</v>
      </c>
      <c r="J182" s="288">
        <v>6240.5</v>
      </c>
      <c r="K182" s="288">
        <v>19644.3</v>
      </c>
      <c r="L182" s="288">
        <v>1655.15</v>
      </c>
      <c r="M182" s="288">
        <v>2856.05</v>
      </c>
      <c r="N182" s="289">
        <v>697831.7</v>
      </c>
      <c r="O182" s="288">
        <v>-45553.2</v>
      </c>
      <c r="P182" s="288">
        <v>-4055</v>
      </c>
      <c r="Q182" s="288">
        <v>-7694.3</v>
      </c>
      <c r="R182" s="289">
        <v>640529.19999999995</v>
      </c>
      <c r="V182" s="189">
        <f t="shared" si="31"/>
        <v>53.458563146386162</v>
      </c>
      <c r="W182" s="188">
        <f t="shared" si="32"/>
        <v>373.05079999999998</v>
      </c>
      <c r="X182" s="189">
        <f t="shared" si="33"/>
        <v>6.952245303846186</v>
      </c>
      <c r="Y182" s="300">
        <f t="shared" si="34"/>
        <v>48.514971592000002</v>
      </c>
    </row>
    <row r="183" spans="1:25" ht="14.25">
      <c r="A183" s="275">
        <v>4</v>
      </c>
      <c r="B183" s="288">
        <v>96581.9</v>
      </c>
      <c r="C183" s="288">
        <v>13535.6</v>
      </c>
      <c r="D183" s="288">
        <v>79149.8</v>
      </c>
      <c r="E183" s="288">
        <v>6112</v>
      </c>
      <c r="F183" s="288">
        <v>30887.200000000001</v>
      </c>
      <c r="G183" s="288">
        <v>299949.8</v>
      </c>
      <c r="H183" s="288">
        <v>40980.438068000003</v>
      </c>
      <c r="I183" s="288">
        <v>1296.361932</v>
      </c>
      <c r="J183" s="288">
        <v>5450.2</v>
      </c>
      <c r="K183" s="288">
        <v>17991.599999999999</v>
      </c>
      <c r="L183" s="288">
        <v>1658.75</v>
      </c>
      <c r="M183" s="288">
        <v>2898.65</v>
      </c>
      <c r="N183" s="289">
        <v>596492.30000000005</v>
      </c>
      <c r="O183" s="288">
        <v>-40716.199999999997</v>
      </c>
      <c r="P183" s="288">
        <v>-3375</v>
      </c>
      <c r="Q183" s="288">
        <v>23160.5</v>
      </c>
      <c r="R183" s="289">
        <v>575561.6</v>
      </c>
      <c r="V183" s="189">
        <f t="shared" si="31"/>
        <v>50.285611398504216</v>
      </c>
      <c r="W183" s="188">
        <f t="shared" si="32"/>
        <v>299.94979999999998</v>
      </c>
      <c r="X183" s="189">
        <f t="shared" si="33"/>
        <v>6.8702375651789636</v>
      </c>
      <c r="Y183" s="300">
        <f t="shared" si="34"/>
        <v>40.980438068000005</v>
      </c>
    </row>
    <row r="184" spans="1:25" ht="14.25">
      <c r="A184" s="275">
        <v>5</v>
      </c>
      <c r="B184" s="288">
        <v>88871.5</v>
      </c>
      <c r="C184" s="288">
        <v>10282.1</v>
      </c>
      <c r="D184" s="288">
        <v>78960.800000000003</v>
      </c>
      <c r="E184" s="288">
        <v>6182</v>
      </c>
      <c r="F184" s="288">
        <v>35866.800000000003</v>
      </c>
      <c r="G184" s="288">
        <v>288385.8</v>
      </c>
      <c r="H184" s="288">
        <v>63970.423033999999</v>
      </c>
      <c r="I184" s="288">
        <v>3394.4769660000002</v>
      </c>
      <c r="J184" s="288">
        <v>5122.3</v>
      </c>
      <c r="K184" s="288">
        <v>18412.8</v>
      </c>
      <c r="L184" s="288">
        <v>1313.2</v>
      </c>
      <c r="M184" s="288">
        <v>2181.1</v>
      </c>
      <c r="N184" s="289">
        <v>602943.30000000005</v>
      </c>
      <c r="O184" s="288">
        <v>-58582.6</v>
      </c>
      <c r="P184" s="288">
        <v>-3114.9</v>
      </c>
      <c r="Q184" s="288">
        <v>-16730.3</v>
      </c>
      <c r="R184" s="289">
        <v>524515.5</v>
      </c>
      <c r="V184" s="189">
        <f t="shared" si="31"/>
        <v>47.82967154622996</v>
      </c>
      <c r="W184" s="188">
        <f t="shared" si="32"/>
        <v>288.38579999999996</v>
      </c>
      <c r="X184" s="189">
        <f t="shared" si="33"/>
        <v>10.609691331506626</v>
      </c>
      <c r="Y184" s="300">
        <f t="shared" si="34"/>
        <v>63.970423034</v>
      </c>
    </row>
    <row r="185" spans="1:25" ht="14.25">
      <c r="A185" s="275">
        <v>6</v>
      </c>
      <c r="B185" s="288">
        <v>111999.1</v>
      </c>
      <c r="C185" s="288">
        <v>19557.900000000001</v>
      </c>
      <c r="D185" s="288">
        <v>107745.2</v>
      </c>
      <c r="E185" s="288">
        <v>7592.1</v>
      </c>
      <c r="F185" s="288">
        <v>70689.8</v>
      </c>
      <c r="G185" s="288">
        <v>227020</v>
      </c>
      <c r="H185" s="288">
        <v>81209.515570000003</v>
      </c>
      <c r="I185" s="288">
        <v>7331.8844300000001</v>
      </c>
      <c r="J185" s="288">
        <v>6854.5</v>
      </c>
      <c r="K185" s="288">
        <v>29031</v>
      </c>
      <c r="L185" s="288">
        <v>1580.55</v>
      </c>
      <c r="M185" s="288">
        <v>2900.95</v>
      </c>
      <c r="N185" s="289">
        <v>673512.5</v>
      </c>
      <c r="O185" s="288">
        <v>-39848.9</v>
      </c>
      <c r="P185" s="288">
        <v>-2428</v>
      </c>
      <c r="Q185" s="288">
        <v>-3030.9</v>
      </c>
      <c r="R185" s="289">
        <v>628204.69999999995</v>
      </c>
      <c r="V185" s="189">
        <f t="shared" si="31"/>
        <v>33.706872552476753</v>
      </c>
      <c r="W185" s="188">
        <f t="shared" si="32"/>
        <v>227.02</v>
      </c>
      <c r="X185" s="189">
        <f t="shared" si="33"/>
        <v>12.057610745160632</v>
      </c>
      <c r="Y185" s="300">
        <f t="shared" si="34"/>
        <v>81.209515570000008</v>
      </c>
    </row>
    <row r="186" spans="1:25" ht="14.25">
      <c r="A186" s="275">
        <v>7</v>
      </c>
      <c r="B186" s="288">
        <v>125630.8</v>
      </c>
      <c r="C186" s="288">
        <v>13093.6</v>
      </c>
      <c r="D186" s="288">
        <v>120433.4</v>
      </c>
      <c r="E186" s="288">
        <v>7520.6</v>
      </c>
      <c r="F186" s="288">
        <v>89489.3</v>
      </c>
      <c r="G186" s="288">
        <v>171117.1</v>
      </c>
      <c r="H186" s="288">
        <v>78215.687877999997</v>
      </c>
      <c r="I186" s="288">
        <v>6667.6121220000005</v>
      </c>
      <c r="J186" s="288">
        <v>9055</v>
      </c>
      <c r="K186" s="288">
        <v>43665.9</v>
      </c>
      <c r="L186" s="288">
        <v>1613.35</v>
      </c>
      <c r="M186" s="288">
        <v>2711.35</v>
      </c>
      <c r="N186" s="289">
        <v>669213.69999999995</v>
      </c>
      <c r="O186" s="288">
        <v>-26169.3</v>
      </c>
      <c r="P186" s="288">
        <v>-2129.4</v>
      </c>
      <c r="Q186" s="288">
        <v>10848.4</v>
      </c>
      <c r="R186" s="289">
        <v>651763.4</v>
      </c>
      <c r="V186" s="189">
        <f t="shared" si="31"/>
        <v>25.569874017821213</v>
      </c>
      <c r="W186" s="188">
        <f t="shared" si="32"/>
        <v>171.11709999999999</v>
      </c>
      <c r="X186" s="189">
        <f t="shared" si="33"/>
        <v>11.687699740456599</v>
      </c>
      <c r="Y186" s="300">
        <f t="shared" si="34"/>
        <v>78.215687877999997</v>
      </c>
    </row>
    <row r="187" spans="1:25" ht="14.25">
      <c r="A187" s="275">
        <v>8</v>
      </c>
      <c r="B187" s="288">
        <v>125013.9</v>
      </c>
      <c r="C187" s="288">
        <v>14979.6</v>
      </c>
      <c r="D187" s="288">
        <v>120624.4</v>
      </c>
      <c r="E187" s="288">
        <v>7327.9</v>
      </c>
      <c r="F187" s="288">
        <v>82093.8</v>
      </c>
      <c r="G187" s="288">
        <v>184960.9</v>
      </c>
      <c r="H187" s="288">
        <v>62815.597403</v>
      </c>
      <c r="I187" s="288">
        <v>2360.702597</v>
      </c>
      <c r="J187" s="288">
        <v>8870.2000000000007</v>
      </c>
      <c r="K187" s="288">
        <v>43048.5</v>
      </c>
      <c r="L187" s="288">
        <v>1856.45</v>
      </c>
      <c r="M187" s="288">
        <v>2779.65</v>
      </c>
      <c r="N187" s="289">
        <v>656731.6</v>
      </c>
      <c r="O187" s="288">
        <v>-17509.400000000001</v>
      </c>
      <c r="P187" s="288">
        <v>-2108</v>
      </c>
      <c r="Q187" s="288">
        <v>28955.1</v>
      </c>
      <c r="R187" s="289">
        <v>666069.30000000005</v>
      </c>
      <c r="V187" s="189">
        <f t="shared" si="31"/>
        <v>28.163849584822781</v>
      </c>
      <c r="W187" s="188">
        <f t="shared" si="32"/>
        <v>184.96089999999998</v>
      </c>
      <c r="X187" s="189">
        <f t="shared" si="33"/>
        <v>9.5648812091575923</v>
      </c>
      <c r="Y187" s="300">
        <f t="shared" si="34"/>
        <v>62.815597402999998</v>
      </c>
    </row>
    <row r="188" spans="1:25" ht="14.25">
      <c r="A188" s="275">
        <v>9</v>
      </c>
      <c r="B188" s="288">
        <v>129460.8</v>
      </c>
      <c r="C188" s="288">
        <v>14725</v>
      </c>
      <c r="D188" s="288">
        <v>120864.4</v>
      </c>
      <c r="E188" s="288">
        <v>7543.8</v>
      </c>
      <c r="F188" s="288">
        <v>64679.4</v>
      </c>
      <c r="G188" s="288">
        <v>263300.40000000002</v>
      </c>
      <c r="H188" s="288">
        <v>65934.093829999998</v>
      </c>
      <c r="I188" s="288">
        <v>3340.8061699999998</v>
      </c>
      <c r="J188" s="288">
        <v>9001.7000000000007</v>
      </c>
      <c r="K188" s="288">
        <v>34703.800000000003</v>
      </c>
      <c r="L188" s="288">
        <v>1793.7</v>
      </c>
      <c r="M188" s="288">
        <v>2709.6</v>
      </c>
      <c r="N188" s="289">
        <v>718057.5</v>
      </c>
      <c r="O188" s="288">
        <v>-30732.2</v>
      </c>
      <c r="P188" s="288">
        <v>-2288</v>
      </c>
      <c r="Q188" s="288">
        <v>-29524.9</v>
      </c>
      <c r="R188" s="289">
        <v>655512.4</v>
      </c>
      <c r="V188" s="189">
        <f t="shared" si="31"/>
        <v>36.668428364023775</v>
      </c>
      <c r="W188" s="188">
        <f t="shared" si="32"/>
        <v>263.30040000000002</v>
      </c>
      <c r="X188" s="189">
        <f t="shared" si="33"/>
        <v>9.182286074583164</v>
      </c>
      <c r="Y188" s="300">
        <f t="shared" si="34"/>
        <v>65.934093829999995</v>
      </c>
    </row>
    <row r="189" spans="1:25" ht="14.25">
      <c r="A189" s="275">
        <v>10</v>
      </c>
      <c r="B189" s="288">
        <v>129339.8</v>
      </c>
      <c r="C189" s="288">
        <v>12747.7</v>
      </c>
      <c r="D189" s="288">
        <v>120799.2</v>
      </c>
      <c r="E189" s="288">
        <v>7111.8</v>
      </c>
      <c r="F189" s="288">
        <v>58307.4</v>
      </c>
      <c r="G189" s="288">
        <v>308619.3</v>
      </c>
      <c r="H189" s="288">
        <v>70247.022364000004</v>
      </c>
      <c r="I189" s="288">
        <v>4201.577636</v>
      </c>
      <c r="J189" s="288">
        <v>7703.6</v>
      </c>
      <c r="K189" s="288">
        <v>27863.5</v>
      </c>
      <c r="L189" s="288">
        <v>1800.95</v>
      </c>
      <c r="M189" s="288">
        <v>2687.25</v>
      </c>
      <c r="N189" s="289">
        <v>751429.1</v>
      </c>
      <c r="O189" s="288">
        <v>-29568.5</v>
      </c>
      <c r="P189" s="288">
        <v>-2208</v>
      </c>
      <c r="Q189" s="288">
        <v>-69312.399999999994</v>
      </c>
      <c r="R189" s="289">
        <v>650340.19999999995</v>
      </c>
      <c r="V189" s="189">
        <f t="shared" si="31"/>
        <v>41.070980615469907</v>
      </c>
      <c r="W189" s="188">
        <f t="shared" si="32"/>
        <v>308.61930000000001</v>
      </c>
      <c r="X189" s="189">
        <f t="shared" si="33"/>
        <v>9.3484564763328972</v>
      </c>
      <c r="Y189" s="300">
        <f t="shared" si="34"/>
        <v>70.247022364000003</v>
      </c>
    </row>
    <row r="190" spans="1:25" ht="14.25">
      <c r="A190" s="275">
        <v>11</v>
      </c>
      <c r="B190" s="288">
        <v>95851.5</v>
      </c>
      <c r="C190" s="288">
        <v>12149.6</v>
      </c>
      <c r="D190" s="288">
        <v>120917.6</v>
      </c>
      <c r="E190" s="288">
        <v>6955</v>
      </c>
      <c r="F190" s="288">
        <v>29662.400000000001</v>
      </c>
      <c r="G190" s="288">
        <v>352208.8</v>
      </c>
      <c r="H190" s="288">
        <v>43810.278571000003</v>
      </c>
      <c r="I190" s="288">
        <v>1274.0214289999999</v>
      </c>
      <c r="J190" s="288">
        <v>6566.4</v>
      </c>
      <c r="K190" s="288">
        <v>21592.3</v>
      </c>
      <c r="L190" s="288">
        <v>1923.8</v>
      </c>
      <c r="M190" s="288">
        <v>2799.4</v>
      </c>
      <c r="N190" s="289">
        <v>695711.1</v>
      </c>
      <c r="O190" s="288">
        <v>-45930.8</v>
      </c>
      <c r="P190" s="288">
        <v>-2268</v>
      </c>
      <c r="Q190" s="288">
        <v>-69225.5</v>
      </c>
      <c r="R190" s="289">
        <v>578286.80000000005</v>
      </c>
      <c r="V190" s="189">
        <f t="shared" si="31"/>
        <v>50.625726684539032</v>
      </c>
      <c r="W190" s="188">
        <f t="shared" si="32"/>
        <v>352.2088</v>
      </c>
      <c r="X190" s="189">
        <f t="shared" si="33"/>
        <v>6.2971941328807315</v>
      </c>
      <c r="Y190" s="300">
        <f t="shared" si="34"/>
        <v>43.810278571000005</v>
      </c>
    </row>
    <row r="191" spans="1:25" ht="14.25">
      <c r="A191" s="275">
        <v>12</v>
      </c>
      <c r="B191" s="288">
        <v>98936.9</v>
      </c>
      <c r="C191" s="288">
        <v>10515.9</v>
      </c>
      <c r="D191" s="288">
        <v>117411</v>
      </c>
      <c r="E191" s="288">
        <v>6612.9</v>
      </c>
      <c r="F191" s="288">
        <v>44253.4</v>
      </c>
      <c r="G191" s="288">
        <v>270140.5</v>
      </c>
      <c r="H191" s="288">
        <v>55510.234960000002</v>
      </c>
      <c r="I191" s="288">
        <v>2525.06504</v>
      </c>
      <c r="J191" s="288">
        <v>7501.8</v>
      </c>
      <c r="K191" s="288">
        <v>21261.8</v>
      </c>
      <c r="L191" s="288">
        <v>1821.35</v>
      </c>
      <c r="M191" s="288">
        <v>2736.35</v>
      </c>
      <c r="N191" s="289">
        <v>639227.19999999995</v>
      </c>
      <c r="O191" s="288">
        <v>-44073.3</v>
      </c>
      <c r="P191" s="288">
        <v>-2168</v>
      </c>
      <c r="Q191" s="288">
        <v>-66394.399999999994</v>
      </c>
      <c r="R191" s="289">
        <v>526591.5</v>
      </c>
      <c r="V191" s="189">
        <f t="shared" si="31"/>
        <v>42.260482657809305</v>
      </c>
      <c r="W191" s="188">
        <f t="shared" si="32"/>
        <v>270.14049999999997</v>
      </c>
      <c r="X191" s="189">
        <f t="shared" si="33"/>
        <v>8.6839600943138855</v>
      </c>
      <c r="Y191" s="300">
        <f t="shared" si="34"/>
        <v>55.510234959999998</v>
      </c>
    </row>
    <row r="192" spans="1:25" ht="14.25">
      <c r="A192" s="275">
        <v>13</v>
      </c>
      <c r="B192" s="288">
        <v>117985.1</v>
      </c>
      <c r="C192" s="288">
        <v>14464.6</v>
      </c>
      <c r="D192" s="288">
        <v>127559.2</v>
      </c>
      <c r="E192" s="288">
        <v>8047.7</v>
      </c>
      <c r="F192" s="288">
        <v>66303.600000000006</v>
      </c>
      <c r="G192" s="288">
        <v>241827.20000000001</v>
      </c>
      <c r="H192" s="288">
        <v>70999.658064000003</v>
      </c>
      <c r="I192" s="288">
        <v>4887.7419360000004</v>
      </c>
      <c r="J192" s="288">
        <v>8678.2999999999993</v>
      </c>
      <c r="K192" s="288">
        <v>28427.200000000001</v>
      </c>
      <c r="L192" s="288">
        <v>1924</v>
      </c>
      <c r="M192" s="288">
        <v>2895.5</v>
      </c>
      <c r="N192" s="289">
        <v>693999.8</v>
      </c>
      <c r="O192" s="288">
        <v>-30044.1</v>
      </c>
      <c r="P192" s="288">
        <v>-613.6</v>
      </c>
      <c r="Q192" s="288">
        <v>-34844.199999999997</v>
      </c>
      <c r="R192" s="289">
        <v>628497.9</v>
      </c>
      <c r="V192" s="189">
        <f t="shared" si="31"/>
        <v>34.845427909345219</v>
      </c>
      <c r="W192" s="188">
        <f t="shared" si="32"/>
        <v>241.8272</v>
      </c>
      <c r="X192" s="189">
        <f t="shared" si="33"/>
        <v>10.230501228386521</v>
      </c>
      <c r="Y192" s="300">
        <f t="shared" si="34"/>
        <v>70.999658064000002</v>
      </c>
    </row>
    <row r="193" spans="1:25" ht="14.25">
      <c r="A193" s="275">
        <v>14</v>
      </c>
      <c r="B193" s="288">
        <v>131367.6</v>
      </c>
      <c r="C193" s="288">
        <v>9274.7999999999993</v>
      </c>
      <c r="D193" s="288">
        <v>141340.79999999999</v>
      </c>
      <c r="E193" s="288">
        <v>7824</v>
      </c>
      <c r="F193" s="288">
        <v>72967</v>
      </c>
      <c r="G193" s="288">
        <v>195589.3</v>
      </c>
      <c r="H193" s="288">
        <v>79587.766560999997</v>
      </c>
      <c r="I193" s="288">
        <v>6218.333439</v>
      </c>
      <c r="J193" s="288">
        <v>9575.1</v>
      </c>
      <c r="K193" s="288">
        <v>34087.599999999999</v>
      </c>
      <c r="L193" s="288">
        <v>1969.7</v>
      </c>
      <c r="M193" s="288">
        <v>2992.5</v>
      </c>
      <c r="N193" s="289">
        <v>692794.5</v>
      </c>
      <c r="O193" s="288">
        <v>-32542.3</v>
      </c>
      <c r="P193" s="288">
        <v>0</v>
      </c>
      <c r="Q193" s="288">
        <v>-20994.2</v>
      </c>
      <c r="R193" s="289">
        <v>639258</v>
      </c>
      <c r="V193" s="189">
        <f t="shared" si="31"/>
        <v>28.231936021432041</v>
      </c>
      <c r="W193" s="188">
        <f t="shared" si="32"/>
        <v>195.58929999999998</v>
      </c>
      <c r="X193" s="189">
        <f t="shared" si="33"/>
        <v>11.487932794068081</v>
      </c>
      <c r="Y193" s="300">
        <f t="shared" si="34"/>
        <v>79.587766560999995</v>
      </c>
    </row>
    <row r="194" spans="1:25" ht="14.25">
      <c r="A194" s="275">
        <v>15</v>
      </c>
      <c r="B194" s="288">
        <v>137334.79999999999</v>
      </c>
      <c r="C194" s="288">
        <v>12880.2</v>
      </c>
      <c r="D194" s="288">
        <v>133859.4</v>
      </c>
      <c r="E194" s="288">
        <v>7797.4</v>
      </c>
      <c r="F194" s="288">
        <v>115966.1</v>
      </c>
      <c r="G194" s="288">
        <v>102383.3</v>
      </c>
      <c r="H194" s="288">
        <v>72457.039999999994</v>
      </c>
      <c r="I194" s="288">
        <v>6016.56</v>
      </c>
      <c r="J194" s="288">
        <v>10082.5</v>
      </c>
      <c r="K194" s="288">
        <v>46468.9</v>
      </c>
      <c r="L194" s="288">
        <v>2028.7</v>
      </c>
      <c r="M194" s="288">
        <v>3209.1</v>
      </c>
      <c r="N194" s="289">
        <v>650484</v>
      </c>
      <c r="O194" s="288">
        <v>-11427</v>
      </c>
      <c r="P194" s="288">
        <v>0</v>
      </c>
      <c r="Q194" s="288">
        <v>7620.6</v>
      </c>
      <c r="R194" s="289">
        <v>646677.6</v>
      </c>
      <c r="V194" s="189">
        <f t="shared" si="31"/>
        <v>15.739557006782642</v>
      </c>
      <c r="W194" s="188">
        <f t="shared" si="32"/>
        <v>102.38330000000001</v>
      </c>
      <c r="X194" s="189">
        <f t="shared" si="33"/>
        <v>11.138942694977892</v>
      </c>
      <c r="Y194" s="300">
        <f t="shared" si="34"/>
        <v>72.457039999999992</v>
      </c>
    </row>
    <row r="195" spans="1:25" ht="14.25">
      <c r="A195" s="275">
        <v>16</v>
      </c>
      <c r="B195" s="288">
        <v>137970.20000000001</v>
      </c>
      <c r="C195" s="288">
        <v>13053.3</v>
      </c>
      <c r="D195" s="288">
        <v>122268</v>
      </c>
      <c r="E195" s="288">
        <v>8597.9</v>
      </c>
      <c r="F195" s="288">
        <v>107711.1</v>
      </c>
      <c r="G195" s="288">
        <v>160535.29999999999</v>
      </c>
      <c r="H195" s="288">
        <v>61685.386857999998</v>
      </c>
      <c r="I195" s="288">
        <v>3503.1131420000002</v>
      </c>
      <c r="J195" s="288">
        <v>10344.700000000001</v>
      </c>
      <c r="K195" s="288">
        <v>48129.1</v>
      </c>
      <c r="L195" s="288">
        <v>1955.95</v>
      </c>
      <c r="M195" s="288">
        <v>3190.35</v>
      </c>
      <c r="N195" s="289">
        <v>678944.4</v>
      </c>
      <c r="O195" s="288">
        <v>-8391.1</v>
      </c>
      <c r="P195" s="288">
        <v>0</v>
      </c>
      <c r="Q195" s="288">
        <v>-19656.400000000001</v>
      </c>
      <c r="R195" s="289">
        <v>650896.9</v>
      </c>
      <c r="V195" s="189">
        <f t="shared" si="31"/>
        <v>23.644837485956138</v>
      </c>
      <c r="W195" s="188">
        <f t="shared" si="32"/>
        <v>160.53529999999998</v>
      </c>
      <c r="X195" s="189">
        <f t="shared" si="33"/>
        <v>9.0854842985670103</v>
      </c>
      <c r="Y195" s="300">
        <f t="shared" si="34"/>
        <v>61.685386858000001</v>
      </c>
    </row>
    <row r="196" spans="1:25" ht="14.25">
      <c r="A196" s="275">
        <v>17</v>
      </c>
      <c r="B196" s="288">
        <v>160281.60000000001</v>
      </c>
      <c r="C196" s="288">
        <v>11735.2</v>
      </c>
      <c r="D196" s="288">
        <v>138338.9</v>
      </c>
      <c r="E196" s="288">
        <v>8404.2999999999993</v>
      </c>
      <c r="F196" s="288">
        <v>107448.1</v>
      </c>
      <c r="G196" s="288">
        <v>103497.8</v>
      </c>
      <c r="H196" s="288">
        <v>69672.549759999994</v>
      </c>
      <c r="I196" s="288">
        <v>4143.0502399999996</v>
      </c>
      <c r="J196" s="288">
        <v>11010.2</v>
      </c>
      <c r="K196" s="288">
        <v>50532.6</v>
      </c>
      <c r="L196" s="288">
        <v>2121.85</v>
      </c>
      <c r="M196" s="288">
        <v>3536.45</v>
      </c>
      <c r="N196" s="289">
        <v>670722.6</v>
      </c>
      <c r="O196" s="288">
        <v>-9625.1</v>
      </c>
      <c r="P196" s="288">
        <v>-823.9</v>
      </c>
      <c r="Q196" s="288">
        <v>-20449.3</v>
      </c>
      <c r="R196" s="289">
        <v>639824.30000000005</v>
      </c>
      <c r="V196" s="189">
        <f t="shared" si="31"/>
        <v>15.430790612989634</v>
      </c>
      <c r="W196" s="188">
        <f t="shared" si="32"/>
        <v>103.4978</v>
      </c>
      <c r="X196" s="189">
        <f t="shared" si="33"/>
        <v>10.387684828273267</v>
      </c>
      <c r="Y196" s="300">
        <f t="shared" si="34"/>
        <v>69.672549759999995</v>
      </c>
    </row>
    <row r="197" spans="1:25" ht="14.25">
      <c r="A197" s="275">
        <v>18</v>
      </c>
      <c r="B197" s="288">
        <v>146485</v>
      </c>
      <c r="C197" s="288">
        <v>9851.7999999999993</v>
      </c>
      <c r="D197" s="288">
        <v>143774.29999999999</v>
      </c>
      <c r="E197" s="288">
        <v>7386.8</v>
      </c>
      <c r="F197" s="288">
        <v>51677.8</v>
      </c>
      <c r="G197" s="288">
        <v>92976.4</v>
      </c>
      <c r="H197" s="288">
        <v>80043.622860000003</v>
      </c>
      <c r="I197" s="288">
        <v>6161.6771399999998</v>
      </c>
      <c r="J197" s="288">
        <v>10203.9</v>
      </c>
      <c r="K197" s="288">
        <v>40912.1</v>
      </c>
      <c r="L197" s="288">
        <v>2147.75</v>
      </c>
      <c r="M197" s="288">
        <v>3642.25</v>
      </c>
      <c r="N197" s="289">
        <v>595263.4</v>
      </c>
      <c r="O197" s="288">
        <v>-23933.9</v>
      </c>
      <c r="P197" s="288">
        <v>-2148</v>
      </c>
      <c r="Q197" s="288">
        <v>-6042.1</v>
      </c>
      <c r="R197" s="289">
        <v>563139.4</v>
      </c>
      <c r="V197" s="189">
        <f t="shared" si="31"/>
        <v>15.619371189292</v>
      </c>
      <c r="W197" s="188">
        <f t="shared" si="32"/>
        <v>92.976399999999998</v>
      </c>
      <c r="X197" s="189">
        <f t="shared" si="33"/>
        <v>13.44675699194676</v>
      </c>
      <c r="Y197" s="300">
        <f t="shared" si="34"/>
        <v>80.043622859999999</v>
      </c>
    </row>
    <row r="198" spans="1:25" ht="14.25">
      <c r="A198" s="275">
        <v>19</v>
      </c>
      <c r="B198" s="288">
        <v>117100.4</v>
      </c>
      <c r="C198" s="288">
        <v>12280.8</v>
      </c>
      <c r="D198" s="288">
        <v>138682.70000000001</v>
      </c>
      <c r="E198" s="288">
        <v>6945.3</v>
      </c>
      <c r="F198" s="288">
        <v>70482</v>
      </c>
      <c r="G198" s="288">
        <v>37336.1</v>
      </c>
      <c r="H198" s="288">
        <v>83723.539158</v>
      </c>
      <c r="I198" s="288">
        <v>6731.7608419999997</v>
      </c>
      <c r="J198" s="288">
        <v>9844.4</v>
      </c>
      <c r="K198" s="288">
        <v>33873.199999999997</v>
      </c>
      <c r="L198" s="288">
        <v>1989.1</v>
      </c>
      <c r="M198" s="288">
        <v>3206.9</v>
      </c>
      <c r="N198" s="289">
        <v>522196.2</v>
      </c>
      <c r="O198" s="288">
        <v>-33851.599999999999</v>
      </c>
      <c r="P198" s="288">
        <v>-2168</v>
      </c>
      <c r="Q198" s="288">
        <v>34570.400000000001</v>
      </c>
      <c r="R198" s="289">
        <v>520747</v>
      </c>
      <c r="V198" s="189">
        <f t="shared" si="31"/>
        <v>7.1498222315673683</v>
      </c>
      <c r="W198" s="188">
        <f t="shared" si="32"/>
        <v>37.336100000000002</v>
      </c>
      <c r="X198" s="189">
        <f t="shared" si="33"/>
        <v>16.032965992092628</v>
      </c>
      <c r="Y198" s="300">
        <f t="shared" si="34"/>
        <v>83.723539157999994</v>
      </c>
    </row>
    <row r="199" spans="1:25" ht="14.25">
      <c r="A199" s="275">
        <v>20</v>
      </c>
      <c r="B199" s="288">
        <v>138622.70000000001</v>
      </c>
      <c r="C199" s="288">
        <v>15895.7</v>
      </c>
      <c r="D199" s="288">
        <v>145540</v>
      </c>
      <c r="E199" s="288">
        <v>8056.9</v>
      </c>
      <c r="F199" s="288">
        <v>88775.3</v>
      </c>
      <c r="G199" s="288">
        <v>126126.39999999999</v>
      </c>
      <c r="H199" s="288">
        <v>76979.256693000003</v>
      </c>
      <c r="I199" s="288">
        <v>5920.4433069999995</v>
      </c>
      <c r="J199" s="288">
        <v>10468.1</v>
      </c>
      <c r="K199" s="288">
        <v>43536.2</v>
      </c>
      <c r="L199" s="288">
        <v>1511</v>
      </c>
      <c r="M199" s="288">
        <v>2841.1</v>
      </c>
      <c r="N199" s="289">
        <v>664273.1</v>
      </c>
      <c r="O199" s="288">
        <v>-14465</v>
      </c>
      <c r="P199" s="288">
        <v>-2148</v>
      </c>
      <c r="Q199" s="288">
        <v>-18769.3</v>
      </c>
      <c r="R199" s="289">
        <v>628890.80000000005</v>
      </c>
      <c r="V199" s="189">
        <f t="shared" si="31"/>
        <v>18.987130443788857</v>
      </c>
      <c r="W199" s="188">
        <f t="shared" si="32"/>
        <v>126.12639999999999</v>
      </c>
      <c r="X199" s="189">
        <f t="shared" si="33"/>
        <v>11.588495257899199</v>
      </c>
      <c r="Y199" s="300">
        <f t="shared" si="34"/>
        <v>76.979256692999996</v>
      </c>
    </row>
    <row r="200" spans="1:25" ht="14.25">
      <c r="A200" s="275">
        <v>21</v>
      </c>
      <c r="B200" s="288">
        <v>99876.7</v>
      </c>
      <c r="C200" s="288">
        <v>9200</v>
      </c>
      <c r="D200" s="288">
        <v>145763</v>
      </c>
      <c r="E200" s="288">
        <v>8110.1</v>
      </c>
      <c r="F200" s="288">
        <v>57275.199999999997</v>
      </c>
      <c r="G200" s="288">
        <v>323569.3</v>
      </c>
      <c r="H200" s="288">
        <v>73146.001262000005</v>
      </c>
      <c r="I200" s="288">
        <v>4084.9987379999998</v>
      </c>
      <c r="J200" s="288">
        <v>7095.4</v>
      </c>
      <c r="K200" s="288">
        <v>25781</v>
      </c>
      <c r="L200" s="288">
        <v>1581</v>
      </c>
      <c r="M200" s="288">
        <v>2991.8</v>
      </c>
      <c r="N200" s="289">
        <v>758474.5</v>
      </c>
      <c r="O200" s="288">
        <v>-30865.8</v>
      </c>
      <c r="P200" s="288">
        <v>-2288</v>
      </c>
      <c r="Q200" s="288">
        <v>-76351.7</v>
      </c>
      <c r="R200" s="289">
        <v>648969</v>
      </c>
      <c r="V200" s="189">
        <f t="shared" si="31"/>
        <v>42.660537697707703</v>
      </c>
      <c r="W200" s="188">
        <f t="shared" si="32"/>
        <v>323.5693</v>
      </c>
      <c r="X200" s="189">
        <f t="shared" si="33"/>
        <v>9.6438313037551051</v>
      </c>
      <c r="Y200" s="300">
        <f t="shared" si="34"/>
        <v>73.146001261999999</v>
      </c>
    </row>
    <row r="201" spans="1:25" ht="14.25">
      <c r="A201" s="275">
        <v>22</v>
      </c>
      <c r="B201" s="288">
        <v>85948.2</v>
      </c>
      <c r="C201" s="288">
        <v>7558.2</v>
      </c>
      <c r="D201" s="288">
        <v>142137.1</v>
      </c>
      <c r="E201" s="288">
        <v>8225.6</v>
      </c>
      <c r="F201" s="288">
        <v>58571.7</v>
      </c>
      <c r="G201" s="288">
        <v>359921.1</v>
      </c>
      <c r="H201" s="288">
        <v>79547.781690000003</v>
      </c>
      <c r="I201" s="288">
        <v>6878.1183099999998</v>
      </c>
      <c r="J201" s="288">
        <v>6035.5</v>
      </c>
      <c r="K201" s="288">
        <v>24107.8</v>
      </c>
      <c r="L201" s="288">
        <v>1428.2</v>
      </c>
      <c r="M201" s="288">
        <v>2714.4</v>
      </c>
      <c r="N201" s="289">
        <v>783073.7</v>
      </c>
      <c r="O201" s="288">
        <v>-35062.699999999997</v>
      </c>
      <c r="P201" s="288">
        <v>-2288</v>
      </c>
      <c r="Q201" s="288">
        <v>-86714.6</v>
      </c>
      <c r="R201" s="289">
        <v>659008.4</v>
      </c>
      <c r="V201" s="189">
        <f t="shared" si="31"/>
        <v>45.962608628025684</v>
      </c>
      <c r="W201" s="188">
        <f t="shared" si="32"/>
        <v>359.92109999999997</v>
      </c>
      <c r="X201" s="189">
        <f t="shared" si="33"/>
        <v>10.158402930656464</v>
      </c>
      <c r="Y201" s="300">
        <f t="shared" si="34"/>
        <v>79.547781690000008</v>
      </c>
    </row>
    <row r="202" spans="1:25" ht="14.25">
      <c r="A202" s="275">
        <v>23</v>
      </c>
      <c r="B202" s="288">
        <v>103815.9</v>
      </c>
      <c r="C202" s="288">
        <v>8404.5</v>
      </c>
      <c r="D202" s="288">
        <v>144403.4</v>
      </c>
      <c r="E202" s="288">
        <v>8688.1</v>
      </c>
      <c r="F202" s="288">
        <v>74234.5</v>
      </c>
      <c r="G202" s="288">
        <v>297294.09999999998</v>
      </c>
      <c r="H202" s="288">
        <v>88103.575196000005</v>
      </c>
      <c r="I202" s="288">
        <v>7186.624804</v>
      </c>
      <c r="J202" s="288">
        <v>6622.1</v>
      </c>
      <c r="K202" s="288">
        <v>27021.1</v>
      </c>
      <c r="L202" s="288">
        <v>1316.7</v>
      </c>
      <c r="M202" s="288">
        <v>2936.9</v>
      </c>
      <c r="N202" s="289">
        <v>770027.5</v>
      </c>
      <c r="O202" s="288">
        <v>-31948.3</v>
      </c>
      <c r="P202" s="288">
        <v>-3005</v>
      </c>
      <c r="Q202" s="288">
        <v>-67114.8</v>
      </c>
      <c r="R202" s="289">
        <v>667959.4</v>
      </c>
      <c r="V202" s="189">
        <f t="shared" si="31"/>
        <v>38.608244510747994</v>
      </c>
      <c r="W202" s="188">
        <f t="shared" si="32"/>
        <v>297.29409999999996</v>
      </c>
      <c r="X202" s="189">
        <f t="shared" si="33"/>
        <v>11.44161412365143</v>
      </c>
      <c r="Y202" s="300">
        <f t="shared" si="34"/>
        <v>88.103575196000008</v>
      </c>
    </row>
    <row r="203" spans="1:25" ht="14.25">
      <c r="A203" s="275">
        <v>24</v>
      </c>
      <c r="B203" s="288">
        <v>115262.3</v>
      </c>
      <c r="C203" s="288">
        <v>9282.9</v>
      </c>
      <c r="D203" s="288">
        <v>145723.79999999999</v>
      </c>
      <c r="E203" s="288">
        <v>8110.6</v>
      </c>
      <c r="F203" s="288">
        <v>78818.899999999994</v>
      </c>
      <c r="G203" s="288">
        <v>252530.7</v>
      </c>
      <c r="H203" s="288">
        <v>88474.512732999996</v>
      </c>
      <c r="I203" s="288">
        <v>7532.2872669999997</v>
      </c>
      <c r="J203" s="288">
        <v>7575.3</v>
      </c>
      <c r="K203" s="288">
        <v>30595.8</v>
      </c>
      <c r="L203" s="288">
        <v>1613.45</v>
      </c>
      <c r="M203" s="288">
        <v>2976.05</v>
      </c>
      <c r="N203" s="289">
        <v>748496.6</v>
      </c>
      <c r="O203" s="288">
        <v>-20260.599999999999</v>
      </c>
      <c r="P203" s="288">
        <v>-3467</v>
      </c>
      <c r="Q203" s="288">
        <v>-56481.2</v>
      </c>
      <c r="R203" s="289">
        <v>668287.80000000005</v>
      </c>
      <c r="V203" s="189">
        <f t="shared" si="31"/>
        <v>33.738389726820408</v>
      </c>
      <c r="W203" s="188">
        <f t="shared" si="32"/>
        <v>252.53070000000002</v>
      </c>
      <c r="X203" s="189">
        <f t="shared" si="33"/>
        <v>11.82029587482428</v>
      </c>
      <c r="Y203" s="300">
        <f t="shared" si="34"/>
        <v>88.474512732999997</v>
      </c>
    </row>
    <row r="204" spans="1:25" ht="14.25">
      <c r="A204" s="275">
        <v>25</v>
      </c>
      <c r="B204" s="288">
        <v>106364.6</v>
      </c>
      <c r="C204" s="288">
        <v>7422.9</v>
      </c>
      <c r="D204" s="288">
        <v>145851.79999999999</v>
      </c>
      <c r="E204" s="288">
        <v>7954</v>
      </c>
      <c r="F204" s="288">
        <v>78144.899999999994</v>
      </c>
      <c r="G204" s="288">
        <v>167567</v>
      </c>
      <c r="H204" s="288">
        <v>80241.556073</v>
      </c>
      <c r="I204" s="288">
        <v>6998.8439269999999</v>
      </c>
      <c r="J204" s="288">
        <v>9729.7000000000007</v>
      </c>
      <c r="K204" s="288">
        <v>35911.699999999997</v>
      </c>
      <c r="L204" s="288">
        <v>1558.9</v>
      </c>
      <c r="M204" s="288">
        <v>2982.9</v>
      </c>
      <c r="N204" s="289">
        <v>650728.80000000005</v>
      </c>
      <c r="O204" s="288">
        <v>-12834.1</v>
      </c>
      <c r="P204" s="288">
        <v>-3694</v>
      </c>
      <c r="Q204" s="288">
        <v>-40420.800000000003</v>
      </c>
      <c r="R204" s="289">
        <v>593779.9</v>
      </c>
      <c r="V204" s="189">
        <f t="shared" si="31"/>
        <v>25.750666022465886</v>
      </c>
      <c r="W204" s="188">
        <f t="shared" si="32"/>
        <v>167.56700000000001</v>
      </c>
      <c r="X204" s="189">
        <f t="shared" si="33"/>
        <v>12.331028851496967</v>
      </c>
      <c r="Y204" s="300">
        <f t="shared" si="34"/>
        <v>80.241556072999998</v>
      </c>
    </row>
    <row r="205" spans="1:25" ht="14.25">
      <c r="A205" s="275">
        <v>26</v>
      </c>
      <c r="B205" s="288">
        <v>144942</v>
      </c>
      <c r="C205" s="288">
        <v>7507.6</v>
      </c>
      <c r="D205" s="288">
        <v>145525.79999999999</v>
      </c>
      <c r="E205" s="288">
        <v>7506.4</v>
      </c>
      <c r="F205" s="288">
        <v>121739.7</v>
      </c>
      <c r="G205" s="288">
        <v>32874.1</v>
      </c>
      <c r="H205" s="288">
        <v>74774.637088000003</v>
      </c>
      <c r="I205" s="288">
        <v>4408.5629120000003</v>
      </c>
      <c r="J205" s="288">
        <v>9894.7000000000007</v>
      </c>
      <c r="K205" s="288">
        <v>44203.5</v>
      </c>
      <c r="L205" s="288">
        <v>1496.95</v>
      </c>
      <c r="M205" s="288">
        <v>3020.75</v>
      </c>
      <c r="N205" s="289">
        <v>597894.69999999995</v>
      </c>
      <c r="O205" s="288">
        <v>-12108.1</v>
      </c>
      <c r="P205" s="288">
        <v>-2902</v>
      </c>
      <c r="Q205" s="288">
        <v>-21697.599999999999</v>
      </c>
      <c r="R205" s="289">
        <v>561187</v>
      </c>
      <c r="V205" s="189">
        <f t="shared" si="31"/>
        <v>5.4983093176775109</v>
      </c>
      <c r="W205" s="188">
        <f t="shared" si="32"/>
        <v>32.874099999999999</v>
      </c>
      <c r="X205" s="189">
        <f t="shared" si="33"/>
        <v>12.50632211457971</v>
      </c>
      <c r="Y205" s="300">
        <f t="shared" si="34"/>
        <v>74.774637088000006</v>
      </c>
    </row>
    <row r="206" spans="1:25" ht="14.25">
      <c r="A206" s="275">
        <v>27</v>
      </c>
      <c r="B206" s="288">
        <v>141031.79999999999</v>
      </c>
      <c r="C206" s="288">
        <v>7281.9</v>
      </c>
      <c r="D206" s="288">
        <v>145598.6</v>
      </c>
      <c r="E206" s="288">
        <v>8076.5</v>
      </c>
      <c r="F206" s="288">
        <v>115658.1</v>
      </c>
      <c r="G206" s="288">
        <v>204551.7</v>
      </c>
      <c r="H206" s="288">
        <v>55823.558063999997</v>
      </c>
      <c r="I206" s="288">
        <v>1245.641936</v>
      </c>
      <c r="J206" s="288">
        <v>9482</v>
      </c>
      <c r="K206" s="288">
        <v>47147.199999999997</v>
      </c>
      <c r="L206" s="288">
        <v>1492.05</v>
      </c>
      <c r="M206" s="288">
        <v>3054.95</v>
      </c>
      <c r="N206" s="289">
        <v>740444</v>
      </c>
      <c r="O206" s="288">
        <v>-10857.7</v>
      </c>
      <c r="P206" s="288">
        <v>-3018</v>
      </c>
      <c r="Q206" s="288">
        <v>-50191.7</v>
      </c>
      <c r="R206" s="289">
        <v>676376.6</v>
      </c>
      <c r="V206" s="189">
        <f t="shared" si="31"/>
        <v>27.625546293845314</v>
      </c>
      <c r="W206" s="188">
        <f t="shared" si="32"/>
        <v>204.55170000000001</v>
      </c>
      <c r="X206" s="189">
        <f t="shared" si="33"/>
        <v>7.5392005423772765</v>
      </c>
      <c r="Y206" s="300">
        <f t="shared" si="34"/>
        <v>55.823558063999997</v>
      </c>
    </row>
    <row r="207" spans="1:25" ht="14.25">
      <c r="A207" s="275">
        <v>28</v>
      </c>
      <c r="B207" s="288">
        <v>141474</v>
      </c>
      <c r="C207" s="288">
        <v>11158.9</v>
      </c>
      <c r="D207" s="288">
        <v>145734.79999999999</v>
      </c>
      <c r="E207" s="288">
        <v>8284</v>
      </c>
      <c r="F207" s="288">
        <v>131034.1</v>
      </c>
      <c r="G207" s="288">
        <v>221988.6</v>
      </c>
      <c r="H207" s="288">
        <v>30209.624047000001</v>
      </c>
      <c r="I207" s="288">
        <v>93.275953000000001</v>
      </c>
      <c r="J207" s="288">
        <v>9765.5</v>
      </c>
      <c r="K207" s="288">
        <v>49753.1</v>
      </c>
      <c r="L207" s="288">
        <v>2130.3000000000002</v>
      </c>
      <c r="M207" s="288">
        <v>3592.2</v>
      </c>
      <c r="N207" s="289">
        <v>755218.4</v>
      </c>
      <c r="O207" s="288">
        <v>-11404.8</v>
      </c>
      <c r="P207" s="288">
        <v>-2462.1999999999998</v>
      </c>
      <c r="Q207" s="288">
        <v>-46589.599999999999</v>
      </c>
      <c r="R207" s="289">
        <v>694761.8</v>
      </c>
      <c r="V207" s="189">
        <f t="shared" si="31"/>
        <v>29.393960740363319</v>
      </c>
      <c r="W207" s="188">
        <f t="shared" si="32"/>
        <v>221.98860000000002</v>
      </c>
      <c r="X207" s="189">
        <f t="shared" si="33"/>
        <v>4.0001175881043158</v>
      </c>
      <c r="Y207" s="300">
        <f t="shared" si="34"/>
        <v>30.209624047000002</v>
      </c>
    </row>
    <row r="208" spans="1:25" ht="14.25">
      <c r="A208" s="275">
        <v>29</v>
      </c>
      <c r="B208" s="288">
        <v>108476.2</v>
      </c>
      <c r="C208" s="288">
        <v>9229.4</v>
      </c>
      <c r="D208" s="288">
        <v>145818.20000000001</v>
      </c>
      <c r="E208" s="288">
        <v>7962.5</v>
      </c>
      <c r="F208" s="288">
        <v>85235.199999999997</v>
      </c>
      <c r="G208" s="288">
        <v>293255</v>
      </c>
      <c r="H208" s="288">
        <v>35380.532341999999</v>
      </c>
      <c r="I208" s="288">
        <v>234.06765799999999</v>
      </c>
      <c r="J208" s="288">
        <v>9241.7000000000007</v>
      </c>
      <c r="K208" s="288">
        <v>42086.7</v>
      </c>
      <c r="L208" s="288">
        <v>2376.85</v>
      </c>
      <c r="M208" s="288">
        <v>3737.95</v>
      </c>
      <c r="N208" s="289">
        <v>743034.3</v>
      </c>
      <c r="O208" s="288">
        <v>-10810.5</v>
      </c>
      <c r="P208" s="288">
        <v>-3261.4</v>
      </c>
      <c r="Q208" s="288">
        <v>-38232</v>
      </c>
      <c r="R208" s="289">
        <v>690730.4</v>
      </c>
      <c r="V208" s="189">
        <f t="shared" si="31"/>
        <v>39.467222441817285</v>
      </c>
      <c r="W208" s="188">
        <f t="shared" si="32"/>
        <v>293.255</v>
      </c>
      <c r="X208" s="189">
        <f t="shared" si="33"/>
        <v>4.7616284123088253</v>
      </c>
      <c r="Y208" s="300">
        <f t="shared" si="34"/>
        <v>35.380532341999995</v>
      </c>
    </row>
    <row r="209" spans="1:25" ht="14.25">
      <c r="A209" s="275">
        <v>30</v>
      </c>
      <c r="B209" s="288">
        <v>137791.79999999999</v>
      </c>
      <c r="C209" s="288">
        <v>6093</v>
      </c>
      <c r="D209" s="288">
        <v>145825.20000000001</v>
      </c>
      <c r="E209" s="288">
        <v>8135.4</v>
      </c>
      <c r="F209" s="288">
        <v>92285.4</v>
      </c>
      <c r="G209" s="288">
        <v>292677</v>
      </c>
      <c r="H209" s="288">
        <v>26080.973641</v>
      </c>
      <c r="I209" s="288">
        <v>217.226359</v>
      </c>
      <c r="J209" s="288">
        <v>9790.2000000000007</v>
      </c>
      <c r="K209" s="288">
        <v>46303.6</v>
      </c>
      <c r="L209" s="288">
        <v>2310.85</v>
      </c>
      <c r="M209" s="288">
        <v>3722.55</v>
      </c>
      <c r="N209" s="289">
        <v>771233.2</v>
      </c>
      <c r="O209" s="288">
        <v>-18993.5</v>
      </c>
      <c r="P209" s="288">
        <v>-3040.8</v>
      </c>
      <c r="Q209" s="288">
        <v>-67707.899999999994</v>
      </c>
      <c r="R209" s="289">
        <v>681491</v>
      </c>
      <c r="V209" s="189">
        <f t="shared" si="31"/>
        <v>37.949222102990383</v>
      </c>
      <c r="W209" s="188">
        <f t="shared" si="32"/>
        <v>292.67700000000002</v>
      </c>
      <c r="X209" s="189">
        <f t="shared" si="33"/>
        <v>3.3817234062278443</v>
      </c>
      <c r="Y209" s="300">
        <f t="shared" si="34"/>
        <v>26.080973641</v>
      </c>
    </row>
    <row r="210" spans="1:25" ht="14.25">
      <c r="V210" s="189" t="str">
        <f t="shared" si="31"/>
        <v/>
      </c>
      <c r="W210" s="188" t="str">
        <f t="shared" si="32"/>
        <v/>
      </c>
      <c r="X210" s="189" t="str">
        <f t="shared" si="33"/>
        <v/>
      </c>
      <c r="Y210" s="188" t="str">
        <f t="shared" si="34"/>
        <v/>
      </c>
    </row>
    <row r="211" spans="1:25">
      <c r="G211">
        <f>MAX(G180:G210)</f>
        <v>381027.2</v>
      </c>
      <c r="H211">
        <f>MAX(H180:H210)</f>
        <v>88474.512732999996</v>
      </c>
      <c r="I211" s="44">
        <f>MAX(I180:I210)</f>
        <v>7532.2872669999997</v>
      </c>
    </row>
    <row r="212" spans="1:25" ht="14.25">
      <c r="I212" s="44"/>
      <c r="V212" s="297"/>
      <c r="W212" s="298"/>
      <c r="X212" s="297"/>
      <c r="Y212" s="299"/>
    </row>
    <row r="215" spans="1:25">
      <c r="A215" s="166" t="s">
        <v>31</v>
      </c>
      <c r="B215" s="325" t="s">
        <v>245</v>
      </c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</row>
    <row r="216" spans="1:25">
      <c r="A216" s="166" t="s">
        <v>105</v>
      </c>
      <c r="B216" s="319" t="s">
        <v>98</v>
      </c>
      <c r="C216" s="320"/>
      <c r="D216" s="320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</row>
    <row r="217" spans="1:25">
      <c r="A217" s="166" t="s">
        <v>106</v>
      </c>
      <c r="B217" s="317" t="s">
        <v>120</v>
      </c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</row>
    <row r="218" spans="1:25">
      <c r="A218" s="170" t="s">
        <v>107</v>
      </c>
      <c r="B218" s="296" t="s">
        <v>2</v>
      </c>
      <c r="C218" s="296" t="s">
        <v>81</v>
      </c>
      <c r="D218" s="296" t="s">
        <v>3</v>
      </c>
      <c r="E218" s="296" t="s">
        <v>4</v>
      </c>
      <c r="F218" s="296" t="s">
        <v>11</v>
      </c>
      <c r="G218" s="296" t="s">
        <v>5</v>
      </c>
      <c r="H218" s="296" t="s">
        <v>6</v>
      </c>
      <c r="I218" s="296" t="s">
        <v>7</v>
      </c>
      <c r="J218" s="296" t="s">
        <v>8</v>
      </c>
      <c r="K218" s="296" t="s">
        <v>9</v>
      </c>
      <c r="L218" s="296" t="s">
        <v>69</v>
      </c>
      <c r="M218" s="296" t="s">
        <v>70</v>
      </c>
      <c r="N218" s="185" t="s">
        <v>10</v>
      </c>
      <c r="O218" s="296" t="s">
        <v>121</v>
      </c>
      <c r="P218" s="296" t="s">
        <v>97</v>
      </c>
      <c r="Q218" s="296" t="s">
        <v>122</v>
      </c>
      <c r="R218" s="185" t="s">
        <v>123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186"/>
      <c r="O219" s="274"/>
      <c r="P219" s="274"/>
      <c r="Q219" s="274"/>
      <c r="R219" s="186"/>
      <c r="V219" s="188"/>
    </row>
    <row r="220" spans="1:25" ht="14.25">
      <c r="A220" s="275">
        <v>1</v>
      </c>
      <c r="B220" s="288">
        <v>3.2749999999999999</v>
      </c>
      <c r="C220" s="288">
        <v>7.1300000000000002E-2</v>
      </c>
      <c r="D220" s="288">
        <v>3.2810999999999999</v>
      </c>
      <c r="E220" s="288">
        <v>0.29680000000000001</v>
      </c>
      <c r="F220" s="288">
        <v>1.7349000000000001</v>
      </c>
      <c r="G220" s="288">
        <v>14.4206</v>
      </c>
      <c r="H220" s="288">
        <v>1.9E-3</v>
      </c>
      <c r="I220" s="288">
        <v>8.3000000000000001E-3</v>
      </c>
      <c r="J220" s="288">
        <v>0.245</v>
      </c>
      <c r="K220" s="288">
        <v>0.86819999999999997</v>
      </c>
      <c r="L220" s="288">
        <v>8.9099999999999999E-2</v>
      </c>
      <c r="M220" s="288">
        <v>0.14199999999999999</v>
      </c>
      <c r="N220" s="289">
        <v>24.434200000000001</v>
      </c>
      <c r="O220" s="288">
        <v>-2.2311999999999999</v>
      </c>
      <c r="P220" s="288">
        <v>-0.10199999999999999</v>
      </c>
      <c r="Q220" s="288">
        <v>-0.4541</v>
      </c>
      <c r="R220" s="289">
        <v>21.646899999999999</v>
      </c>
      <c r="V220" s="189">
        <f>IFERROR(G220/N220*100,"")</f>
        <v>59.018097584533159</v>
      </c>
    </row>
    <row r="221" spans="1:25" ht="14.25">
      <c r="A221" s="275">
        <v>2</v>
      </c>
      <c r="B221" s="288">
        <v>3.2349000000000001</v>
      </c>
      <c r="C221" s="288">
        <v>0</v>
      </c>
      <c r="D221" s="288">
        <v>3.2810999999999999</v>
      </c>
      <c r="E221" s="288">
        <v>0.28299999999999997</v>
      </c>
      <c r="F221" s="288">
        <v>1.7754000000000001</v>
      </c>
      <c r="G221" s="288">
        <v>13.5341</v>
      </c>
      <c r="H221" s="288">
        <v>1.9E-3</v>
      </c>
      <c r="I221" s="288">
        <v>8.3000000000000001E-3</v>
      </c>
      <c r="J221" s="288">
        <v>0.2409</v>
      </c>
      <c r="K221" s="288">
        <v>0.86270000000000002</v>
      </c>
      <c r="L221" s="288">
        <v>8.9300000000000004E-2</v>
      </c>
      <c r="M221" s="288">
        <v>0.14119999999999999</v>
      </c>
      <c r="N221" s="289">
        <v>23.4528</v>
      </c>
      <c r="O221" s="288">
        <v>-2.9167999999999998</v>
      </c>
      <c r="P221" s="288">
        <v>-0.10199999999999999</v>
      </c>
      <c r="Q221" s="288">
        <v>5.9900000000000002E-2</v>
      </c>
      <c r="R221" s="289">
        <v>20.4939</v>
      </c>
      <c r="V221" s="189">
        <f t="shared" ref="V221:V246" si="35">IFERROR(G221/N221*100,"")</f>
        <v>57.707821667348888</v>
      </c>
    </row>
    <row r="222" spans="1:25" ht="14.25">
      <c r="A222" s="275">
        <v>3</v>
      </c>
      <c r="B222" s="288">
        <v>3.2172000000000001</v>
      </c>
      <c r="C222" s="288">
        <v>0</v>
      </c>
      <c r="D222" s="288">
        <v>3.2810999999999999</v>
      </c>
      <c r="E222" s="288">
        <v>0.26300000000000001</v>
      </c>
      <c r="F222" s="288">
        <v>1.7750999999999999</v>
      </c>
      <c r="G222" s="288">
        <v>11.4785</v>
      </c>
      <c r="H222" s="288">
        <v>1.9E-3</v>
      </c>
      <c r="I222" s="288">
        <v>8.3000000000000001E-3</v>
      </c>
      <c r="J222" s="288">
        <v>0.2535</v>
      </c>
      <c r="K222" s="288">
        <v>0.82250000000000001</v>
      </c>
      <c r="L222" s="288">
        <v>8.9300000000000004E-2</v>
      </c>
      <c r="M222" s="288">
        <v>0.14410000000000001</v>
      </c>
      <c r="N222" s="289">
        <v>21.334499999999998</v>
      </c>
      <c r="O222" s="288">
        <v>-3.4752000000000001</v>
      </c>
      <c r="P222" s="288">
        <v>-0.10199999999999999</v>
      </c>
      <c r="Q222" s="288">
        <v>1.9979</v>
      </c>
      <c r="R222" s="289">
        <v>19.755199999999999</v>
      </c>
      <c r="V222" s="189">
        <f t="shared" si="35"/>
        <v>53.802526424336172</v>
      </c>
    </row>
    <row r="223" spans="1:25" ht="14.25">
      <c r="A223" s="275">
        <v>4</v>
      </c>
      <c r="B223" s="288">
        <v>3.1806999999999999</v>
      </c>
      <c r="C223" s="288">
        <v>0</v>
      </c>
      <c r="D223" s="288">
        <v>3.2414999999999998</v>
      </c>
      <c r="E223" s="288">
        <v>0.26300000000000001</v>
      </c>
      <c r="F223" s="288">
        <v>1.7779</v>
      </c>
      <c r="G223" s="288">
        <v>11.2338</v>
      </c>
      <c r="H223" s="288">
        <v>1.9E-3</v>
      </c>
      <c r="I223" s="288">
        <v>8.3000000000000001E-3</v>
      </c>
      <c r="J223" s="288">
        <v>0.25209999999999999</v>
      </c>
      <c r="K223" s="288">
        <v>0.79630000000000001</v>
      </c>
      <c r="L223" s="288">
        <v>8.9349999999999999E-2</v>
      </c>
      <c r="M223" s="288">
        <v>0.14505000000000001</v>
      </c>
      <c r="N223" s="289">
        <v>20.989899999999999</v>
      </c>
      <c r="O223" s="288">
        <v>-3.6303000000000001</v>
      </c>
      <c r="P223" s="288">
        <v>-0.10199999999999999</v>
      </c>
      <c r="Q223" s="288">
        <v>2.2618999999999998</v>
      </c>
      <c r="R223" s="289">
        <v>19.519500000000001</v>
      </c>
      <c r="V223" s="189">
        <f t="shared" si="35"/>
        <v>53.520026298362552</v>
      </c>
    </row>
    <row r="224" spans="1:25" ht="14.25">
      <c r="A224" s="275">
        <v>5</v>
      </c>
      <c r="B224" s="288">
        <v>3.1511</v>
      </c>
      <c r="C224" s="288">
        <v>0</v>
      </c>
      <c r="D224" s="288">
        <v>3.2810999999999999</v>
      </c>
      <c r="E224" s="288">
        <v>0.26300000000000001</v>
      </c>
      <c r="F224" s="288">
        <v>1.7987</v>
      </c>
      <c r="G224" s="288">
        <v>11.255800000000001</v>
      </c>
      <c r="H224" s="288">
        <v>1.9E-3</v>
      </c>
      <c r="I224" s="288">
        <v>8.3000000000000001E-3</v>
      </c>
      <c r="J224" s="288">
        <v>0.25319999999999998</v>
      </c>
      <c r="K224" s="288">
        <v>0.78749999999999998</v>
      </c>
      <c r="L224" s="288">
        <v>8.9300000000000004E-2</v>
      </c>
      <c r="M224" s="288">
        <v>0.14510000000000001</v>
      </c>
      <c r="N224" s="289">
        <v>21.035</v>
      </c>
      <c r="O224" s="288">
        <v>-3.3481000000000001</v>
      </c>
      <c r="P224" s="288">
        <v>-0.10199999999999999</v>
      </c>
      <c r="Q224" s="288">
        <v>1.9127000000000001</v>
      </c>
      <c r="R224" s="289">
        <v>19.497599999999998</v>
      </c>
      <c r="V224" s="189">
        <f t="shared" si="35"/>
        <v>53.509864511528406</v>
      </c>
    </row>
    <row r="225" spans="1:22" ht="14.25">
      <c r="A225" s="275">
        <v>6</v>
      </c>
      <c r="B225" s="288">
        <v>3.2118000000000002</v>
      </c>
      <c r="C225" s="288">
        <v>0</v>
      </c>
      <c r="D225" s="288">
        <v>3.2810999999999999</v>
      </c>
      <c r="E225" s="288">
        <v>0.26300000000000001</v>
      </c>
      <c r="F225" s="288">
        <v>1.7923</v>
      </c>
      <c r="G225" s="288">
        <v>11.754300000000001</v>
      </c>
      <c r="H225" s="288">
        <v>1.9E-3</v>
      </c>
      <c r="I225" s="288">
        <v>8.3000000000000001E-3</v>
      </c>
      <c r="J225" s="288">
        <v>0.26090000000000002</v>
      </c>
      <c r="K225" s="288">
        <v>0.80520000000000003</v>
      </c>
      <c r="L225" s="288">
        <v>8.9300000000000004E-2</v>
      </c>
      <c r="M225" s="288">
        <v>0.14219999999999999</v>
      </c>
      <c r="N225" s="289">
        <v>21.610299999999999</v>
      </c>
      <c r="O225" s="288">
        <v>-3.2717000000000001</v>
      </c>
      <c r="P225" s="288">
        <v>-0.10199999999999999</v>
      </c>
      <c r="Q225" s="288">
        <v>2.1278999999999999</v>
      </c>
      <c r="R225" s="289">
        <v>20.3645</v>
      </c>
      <c r="V225" s="189">
        <f t="shared" si="35"/>
        <v>54.392118573087842</v>
      </c>
    </row>
    <row r="226" spans="1:22" ht="14.25">
      <c r="A226" s="275">
        <v>7</v>
      </c>
      <c r="B226" s="288">
        <v>3.2437</v>
      </c>
      <c r="C226" s="288">
        <v>1.6E-2</v>
      </c>
      <c r="D226" s="288">
        <v>3.2810999999999999</v>
      </c>
      <c r="E226" s="288">
        <v>0.27800000000000002</v>
      </c>
      <c r="F226" s="288">
        <v>1.734</v>
      </c>
      <c r="G226" s="288">
        <v>14.674099999999999</v>
      </c>
      <c r="H226" s="288">
        <v>4.8999999999999998E-3</v>
      </c>
      <c r="I226" s="288">
        <v>8.3000000000000001E-3</v>
      </c>
      <c r="J226" s="288">
        <v>0.25309999999999999</v>
      </c>
      <c r="K226" s="288">
        <v>0.84750000000000003</v>
      </c>
      <c r="L226" s="288">
        <v>8.8849999999999998E-2</v>
      </c>
      <c r="M226" s="288">
        <v>0.14465</v>
      </c>
      <c r="N226" s="289">
        <v>24.574200000000001</v>
      </c>
      <c r="O226" s="288">
        <v>-2.1379000000000001</v>
      </c>
      <c r="P226" s="288">
        <v>-0.10199999999999999</v>
      </c>
      <c r="Q226" s="288">
        <v>0.76349999999999996</v>
      </c>
      <c r="R226" s="289">
        <v>23.097799999999999</v>
      </c>
      <c r="V226" s="189">
        <f t="shared" si="35"/>
        <v>59.713439298125671</v>
      </c>
    </row>
    <row r="227" spans="1:22" ht="14.25">
      <c r="A227" s="275">
        <v>8</v>
      </c>
      <c r="B227" s="288">
        <v>3.6318000000000001</v>
      </c>
      <c r="C227" s="288">
        <v>0.7379</v>
      </c>
      <c r="D227" s="288">
        <v>3.2810999999999999</v>
      </c>
      <c r="E227" s="288">
        <v>0.28299999999999997</v>
      </c>
      <c r="F227" s="288">
        <v>1.7645999999999999</v>
      </c>
      <c r="G227" s="288">
        <v>16.763999999999999</v>
      </c>
      <c r="H227" s="288">
        <v>6.8900000000000003E-2</v>
      </c>
      <c r="I227" s="288">
        <v>8.3000000000000001E-3</v>
      </c>
      <c r="J227" s="288">
        <v>0.2626</v>
      </c>
      <c r="K227" s="288">
        <v>0.84989999999999999</v>
      </c>
      <c r="L227" s="288">
        <v>8.9050000000000004E-2</v>
      </c>
      <c r="M227" s="288">
        <v>0.14185</v>
      </c>
      <c r="N227" s="289">
        <v>27.882999999999999</v>
      </c>
      <c r="O227" s="288">
        <v>-1.4764999999999999</v>
      </c>
      <c r="P227" s="288">
        <v>-0.17899999999999999</v>
      </c>
      <c r="Q227" s="288">
        <v>0.58089999999999997</v>
      </c>
      <c r="R227" s="289">
        <v>26.808399999999999</v>
      </c>
      <c r="V227" s="189">
        <f t="shared" si="35"/>
        <v>60.1226553814152</v>
      </c>
    </row>
    <row r="228" spans="1:22" ht="14.25">
      <c r="A228" s="275">
        <v>9</v>
      </c>
      <c r="B228" s="288">
        <v>3.7088000000000001</v>
      </c>
      <c r="C228" s="288">
        <v>1.3646</v>
      </c>
      <c r="D228" s="288">
        <v>3.2810999999999999</v>
      </c>
      <c r="E228" s="288">
        <v>0.27800000000000002</v>
      </c>
      <c r="F228" s="288">
        <v>1.1978</v>
      </c>
      <c r="G228" s="288">
        <v>17.657</v>
      </c>
      <c r="H228" s="288">
        <v>0.706273759</v>
      </c>
      <c r="I228" s="288">
        <v>2.6262410000000001E-3</v>
      </c>
      <c r="J228" s="288">
        <v>0.29399999999999998</v>
      </c>
      <c r="K228" s="288">
        <v>0.85780000000000001</v>
      </c>
      <c r="L228" s="288">
        <v>8.9050000000000004E-2</v>
      </c>
      <c r="M228" s="288">
        <v>0.14285</v>
      </c>
      <c r="N228" s="289">
        <v>29.579899999999999</v>
      </c>
      <c r="O228" s="288">
        <v>-1.1654</v>
      </c>
      <c r="P228" s="288">
        <v>-0.20399999999999999</v>
      </c>
      <c r="Q228" s="288">
        <v>0.3357</v>
      </c>
      <c r="R228" s="289">
        <v>28.546199999999999</v>
      </c>
      <c r="V228" s="189">
        <f t="shared" si="35"/>
        <v>59.692561502912454</v>
      </c>
    </row>
    <row r="229" spans="1:22" ht="14.25">
      <c r="A229" s="275">
        <v>10</v>
      </c>
      <c r="B229" s="288">
        <v>3.6013999999999999</v>
      </c>
      <c r="C229" s="288">
        <v>1.0427</v>
      </c>
      <c r="D229" s="288">
        <v>3.2810999999999999</v>
      </c>
      <c r="E229" s="288">
        <v>0.29799999999999999</v>
      </c>
      <c r="F229" s="288">
        <v>1.3052999999999999</v>
      </c>
      <c r="G229" s="288">
        <v>17.192499999999999</v>
      </c>
      <c r="H229" s="288">
        <v>2.438983688</v>
      </c>
      <c r="I229" s="288">
        <v>2.8016312000000002E-2</v>
      </c>
      <c r="J229" s="288">
        <v>0.29470000000000002</v>
      </c>
      <c r="K229" s="288">
        <v>0.85799999999999998</v>
      </c>
      <c r="L229" s="288">
        <v>7.5550000000000006E-2</v>
      </c>
      <c r="M229" s="288">
        <v>0.12934999999999999</v>
      </c>
      <c r="N229" s="289">
        <v>30.5456</v>
      </c>
      <c r="O229" s="288">
        <v>-1.3694</v>
      </c>
      <c r="P229" s="288">
        <v>-0.20399999999999999</v>
      </c>
      <c r="Q229" s="288">
        <v>-1.6999999999999999E-3</v>
      </c>
      <c r="R229" s="289">
        <v>28.970500000000001</v>
      </c>
      <c r="V229" s="189">
        <f t="shared" si="35"/>
        <v>56.284702215703732</v>
      </c>
    </row>
    <row r="230" spans="1:22" ht="14.25">
      <c r="A230" s="275">
        <v>11</v>
      </c>
      <c r="B230" s="288">
        <v>3.4085000000000001</v>
      </c>
      <c r="C230" s="288">
        <v>0.67930000000000001</v>
      </c>
      <c r="D230" s="288">
        <v>3.2810999999999999</v>
      </c>
      <c r="E230" s="288">
        <v>0.313</v>
      </c>
      <c r="F230" s="288">
        <v>1.3617999999999999</v>
      </c>
      <c r="G230" s="288">
        <v>16.9725</v>
      </c>
      <c r="H230" s="288">
        <v>3.9466113479999998</v>
      </c>
      <c r="I230" s="288">
        <v>0.101388652</v>
      </c>
      <c r="J230" s="288">
        <v>0.29780000000000001</v>
      </c>
      <c r="K230" s="288">
        <v>0.85840000000000005</v>
      </c>
      <c r="L230" s="288">
        <v>7.5550000000000006E-2</v>
      </c>
      <c r="M230" s="288">
        <v>0.12834999999999999</v>
      </c>
      <c r="N230" s="289">
        <v>31.424299999999999</v>
      </c>
      <c r="O230" s="288">
        <v>-1.5482</v>
      </c>
      <c r="P230" s="288">
        <v>-0.20399999999999999</v>
      </c>
      <c r="Q230" s="288">
        <v>-1.0115000000000001</v>
      </c>
      <c r="R230" s="289">
        <v>28.660599999999999</v>
      </c>
      <c r="V230" s="189">
        <f t="shared" si="35"/>
        <v>54.010749642792369</v>
      </c>
    </row>
    <row r="231" spans="1:22" ht="14.25">
      <c r="A231" s="275">
        <v>12</v>
      </c>
      <c r="B231" s="288">
        <v>3.4375</v>
      </c>
      <c r="C231" s="288">
        <v>0.19539999999999999</v>
      </c>
      <c r="D231" s="288">
        <v>3.2810999999999999</v>
      </c>
      <c r="E231" s="288">
        <v>0.36299999999999999</v>
      </c>
      <c r="F231" s="288">
        <v>1.4368000000000001</v>
      </c>
      <c r="G231" s="288">
        <v>16.57</v>
      </c>
      <c r="H231" s="288">
        <v>5.0242468090000001</v>
      </c>
      <c r="I231" s="288">
        <v>0.126153191</v>
      </c>
      <c r="J231" s="288">
        <v>0.29360000000000003</v>
      </c>
      <c r="K231" s="288">
        <v>0.86770000000000003</v>
      </c>
      <c r="L231" s="288">
        <v>7.2800000000000004E-2</v>
      </c>
      <c r="M231" s="288">
        <v>0.12559999999999999</v>
      </c>
      <c r="N231" s="289">
        <v>31.793900000000001</v>
      </c>
      <c r="O231" s="288">
        <v>-1.9208000000000001</v>
      </c>
      <c r="P231" s="288">
        <v>-0.17899999999999999</v>
      </c>
      <c r="Q231" s="288">
        <v>-1.1692</v>
      </c>
      <c r="R231" s="289">
        <v>28.524899999999999</v>
      </c>
      <c r="V231" s="189">
        <f t="shared" si="35"/>
        <v>52.116915508949837</v>
      </c>
    </row>
    <row r="232" spans="1:22" ht="14.25">
      <c r="A232" s="275">
        <v>13</v>
      </c>
      <c r="B232" s="288">
        <v>3.5836000000000001</v>
      </c>
      <c r="C232" s="288">
        <v>0.22600000000000001</v>
      </c>
      <c r="D232" s="288">
        <v>3.2810999999999999</v>
      </c>
      <c r="E232" s="288">
        <v>0.36299999999999999</v>
      </c>
      <c r="F232" s="288">
        <v>1.4370000000000001</v>
      </c>
      <c r="G232" s="288">
        <v>15.9549</v>
      </c>
      <c r="H232" s="288">
        <v>5.8278276599999996</v>
      </c>
      <c r="I232" s="288">
        <v>8.6772340000000003E-2</v>
      </c>
      <c r="J232" s="288">
        <v>0.2954</v>
      </c>
      <c r="K232" s="288">
        <v>0.87170000000000003</v>
      </c>
      <c r="L232" s="288">
        <v>6.8449999999999997E-2</v>
      </c>
      <c r="M232" s="288">
        <v>0.12125</v>
      </c>
      <c r="N232" s="289">
        <v>32.116999999999997</v>
      </c>
      <c r="O232" s="288">
        <v>-2.125</v>
      </c>
      <c r="P232" s="288">
        <v>-0.17899999999999999</v>
      </c>
      <c r="Q232" s="288">
        <v>-1.2319</v>
      </c>
      <c r="R232" s="289">
        <v>28.581099999999999</v>
      </c>
      <c r="V232" s="189">
        <f t="shared" si="35"/>
        <v>49.677429398760786</v>
      </c>
    </row>
    <row r="233" spans="1:22" ht="14.25">
      <c r="A233" s="275">
        <v>14</v>
      </c>
      <c r="B233" s="288">
        <v>3.8290999999999999</v>
      </c>
      <c r="C233" s="288">
        <v>0.24629999999999999</v>
      </c>
      <c r="D233" s="288">
        <v>3.2810999999999999</v>
      </c>
      <c r="E233" s="288">
        <v>0.36299999999999999</v>
      </c>
      <c r="F233" s="288">
        <v>1.4379</v>
      </c>
      <c r="G233" s="288">
        <v>15.3828</v>
      </c>
      <c r="H233" s="288">
        <v>6.2667999999999999</v>
      </c>
      <c r="I233" s="288">
        <v>8.7099999999999997E-2</v>
      </c>
      <c r="J233" s="288">
        <v>0.29620000000000002</v>
      </c>
      <c r="K233" s="288">
        <v>0.86729999999999996</v>
      </c>
      <c r="L233" s="288">
        <v>6.7449999999999996E-2</v>
      </c>
      <c r="M233" s="288">
        <v>0.12135</v>
      </c>
      <c r="N233" s="289">
        <v>32.246400000000001</v>
      </c>
      <c r="O233" s="288">
        <v>-2.1829999999999998</v>
      </c>
      <c r="P233" s="288">
        <v>-0.153</v>
      </c>
      <c r="Q233" s="288">
        <v>-1.1255999999999999</v>
      </c>
      <c r="R233" s="289">
        <v>28.784800000000001</v>
      </c>
      <c r="V233" s="189">
        <f t="shared" si="35"/>
        <v>47.70392974099434</v>
      </c>
    </row>
    <row r="234" spans="1:22" ht="14.25">
      <c r="A234" s="275">
        <v>15</v>
      </c>
      <c r="B234" s="288">
        <v>3.7414999999999998</v>
      </c>
      <c r="C234" s="288">
        <v>0.25729999999999997</v>
      </c>
      <c r="D234" s="288">
        <v>3.2801</v>
      </c>
      <c r="E234" s="288">
        <v>0.313</v>
      </c>
      <c r="F234" s="288">
        <v>1.4379</v>
      </c>
      <c r="G234" s="288">
        <v>15.545400000000001</v>
      </c>
      <c r="H234" s="288">
        <v>6.0683822699999999</v>
      </c>
      <c r="I234" s="288">
        <v>6.6717730000000003E-2</v>
      </c>
      <c r="J234" s="288">
        <v>0.29480000000000001</v>
      </c>
      <c r="K234" s="288">
        <v>0.86550000000000005</v>
      </c>
      <c r="L234" s="288">
        <v>6.6500000000000004E-2</v>
      </c>
      <c r="M234" s="288">
        <v>0.1203</v>
      </c>
      <c r="N234" s="289">
        <v>32.057400000000001</v>
      </c>
      <c r="O234" s="288">
        <v>-2.39</v>
      </c>
      <c r="P234" s="288">
        <v>-0.153</v>
      </c>
      <c r="Q234" s="288">
        <v>-1.1057999999999999</v>
      </c>
      <c r="R234" s="289">
        <v>28.4086</v>
      </c>
      <c r="V234" s="189">
        <f t="shared" si="35"/>
        <v>48.492391772258514</v>
      </c>
    </row>
    <row r="235" spans="1:22" ht="14.25">
      <c r="A235" s="275">
        <v>16</v>
      </c>
      <c r="B235" s="288">
        <v>3.8605999999999998</v>
      </c>
      <c r="C235" s="288">
        <v>0.4123</v>
      </c>
      <c r="D235" s="288">
        <v>3.2801</v>
      </c>
      <c r="E235" s="288">
        <v>0.313</v>
      </c>
      <c r="F235" s="288">
        <v>1.4443999999999999</v>
      </c>
      <c r="G235" s="288">
        <v>15.9039</v>
      </c>
      <c r="H235" s="288">
        <v>4.8197829790000002</v>
      </c>
      <c r="I235" s="288">
        <v>6.3517021000000007E-2</v>
      </c>
      <c r="J235" s="288">
        <v>0.2949</v>
      </c>
      <c r="K235" s="288">
        <v>0.86699999999999999</v>
      </c>
      <c r="L235" s="288">
        <v>6.6500000000000004E-2</v>
      </c>
      <c r="M235" s="288">
        <v>0.1183</v>
      </c>
      <c r="N235" s="289">
        <v>31.444299999999998</v>
      </c>
      <c r="O235" s="288">
        <v>-1.8956</v>
      </c>
      <c r="P235" s="288">
        <v>-0.153</v>
      </c>
      <c r="Q235" s="288">
        <v>-1.1047</v>
      </c>
      <c r="R235" s="289">
        <v>28.291</v>
      </c>
      <c r="V235" s="189">
        <f t="shared" si="35"/>
        <v>50.578006188721012</v>
      </c>
    </row>
    <row r="236" spans="1:22" ht="14.25">
      <c r="A236" s="275">
        <v>17</v>
      </c>
      <c r="B236" s="288">
        <v>3.9527999999999999</v>
      </c>
      <c r="C236" s="288">
        <v>1.1513</v>
      </c>
      <c r="D236" s="288">
        <v>3.2810999999999999</v>
      </c>
      <c r="E236" s="288">
        <v>0.313</v>
      </c>
      <c r="F236" s="288">
        <v>1.5819000000000001</v>
      </c>
      <c r="G236" s="288">
        <v>16.802099999999999</v>
      </c>
      <c r="H236" s="288">
        <v>3.0172106379999999</v>
      </c>
      <c r="I236" s="288">
        <v>2.3289362000000001E-2</v>
      </c>
      <c r="J236" s="288">
        <v>0.30030000000000001</v>
      </c>
      <c r="K236" s="288">
        <v>0.86339999999999995</v>
      </c>
      <c r="L236" s="288">
        <v>6.6199999999999995E-2</v>
      </c>
      <c r="M236" s="288">
        <v>0.11899999999999999</v>
      </c>
      <c r="N236" s="289">
        <v>31.471599999999999</v>
      </c>
      <c r="O236" s="288">
        <v>-1.7131000000000001</v>
      </c>
      <c r="P236" s="288">
        <v>-0.153</v>
      </c>
      <c r="Q236" s="288">
        <v>-0.93169999999999997</v>
      </c>
      <c r="R236" s="289">
        <v>28.6738</v>
      </c>
      <c r="V236" s="189">
        <f t="shared" si="35"/>
        <v>53.3881340637273</v>
      </c>
    </row>
    <row r="237" spans="1:22" ht="14.25">
      <c r="A237" s="275">
        <v>18</v>
      </c>
      <c r="B237" s="288">
        <v>4.1604000000000001</v>
      </c>
      <c r="C237" s="288">
        <v>1.0989</v>
      </c>
      <c r="D237" s="288">
        <v>3.2810999999999999</v>
      </c>
      <c r="E237" s="288">
        <v>0.313</v>
      </c>
      <c r="F237" s="288">
        <v>2.2014</v>
      </c>
      <c r="G237" s="288">
        <v>18.397600000000001</v>
      </c>
      <c r="H237" s="288">
        <v>0.99110992899999995</v>
      </c>
      <c r="I237" s="288">
        <v>5.3900709999999998E-3</v>
      </c>
      <c r="J237" s="288">
        <v>0.31530000000000002</v>
      </c>
      <c r="K237" s="288">
        <v>0.8347</v>
      </c>
      <c r="L237" s="288">
        <v>6.6500000000000004E-2</v>
      </c>
      <c r="M237" s="288">
        <v>0.1173</v>
      </c>
      <c r="N237" s="289">
        <v>31.782699999999998</v>
      </c>
      <c r="O237" s="288">
        <v>-1.3748</v>
      </c>
      <c r="P237" s="288">
        <v>-0.17899999999999999</v>
      </c>
      <c r="Q237" s="288">
        <v>-0.90100000000000002</v>
      </c>
      <c r="R237" s="289">
        <v>29.3279</v>
      </c>
      <c r="V237" s="189">
        <f t="shared" si="35"/>
        <v>57.885579261673811</v>
      </c>
    </row>
    <row r="238" spans="1:22" ht="14.25">
      <c r="A238" s="275">
        <v>19</v>
      </c>
      <c r="B238" s="288">
        <v>4.7370000000000001</v>
      </c>
      <c r="C238" s="288">
        <v>1.2283999999999999</v>
      </c>
      <c r="D238" s="288">
        <v>3.2810999999999999</v>
      </c>
      <c r="E238" s="288">
        <v>0.313</v>
      </c>
      <c r="F238" s="288">
        <v>2.6724000000000001</v>
      </c>
      <c r="G238" s="288">
        <v>18.2807</v>
      </c>
      <c r="H238" s="288">
        <v>8.6599999999999996E-2</v>
      </c>
      <c r="I238" s="288">
        <v>8.0000000000000002E-3</v>
      </c>
      <c r="J238" s="288">
        <v>0.31569999999999998</v>
      </c>
      <c r="K238" s="288">
        <v>0.83050000000000002</v>
      </c>
      <c r="L238" s="288">
        <v>6.9250000000000006E-2</v>
      </c>
      <c r="M238" s="288">
        <v>0.11955</v>
      </c>
      <c r="N238" s="289">
        <v>31.9422</v>
      </c>
      <c r="O238" s="288">
        <v>-0.70330000000000004</v>
      </c>
      <c r="P238" s="288">
        <v>-0.23499999999999999</v>
      </c>
      <c r="Q238" s="288">
        <v>-0.625</v>
      </c>
      <c r="R238" s="289">
        <v>30.378900000000002</v>
      </c>
      <c r="V238" s="189">
        <f t="shared" si="35"/>
        <v>57.230560199360092</v>
      </c>
    </row>
    <row r="239" spans="1:22" ht="14.25">
      <c r="A239" s="275">
        <v>20</v>
      </c>
      <c r="B239" s="288">
        <v>4.9236000000000004</v>
      </c>
      <c r="C239" s="288">
        <v>1.8996</v>
      </c>
      <c r="D239" s="288">
        <v>3.2810999999999999</v>
      </c>
      <c r="E239" s="288">
        <v>0.313</v>
      </c>
      <c r="F239" s="288">
        <v>2.7204000000000002</v>
      </c>
      <c r="G239" s="288">
        <v>18.5349</v>
      </c>
      <c r="H239" s="288">
        <v>3.2899999999999999E-2</v>
      </c>
      <c r="I239" s="288">
        <v>8.0000000000000002E-3</v>
      </c>
      <c r="J239" s="288">
        <v>0.30740000000000001</v>
      </c>
      <c r="K239" s="288">
        <v>0.83340000000000003</v>
      </c>
      <c r="L239" s="288">
        <v>6.9250000000000006E-2</v>
      </c>
      <c r="M239" s="288">
        <v>0.12005</v>
      </c>
      <c r="N239" s="289">
        <v>33.043599999999998</v>
      </c>
      <c r="O239" s="288">
        <v>-0.623</v>
      </c>
      <c r="P239" s="288">
        <v>-0.26600000000000001</v>
      </c>
      <c r="Q239" s="288">
        <v>-1.0398000000000001</v>
      </c>
      <c r="R239" s="289">
        <v>31.114799999999999</v>
      </c>
      <c r="V239" s="189">
        <f t="shared" si="35"/>
        <v>56.092253870643638</v>
      </c>
    </row>
    <row r="240" spans="1:22" ht="14.25">
      <c r="A240" s="275">
        <v>21</v>
      </c>
      <c r="B240" s="288">
        <v>5.5683999999999996</v>
      </c>
      <c r="C240" s="288">
        <v>1.2561</v>
      </c>
      <c r="D240" s="288">
        <v>3.2810999999999999</v>
      </c>
      <c r="E240" s="288">
        <v>0.313</v>
      </c>
      <c r="F240" s="288">
        <v>2.7273999999999998</v>
      </c>
      <c r="G240" s="288">
        <v>18.495999999999999</v>
      </c>
      <c r="H240" s="288">
        <v>8.3999999999999995E-3</v>
      </c>
      <c r="I240" s="288">
        <v>8.0000000000000002E-3</v>
      </c>
      <c r="J240" s="288">
        <v>0.30669999999999997</v>
      </c>
      <c r="K240" s="288">
        <v>0.79949999999999999</v>
      </c>
      <c r="L240" s="288">
        <v>6.93E-2</v>
      </c>
      <c r="M240" s="288">
        <v>0.121</v>
      </c>
      <c r="N240" s="289">
        <v>32.954900000000002</v>
      </c>
      <c r="O240" s="288">
        <v>-0.76400000000000001</v>
      </c>
      <c r="P240" s="288">
        <v>-0.23499999999999999</v>
      </c>
      <c r="Q240" s="288">
        <v>-0.70030000000000003</v>
      </c>
      <c r="R240" s="289">
        <v>31.255600000000001</v>
      </c>
      <c r="V240" s="189">
        <f t="shared" si="35"/>
        <v>56.12518927382574</v>
      </c>
    </row>
    <row r="241" spans="1:22" ht="14.25">
      <c r="A241" s="275">
        <v>22</v>
      </c>
      <c r="B241" s="288">
        <v>5.3909000000000002</v>
      </c>
      <c r="C241" s="288">
        <v>0.59340000000000004</v>
      </c>
      <c r="D241" s="288">
        <v>3.2810999999999999</v>
      </c>
      <c r="E241" s="288">
        <v>0.26300000000000001</v>
      </c>
      <c r="F241" s="288">
        <v>2.2018</v>
      </c>
      <c r="G241" s="288">
        <v>18.856200000000001</v>
      </c>
      <c r="H241" s="288">
        <v>1.09E-2</v>
      </c>
      <c r="I241" s="288">
        <v>8.0000000000000002E-3</v>
      </c>
      <c r="J241" s="288">
        <v>0.308</v>
      </c>
      <c r="K241" s="288">
        <v>0.79679999999999995</v>
      </c>
      <c r="L241" s="288">
        <v>6.2100000000000002E-2</v>
      </c>
      <c r="M241" s="288">
        <v>0.1134</v>
      </c>
      <c r="N241" s="289">
        <v>31.8856</v>
      </c>
      <c r="O241" s="288">
        <v>-1</v>
      </c>
      <c r="P241" s="288">
        <v>-0.20399999999999999</v>
      </c>
      <c r="Q241" s="288">
        <v>-0.47699999999999998</v>
      </c>
      <c r="R241" s="289">
        <v>30.204599999999999</v>
      </c>
      <c r="V241" s="189">
        <f t="shared" si="35"/>
        <v>59.137039917705806</v>
      </c>
    </row>
    <row r="242" spans="1:22" ht="14.25">
      <c r="A242" s="275">
        <v>23</v>
      </c>
      <c r="B242" s="288">
        <v>4.6829000000000001</v>
      </c>
      <c r="C242" s="288">
        <v>0.496</v>
      </c>
      <c r="D242" s="288">
        <v>3.2810999999999999</v>
      </c>
      <c r="E242" s="288">
        <v>0.26300000000000001</v>
      </c>
      <c r="F242" s="288">
        <v>1.5141</v>
      </c>
      <c r="G242" s="288">
        <v>18.6265</v>
      </c>
      <c r="H242" s="288">
        <v>9.2999999999999992E-3</v>
      </c>
      <c r="I242" s="288">
        <v>8.0000000000000002E-3</v>
      </c>
      <c r="J242" s="288">
        <v>0.30059999999999998</v>
      </c>
      <c r="K242" s="288">
        <v>0.79079999999999995</v>
      </c>
      <c r="L242" s="288">
        <v>6.1899999999999997E-2</v>
      </c>
      <c r="M242" s="288">
        <v>0.11119999999999999</v>
      </c>
      <c r="N242" s="289">
        <v>30.145399999999999</v>
      </c>
      <c r="O242" s="288">
        <v>-1.4117999999999999</v>
      </c>
      <c r="P242" s="288">
        <v>-0.17899999999999999</v>
      </c>
      <c r="Q242" s="288">
        <v>-1.3802000000000001</v>
      </c>
      <c r="R242" s="289">
        <v>27.174399999999999</v>
      </c>
      <c r="V242" s="189">
        <f t="shared" si="35"/>
        <v>61.788863309161599</v>
      </c>
    </row>
    <row r="243" spans="1:22" ht="14.25">
      <c r="A243" s="275">
        <v>24</v>
      </c>
      <c r="B243" s="288">
        <v>4.4989999999999997</v>
      </c>
      <c r="C243" s="288">
        <v>9.5000000000000001E-2</v>
      </c>
      <c r="D243" s="288">
        <v>3.2810999999999999</v>
      </c>
      <c r="E243" s="288">
        <v>0.26769999999999999</v>
      </c>
      <c r="F243" s="288">
        <v>1.6453</v>
      </c>
      <c r="G243" s="288">
        <v>16.739000000000001</v>
      </c>
      <c r="H243" s="288">
        <v>5.0000000000000001E-3</v>
      </c>
      <c r="I243" s="288">
        <v>8.0000000000000002E-3</v>
      </c>
      <c r="J243" s="288">
        <v>0.29520000000000002</v>
      </c>
      <c r="K243" s="288">
        <v>0.78090000000000004</v>
      </c>
      <c r="L243" s="288">
        <v>6.1949999999999998E-2</v>
      </c>
      <c r="M243" s="288">
        <v>0.11075</v>
      </c>
      <c r="N243" s="289">
        <v>27.788900000000002</v>
      </c>
      <c r="O243" s="288">
        <v>-1.7313000000000001</v>
      </c>
      <c r="P243" s="288">
        <v>-0.10199999999999999</v>
      </c>
      <c r="Q243" s="288">
        <v>-1.155</v>
      </c>
      <c r="R243" s="289">
        <v>24.800599999999999</v>
      </c>
      <c r="V243" s="189">
        <f t="shared" si="35"/>
        <v>60.236281392930266</v>
      </c>
    </row>
    <row r="244" spans="1:22" ht="14.25">
      <c r="V244" s="189" t="str">
        <f t="shared" si="35"/>
        <v/>
      </c>
    </row>
    <row r="245" spans="1:22" ht="14.25">
      <c r="V245" s="189" t="str">
        <f t="shared" si="35"/>
        <v/>
      </c>
    </row>
    <row r="246" spans="1:22" ht="14.25">
      <c r="V246" s="189" t="str">
        <f t="shared" si="35"/>
        <v/>
      </c>
    </row>
    <row r="248" spans="1:22">
      <c r="A248" s="241"/>
      <c r="B248" s="241" t="s">
        <v>30</v>
      </c>
      <c r="C248" s="242" t="s">
        <v>210</v>
      </c>
      <c r="D248" s="242" t="s">
        <v>211</v>
      </c>
      <c r="E248" s="242" t="s">
        <v>212</v>
      </c>
      <c r="F248" s="242" t="s">
        <v>214</v>
      </c>
      <c r="G248" s="242" t="s">
        <v>215</v>
      </c>
      <c r="H248" s="242" t="s">
        <v>218</v>
      </c>
      <c r="I248" s="242" t="s">
        <v>226</v>
      </c>
      <c r="J248" s="242" t="s">
        <v>228</v>
      </c>
      <c r="K248" s="242" t="s">
        <v>229</v>
      </c>
      <c r="L248" s="242" t="s">
        <v>230</v>
      </c>
      <c r="M248" s="242" t="s">
        <v>232</v>
      </c>
      <c r="N248" s="242" t="s">
        <v>233</v>
      </c>
      <c r="O248" s="242" t="s">
        <v>234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4" t="s">
        <v>4</v>
      </c>
      <c r="B251" s="244" t="s">
        <v>158</v>
      </c>
      <c r="C251" s="290">
        <v>86964.716159999996</v>
      </c>
      <c r="D251" s="290">
        <v>302718.77759999997</v>
      </c>
      <c r="E251" s="290">
        <v>61009.280639999997</v>
      </c>
      <c r="F251" s="290">
        <v>137813.27424</v>
      </c>
      <c r="G251" s="290">
        <v>162586.75104</v>
      </c>
      <c r="H251" s="290">
        <v>46313.77248</v>
      </c>
      <c r="I251" s="290">
        <v>10779.55392</v>
      </c>
      <c r="J251" s="290">
        <v>16743.110400000001</v>
      </c>
      <c r="K251" s="290">
        <v>42861.726719999999</v>
      </c>
      <c r="L251" s="290">
        <v>150479.72640000001</v>
      </c>
      <c r="M251" s="290">
        <v>151746.71904</v>
      </c>
      <c r="N251" s="290">
        <v>82945.08</v>
      </c>
      <c r="O251" s="290"/>
    </row>
    <row r="252" spans="1:22">
      <c r="A252" s="323"/>
      <c r="B252" s="244" t="s">
        <v>159</v>
      </c>
      <c r="C252" s="290">
        <v>223711.0944</v>
      </c>
      <c r="D252" s="290">
        <v>365186.51040000003</v>
      </c>
      <c r="E252" s="290">
        <v>228110.92319999999</v>
      </c>
      <c r="F252" s="290">
        <v>265257.25536000001</v>
      </c>
      <c r="G252" s="290">
        <v>245046.12</v>
      </c>
      <c r="H252" s="290">
        <v>197845.88735999999</v>
      </c>
      <c r="I252" s="290">
        <v>223674.76704000001</v>
      </c>
      <c r="J252" s="290">
        <v>272841.26496</v>
      </c>
      <c r="K252" s="290">
        <v>228149.23008000001</v>
      </c>
      <c r="L252" s="290">
        <v>239683.34495999999</v>
      </c>
      <c r="M252" s="290">
        <v>233710.70783999999</v>
      </c>
      <c r="N252" s="290">
        <v>277788.74784000003</v>
      </c>
      <c r="O252" s="290">
        <v>220565.28</v>
      </c>
    </row>
    <row r="253" spans="1:22">
      <c r="A253" s="244" t="s">
        <v>95</v>
      </c>
      <c r="B253" s="244" t="s">
        <v>171</v>
      </c>
      <c r="C253" s="290"/>
      <c r="D253" s="290"/>
      <c r="E253" s="290"/>
      <c r="F253" s="290"/>
      <c r="G253" s="290"/>
      <c r="H253" s="290"/>
      <c r="I253" s="290"/>
      <c r="J253" s="290"/>
      <c r="K253" s="290">
        <v>7.6999999999999996E-4</v>
      </c>
      <c r="L253" s="290"/>
      <c r="M253" s="290"/>
      <c r="N253" s="290"/>
      <c r="O253" s="290"/>
    </row>
    <row r="254" spans="1:22">
      <c r="A254" s="244" t="s">
        <v>11</v>
      </c>
      <c r="B254" s="244" t="s">
        <v>160</v>
      </c>
      <c r="C254" s="290">
        <v>1527426.5200799999</v>
      </c>
      <c r="D254" s="290">
        <v>1394804.32947</v>
      </c>
      <c r="E254" s="290">
        <v>811319.99713000003</v>
      </c>
      <c r="F254" s="290">
        <v>1416239.5313299999</v>
      </c>
      <c r="G254" s="290">
        <v>960620.31033000001</v>
      </c>
      <c r="H254" s="290">
        <v>883446.73670999997</v>
      </c>
      <c r="I254" s="290">
        <v>1045789.78782</v>
      </c>
      <c r="J254" s="290">
        <v>1499517.1218600001</v>
      </c>
      <c r="K254" s="290">
        <v>1621940.26247</v>
      </c>
      <c r="L254" s="290">
        <v>1616202.26621</v>
      </c>
      <c r="M254" s="290">
        <v>1569093.1447099999</v>
      </c>
      <c r="N254" s="290">
        <v>1278018.19658</v>
      </c>
      <c r="O254" s="290">
        <v>813436.67500000005</v>
      </c>
    </row>
    <row r="255" spans="1:22">
      <c r="A255" s="321" t="s">
        <v>9</v>
      </c>
      <c r="B255" s="244" t="s">
        <v>161</v>
      </c>
      <c r="C255" s="290">
        <v>60298.588499999998</v>
      </c>
      <c r="D255" s="290">
        <v>81446.616999999998</v>
      </c>
      <c r="E255" s="290">
        <v>42679.364000000001</v>
      </c>
      <c r="F255" s="290">
        <v>48992.194499999998</v>
      </c>
      <c r="G255" s="290">
        <v>39539.786</v>
      </c>
      <c r="H255" s="290">
        <v>33455.335500000001</v>
      </c>
      <c r="I255" s="290">
        <v>29408.041000000001</v>
      </c>
      <c r="J255" s="290">
        <v>23532.816500000001</v>
      </c>
      <c r="K255" s="290">
        <v>24006.325499999999</v>
      </c>
      <c r="L255" s="290">
        <v>15681.1505</v>
      </c>
      <c r="M255" s="290">
        <v>23809.886500000001</v>
      </c>
      <c r="N255" s="290">
        <v>17006.718499999999</v>
      </c>
      <c r="O255" s="290">
        <v>14983.85</v>
      </c>
    </row>
    <row r="256" spans="1:22">
      <c r="A256" s="322"/>
      <c r="B256" s="244" t="s">
        <v>162</v>
      </c>
      <c r="C256" s="290">
        <v>477737.65367999999</v>
      </c>
      <c r="D256" s="290">
        <v>335901.54132000002</v>
      </c>
      <c r="E256" s="290">
        <v>403437.14351999998</v>
      </c>
      <c r="F256" s="290">
        <v>581073.21180000005</v>
      </c>
      <c r="G256" s="290">
        <v>592279.01639999996</v>
      </c>
      <c r="H256" s="290">
        <v>541418.59187999996</v>
      </c>
      <c r="I256" s="290">
        <v>586402.09883999999</v>
      </c>
      <c r="J256" s="290">
        <v>603516.53663999995</v>
      </c>
      <c r="K256" s="290">
        <v>513942.76007999998</v>
      </c>
      <c r="L256" s="290">
        <v>456987.77604000003</v>
      </c>
      <c r="M256" s="290">
        <v>497554.07436000003</v>
      </c>
      <c r="N256" s="290">
        <v>435269.54375999997</v>
      </c>
      <c r="O256" s="290">
        <v>355471.70400000003</v>
      </c>
    </row>
    <row r="257" spans="1:17">
      <c r="A257" s="323"/>
      <c r="B257" s="244" t="s">
        <v>163</v>
      </c>
      <c r="C257" s="290">
        <v>545.81565999999998</v>
      </c>
      <c r="D257" s="290">
        <v>204.56729999999999</v>
      </c>
      <c r="E257" s="290">
        <v>424.99883999999997</v>
      </c>
      <c r="F257" s="290">
        <v>464.33947999999998</v>
      </c>
      <c r="G257" s="290">
        <v>936.83033999999998</v>
      </c>
      <c r="H257" s="290">
        <v>605.64323999999999</v>
      </c>
      <c r="I257" s="290">
        <v>707.28754000000004</v>
      </c>
      <c r="J257" s="290">
        <v>510.27539999999999</v>
      </c>
      <c r="K257" s="290">
        <v>595.71460000000002</v>
      </c>
      <c r="L257" s="290">
        <v>549.39868000000001</v>
      </c>
      <c r="M257" s="290">
        <v>431.47973999999999</v>
      </c>
      <c r="N257" s="290">
        <v>584.50764000000004</v>
      </c>
      <c r="O257" s="290">
        <v>371.98200000000003</v>
      </c>
    </row>
    <row r="258" spans="1:17">
      <c r="A258" s="321" t="s">
        <v>70</v>
      </c>
      <c r="B258" s="244" t="s">
        <v>164</v>
      </c>
      <c r="C258" s="290"/>
      <c r="D258" s="290"/>
      <c r="E258" s="290">
        <v>9.5E-4</v>
      </c>
      <c r="F258" s="290">
        <v>4478.6571999999996</v>
      </c>
      <c r="G258" s="290">
        <v>9.5E-4</v>
      </c>
      <c r="H258" s="290"/>
      <c r="I258" s="290">
        <v>4.7499999999999999E-3</v>
      </c>
      <c r="J258" s="290"/>
      <c r="K258" s="290"/>
      <c r="L258" s="290">
        <v>1.9E-3</v>
      </c>
      <c r="M258" s="290">
        <v>0.1976</v>
      </c>
      <c r="N258" s="290">
        <v>3.8E-3</v>
      </c>
      <c r="O258" s="290"/>
    </row>
    <row r="259" spans="1:17">
      <c r="A259" s="322"/>
      <c r="B259" s="244" t="s">
        <v>165</v>
      </c>
      <c r="C259" s="290">
        <v>13670.26908</v>
      </c>
      <c r="D259" s="290">
        <v>14968.75596</v>
      </c>
      <c r="E259" s="290">
        <v>14472.780119999999</v>
      </c>
      <c r="F259" s="290">
        <v>14805.05616</v>
      </c>
      <c r="G259" s="290">
        <v>14921.5272</v>
      </c>
      <c r="H259" s="290">
        <v>11218.912920000001</v>
      </c>
      <c r="I259" s="290">
        <v>7857.2622000000001</v>
      </c>
      <c r="J259" s="290">
        <v>15605.216399999999</v>
      </c>
      <c r="K259" s="290">
        <v>16933.59</v>
      </c>
      <c r="L259" s="290">
        <v>14905.5744</v>
      </c>
      <c r="M259" s="290">
        <v>15188.09196</v>
      </c>
      <c r="N259" s="290">
        <v>15692.07696</v>
      </c>
      <c r="O259" s="290">
        <v>12944.856</v>
      </c>
    </row>
    <row r="260" spans="1:17">
      <c r="A260" s="323"/>
      <c r="B260" s="244" t="s">
        <v>166</v>
      </c>
      <c r="C260" s="290">
        <v>14413.158960000001</v>
      </c>
      <c r="D260" s="290">
        <v>14734.770479999999</v>
      </c>
      <c r="E260" s="290">
        <v>8612.9299200000005</v>
      </c>
      <c r="F260" s="290">
        <v>9259.6802399999997</v>
      </c>
      <c r="G260" s="290">
        <v>11565.030720000001</v>
      </c>
      <c r="H260" s="290">
        <v>7996.5309600000001</v>
      </c>
      <c r="I260" s="290">
        <v>6224.07</v>
      </c>
      <c r="J260" s="290">
        <v>10042.013999999999</v>
      </c>
      <c r="K260" s="290">
        <v>10283.578079999999</v>
      </c>
      <c r="L260" s="290">
        <v>10125.596879999999</v>
      </c>
      <c r="M260" s="290">
        <v>10252.085279999999</v>
      </c>
      <c r="N260" s="290">
        <v>10315.31544</v>
      </c>
      <c r="O260" s="290">
        <v>8881.2000000000007</v>
      </c>
    </row>
    <row r="261" spans="1:17">
      <c r="A261" s="291" t="s">
        <v>15</v>
      </c>
      <c r="B261" s="292"/>
      <c r="C261" s="293">
        <v>2404767.8165199999</v>
      </c>
      <c r="D261" s="293">
        <v>2509965.8695299998</v>
      </c>
      <c r="E261" s="293">
        <v>1570067.4183199999</v>
      </c>
      <c r="F261" s="293">
        <v>2478383.2003100002</v>
      </c>
      <c r="G261" s="293">
        <v>2027495.37298</v>
      </c>
      <c r="H261" s="293">
        <v>1722301.41105</v>
      </c>
      <c r="I261" s="293">
        <v>1910842.87311</v>
      </c>
      <c r="J261" s="293">
        <v>2442308.35616</v>
      </c>
      <c r="K261" s="293">
        <v>2458713.1883</v>
      </c>
      <c r="L261" s="293">
        <v>2504614.8359699999</v>
      </c>
      <c r="M261" s="293">
        <v>2501786.3870299999</v>
      </c>
      <c r="N261" s="293">
        <v>2117620.1905200002</v>
      </c>
      <c r="O261" s="293">
        <v>1426655.547</v>
      </c>
    </row>
    <row r="262" spans="1:17">
      <c r="Q262" s="44">
        <f>(O261-C261)/C261*100</f>
        <v>-40.673875573378673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R175"/>
    <mergeCell ref="B176:R176"/>
    <mergeCell ref="B177:R177"/>
    <mergeCell ref="A258:A260"/>
    <mergeCell ref="A255:A257"/>
    <mergeCell ref="A251:A252"/>
    <mergeCell ref="B215:R215"/>
    <mergeCell ref="B216:R216"/>
    <mergeCell ref="B217:R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J1209"/>
  <sheetViews>
    <sheetView topLeftCell="A735" zoomScale="93" workbookViewId="0">
      <selection activeCell="J749" sqref="J749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9">
      <c r="C1" s="192" t="s">
        <v>32</v>
      </c>
      <c r="D1" s="192" t="s">
        <v>33</v>
      </c>
      <c r="E1" s="192" t="s">
        <v>34</v>
      </c>
    </row>
    <row r="2" spans="1:9">
      <c r="C2" s="327" t="s">
        <v>125</v>
      </c>
      <c r="D2" s="328"/>
      <c r="E2" s="328"/>
    </row>
    <row r="3" spans="1:9">
      <c r="A3">
        <v>0</v>
      </c>
      <c r="B3" s="46">
        <v>44501</v>
      </c>
      <c r="C3" s="169">
        <v>22.34408784277036</v>
      </c>
      <c r="D3" s="169">
        <v>83.114057360768328</v>
      </c>
      <c r="E3" s="169">
        <f>IF(C3&lt;D3,C3,D3)</f>
        <v>22.34408784277036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2021</v>
      </c>
    </row>
    <row r="4" spans="1:9">
      <c r="A4">
        <v>1</v>
      </c>
      <c r="B4" s="46">
        <v>44502</v>
      </c>
      <c r="C4" s="169">
        <v>28.966698306771288</v>
      </c>
      <c r="D4" s="169">
        <v>83.114057360768328</v>
      </c>
      <c r="E4" s="169">
        <f t="shared" ref="E4:E67" si="1">IF(C4&lt;D4,C4,D4)</f>
        <v>28.966698306771288</v>
      </c>
      <c r="F4" s="190" t="str">
        <f t="shared" si="0"/>
        <v/>
      </c>
      <c r="H4" t="str">
        <f>IF(MONTH(B4)=1,IF(DAY(B4)=1,YEAR(B4),""),"")</f>
        <v/>
      </c>
      <c r="I4" s="190" t="str">
        <f t="shared" ref="I4:I67" si="2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9">
      <c r="A5">
        <v>2</v>
      </c>
      <c r="B5" s="46">
        <v>44503</v>
      </c>
      <c r="C5" s="169">
        <v>56.044065198660775</v>
      </c>
      <c r="D5" s="169">
        <v>83.114057360768328</v>
      </c>
      <c r="E5" s="169">
        <f t="shared" si="1"/>
        <v>56.044065198660775</v>
      </c>
      <c r="F5" s="190" t="str">
        <f t="shared" si="0"/>
        <v/>
      </c>
      <c r="H5" t="str">
        <f t="shared" ref="H5:H68" si="3">IF(MONTH(B5)=1,IF(DAY(B5)=1,YEAR(B5),""),"")</f>
        <v/>
      </c>
      <c r="I5" s="190" t="str">
        <f t="shared" si="2"/>
        <v/>
      </c>
    </row>
    <row r="6" spans="1:9">
      <c r="A6">
        <v>3</v>
      </c>
      <c r="B6" s="46">
        <v>44504</v>
      </c>
      <c r="C6" s="169">
        <v>53.493364498659844</v>
      </c>
      <c r="D6" s="169">
        <v>83.114057360768328</v>
      </c>
      <c r="E6" s="169">
        <f t="shared" si="1"/>
        <v>53.493364498659844</v>
      </c>
      <c r="F6" s="190" t="str">
        <f t="shared" si="0"/>
        <v/>
      </c>
      <c r="H6" t="str">
        <f t="shared" si="3"/>
        <v/>
      </c>
      <c r="I6" s="190" t="str">
        <f t="shared" si="2"/>
        <v/>
      </c>
    </row>
    <row r="7" spans="1:9">
      <c r="A7">
        <v>4</v>
      </c>
      <c r="B7" s="46">
        <v>44505</v>
      </c>
      <c r="C7" s="169">
        <v>54.803013696662639</v>
      </c>
      <c r="D7" s="169">
        <v>83.114057360768328</v>
      </c>
      <c r="E7" s="169">
        <f t="shared" si="1"/>
        <v>54.803013696662639</v>
      </c>
      <c r="F7" s="190" t="str">
        <f t="shared" si="0"/>
        <v/>
      </c>
      <c r="H7" t="str">
        <f t="shared" si="3"/>
        <v/>
      </c>
      <c r="I7" s="190" t="str">
        <f t="shared" si="2"/>
        <v/>
      </c>
    </row>
    <row r="8" spans="1:9">
      <c r="A8">
        <v>5</v>
      </c>
      <c r="B8" s="46">
        <v>44506</v>
      </c>
      <c r="C8" s="169">
        <v>51.59049206866171</v>
      </c>
      <c r="D8" s="169">
        <v>83.114057360768328</v>
      </c>
      <c r="E8" s="169">
        <f t="shared" si="1"/>
        <v>51.59049206866171</v>
      </c>
      <c r="F8" s="190" t="str">
        <f t="shared" si="0"/>
        <v/>
      </c>
      <c r="H8" t="str">
        <f t="shared" si="3"/>
        <v/>
      </c>
      <c r="I8" s="190" t="str">
        <f t="shared" si="2"/>
        <v/>
      </c>
    </row>
    <row r="9" spans="1:9">
      <c r="A9">
        <v>6</v>
      </c>
      <c r="B9" s="46">
        <v>44507</v>
      </c>
      <c r="C9" s="169">
        <v>44.764683378660777</v>
      </c>
      <c r="D9" s="169">
        <v>83.114057360768328</v>
      </c>
      <c r="E9" s="169">
        <f t="shared" si="1"/>
        <v>44.764683378660777</v>
      </c>
      <c r="F9" s="190" t="str">
        <f t="shared" si="0"/>
        <v/>
      </c>
      <c r="H9" t="str">
        <f t="shared" si="3"/>
        <v/>
      </c>
      <c r="I9" s="190" t="str">
        <f t="shared" si="2"/>
        <v/>
      </c>
    </row>
    <row r="10" spans="1:9">
      <c r="A10">
        <v>7</v>
      </c>
      <c r="B10" s="46">
        <v>44508</v>
      </c>
      <c r="C10" s="169">
        <v>58.263789336660778</v>
      </c>
      <c r="D10" s="169">
        <v>83.114057360768328</v>
      </c>
      <c r="E10" s="169">
        <f t="shared" si="1"/>
        <v>58.263789336660778</v>
      </c>
      <c r="F10" s="190" t="str">
        <f t="shared" si="0"/>
        <v/>
      </c>
      <c r="H10" t="str">
        <f t="shared" si="3"/>
        <v/>
      </c>
      <c r="I10" s="190" t="str">
        <f t="shared" si="2"/>
        <v/>
      </c>
    </row>
    <row r="11" spans="1:9">
      <c r="A11">
        <v>8</v>
      </c>
      <c r="B11" s="46">
        <v>44509</v>
      </c>
      <c r="C11" s="169">
        <v>60.522108998661707</v>
      </c>
      <c r="D11" s="169">
        <v>83.114057360768328</v>
      </c>
      <c r="E11" s="169">
        <f t="shared" si="1"/>
        <v>60.522108998661707</v>
      </c>
      <c r="F11" s="190" t="str">
        <f t="shared" si="0"/>
        <v/>
      </c>
      <c r="H11" t="str">
        <f t="shared" si="3"/>
        <v/>
      </c>
      <c r="I11" s="190" t="str">
        <f t="shared" si="2"/>
        <v/>
      </c>
    </row>
    <row r="12" spans="1:9">
      <c r="A12">
        <v>9</v>
      </c>
      <c r="B12" s="46">
        <v>44510</v>
      </c>
      <c r="C12" s="169">
        <v>41.104470824205343</v>
      </c>
      <c r="D12" s="169">
        <v>83.114057360768328</v>
      </c>
      <c r="E12" s="169">
        <f t="shared" si="1"/>
        <v>41.104470824205343</v>
      </c>
      <c r="F12" s="190" t="str">
        <f t="shared" si="0"/>
        <v/>
      </c>
      <c r="H12" t="str">
        <f t="shared" si="3"/>
        <v/>
      </c>
      <c r="I12" s="190" t="str">
        <f t="shared" si="2"/>
        <v/>
      </c>
    </row>
    <row r="13" spans="1:9">
      <c r="A13">
        <v>10</v>
      </c>
      <c r="B13" s="46">
        <v>44511</v>
      </c>
      <c r="C13" s="169">
        <v>42.502239774205343</v>
      </c>
      <c r="D13" s="169">
        <v>83.114057360768328</v>
      </c>
      <c r="E13" s="169">
        <f t="shared" si="1"/>
        <v>42.502239774205343</v>
      </c>
      <c r="F13" s="190" t="str">
        <f t="shared" si="0"/>
        <v/>
      </c>
      <c r="H13" t="str">
        <f t="shared" si="3"/>
        <v/>
      </c>
      <c r="I13" s="190" t="str">
        <f t="shared" si="2"/>
        <v/>
      </c>
    </row>
    <row r="14" spans="1:9">
      <c r="A14">
        <v>11</v>
      </c>
      <c r="B14" s="46">
        <v>44512</v>
      </c>
      <c r="C14" s="169">
        <v>41.262817884206278</v>
      </c>
      <c r="D14" s="169">
        <v>83.114057360768328</v>
      </c>
      <c r="E14" s="169">
        <f t="shared" si="1"/>
        <v>41.262817884206278</v>
      </c>
      <c r="F14" s="190" t="str">
        <f t="shared" si="0"/>
        <v/>
      </c>
      <c r="H14" t="str">
        <f t="shared" si="3"/>
        <v/>
      </c>
      <c r="I14" s="190" t="str">
        <f t="shared" si="2"/>
        <v/>
      </c>
    </row>
    <row r="15" spans="1:9">
      <c r="A15">
        <v>12</v>
      </c>
      <c r="B15" s="46">
        <v>44513</v>
      </c>
      <c r="C15" s="169">
        <v>23.457430284206275</v>
      </c>
      <c r="D15" s="169">
        <v>83.114057360768328</v>
      </c>
      <c r="E15" s="169">
        <f t="shared" si="1"/>
        <v>23.457430284206275</v>
      </c>
      <c r="F15" s="190" t="str">
        <f t="shared" si="0"/>
        <v/>
      </c>
      <c r="H15" t="str">
        <f t="shared" si="3"/>
        <v/>
      </c>
      <c r="I15" s="190" t="str">
        <f t="shared" si="2"/>
        <v/>
      </c>
    </row>
    <row r="16" spans="1:9">
      <c r="A16">
        <v>13</v>
      </c>
      <c r="B16" s="46">
        <v>44514</v>
      </c>
      <c r="C16" s="169">
        <v>24.490697184204411</v>
      </c>
      <c r="D16" s="169">
        <v>83.114057360768328</v>
      </c>
      <c r="E16" s="169">
        <f t="shared" si="1"/>
        <v>24.490697184204411</v>
      </c>
      <c r="F16" s="190" t="str">
        <f t="shared" si="0"/>
        <v/>
      </c>
      <c r="H16" t="str">
        <f t="shared" si="3"/>
        <v/>
      </c>
      <c r="I16" s="190" t="str">
        <f t="shared" si="2"/>
        <v/>
      </c>
    </row>
    <row r="17" spans="1:10">
      <c r="A17">
        <v>14</v>
      </c>
      <c r="B17" s="46">
        <v>44515</v>
      </c>
      <c r="C17" s="169">
        <v>34.151530696206272</v>
      </c>
      <c r="D17" s="169">
        <v>83.114057360768328</v>
      </c>
      <c r="E17" s="169">
        <f t="shared" si="1"/>
        <v>34.151530696206272</v>
      </c>
      <c r="F17" s="190" t="str">
        <f t="shared" si="0"/>
        <v>N</v>
      </c>
      <c r="G17" s="191">
        <f>IF(DAY(B17)=15,D17,"")</f>
        <v>83.114057360768328</v>
      </c>
      <c r="H17" t="str">
        <f t="shared" si="3"/>
        <v/>
      </c>
      <c r="I17" s="190" t="str">
        <f t="shared" si="2"/>
        <v>N</v>
      </c>
      <c r="J17" s="191"/>
    </row>
    <row r="18" spans="1:10">
      <c r="A18">
        <v>15</v>
      </c>
      <c r="B18" s="46">
        <v>44516</v>
      </c>
      <c r="C18" s="169">
        <v>28.298368584206276</v>
      </c>
      <c r="D18" s="169">
        <v>83.114057360768328</v>
      </c>
      <c r="E18" s="169">
        <f t="shared" si="1"/>
        <v>28.298368584206276</v>
      </c>
      <c r="F18" s="190" t="str">
        <f t="shared" si="0"/>
        <v/>
      </c>
      <c r="H18" t="str">
        <f t="shared" si="3"/>
        <v/>
      </c>
      <c r="I18" s="190" t="str">
        <f t="shared" si="2"/>
        <v/>
      </c>
    </row>
    <row r="19" spans="1:10">
      <c r="A19">
        <v>16</v>
      </c>
      <c r="B19" s="46">
        <v>44517</v>
      </c>
      <c r="C19" s="169">
        <v>16.208828459577518</v>
      </c>
      <c r="D19" s="169">
        <v>83.114057360768328</v>
      </c>
      <c r="E19" s="169">
        <f t="shared" si="1"/>
        <v>16.208828459577518</v>
      </c>
      <c r="F19" s="190" t="str">
        <f t="shared" si="0"/>
        <v/>
      </c>
      <c r="H19" t="str">
        <f t="shared" si="3"/>
        <v/>
      </c>
      <c r="I19" s="190" t="str">
        <f t="shared" si="2"/>
        <v/>
      </c>
    </row>
    <row r="20" spans="1:10">
      <c r="A20">
        <v>17</v>
      </c>
      <c r="B20" s="46">
        <v>44518</v>
      </c>
      <c r="C20" s="169">
        <v>19.995195079575655</v>
      </c>
      <c r="D20" s="169">
        <v>83.114057360768328</v>
      </c>
      <c r="E20" s="169">
        <f t="shared" si="1"/>
        <v>19.995195079575655</v>
      </c>
      <c r="F20" s="190" t="str">
        <f t="shared" si="0"/>
        <v/>
      </c>
      <c r="H20" t="str">
        <f t="shared" si="3"/>
        <v/>
      </c>
      <c r="I20" s="190" t="str">
        <f t="shared" si="2"/>
        <v/>
      </c>
    </row>
    <row r="21" spans="1:10">
      <c r="A21">
        <v>18</v>
      </c>
      <c r="B21" s="46">
        <v>44519</v>
      </c>
      <c r="C21" s="169">
        <v>29.27442094957566</v>
      </c>
      <c r="D21" s="169">
        <v>83.114057360768328</v>
      </c>
      <c r="E21" s="169">
        <f t="shared" si="1"/>
        <v>29.27442094957566</v>
      </c>
      <c r="F21" s="190" t="str">
        <f t="shared" si="0"/>
        <v/>
      </c>
      <c r="H21" t="str">
        <f t="shared" si="3"/>
        <v/>
      </c>
      <c r="I21" s="190" t="str">
        <f t="shared" si="2"/>
        <v/>
      </c>
    </row>
    <row r="22" spans="1:10">
      <c r="A22">
        <v>19</v>
      </c>
      <c r="B22" s="46">
        <v>44520</v>
      </c>
      <c r="C22" s="169">
        <v>25.361640631577515</v>
      </c>
      <c r="D22" s="169">
        <v>83.114057360768328</v>
      </c>
      <c r="E22" s="169">
        <f t="shared" si="1"/>
        <v>25.361640631577515</v>
      </c>
      <c r="F22" s="190" t="str">
        <f t="shared" si="0"/>
        <v/>
      </c>
      <c r="H22" t="str">
        <f t="shared" si="3"/>
        <v/>
      </c>
      <c r="I22" s="190" t="str">
        <f t="shared" si="2"/>
        <v/>
      </c>
    </row>
    <row r="23" spans="1:10">
      <c r="A23">
        <v>20</v>
      </c>
      <c r="B23" s="46">
        <v>44521</v>
      </c>
      <c r="C23" s="169">
        <v>27.613694815575656</v>
      </c>
      <c r="D23" s="169">
        <v>83.114057360768328</v>
      </c>
      <c r="E23" s="169">
        <f t="shared" si="1"/>
        <v>27.613694815575656</v>
      </c>
      <c r="F23" s="190" t="str">
        <f t="shared" si="0"/>
        <v/>
      </c>
      <c r="H23" t="str">
        <f t="shared" si="3"/>
        <v/>
      </c>
      <c r="I23" s="190" t="str">
        <f t="shared" si="2"/>
        <v/>
      </c>
    </row>
    <row r="24" spans="1:10">
      <c r="A24">
        <v>21</v>
      </c>
      <c r="B24" s="46">
        <v>44522</v>
      </c>
      <c r="C24" s="169">
        <v>28.185898831577521</v>
      </c>
      <c r="D24" s="169">
        <v>83.114057360768328</v>
      </c>
      <c r="E24" s="169">
        <f t="shared" si="1"/>
        <v>28.185898831577521</v>
      </c>
      <c r="F24" s="190" t="str">
        <f t="shared" si="0"/>
        <v/>
      </c>
      <c r="H24" t="str">
        <f t="shared" si="3"/>
        <v/>
      </c>
      <c r="I24" s="190" t="str">
        <f t="shared" si="2"/>
        <v/>
      </c>
    </row>
    <row r="25" spans="1:10">
      <c r="A25">
        <v>22</v>
      </c>
      <c r="B25" s="46">
        <v>44523</v>
      </c>
      <c r="C25" s="169">
        <v>27.056196983576591</v>
      </c>
      <c r="D25" s="169">
        <v>83.114057360768328</v>
      </c>
      <c r="E25" s="169">
        <f t="shared" si="1"/>
        <v>27.056196983576591</v>
      </c>
      <c r="F25" s="190" t="str">
        <f t="shared" si="0"/>
        <v/>
      </c>
      <c r="H25" t="str">
        <f t="shared" si="3"/>
        <v/>
      </c>
      <c r="I25" s="190" t="str">
        <f t="shared" si="2"/>
        <v/>
      </c>
    </row>
    <row r="26" spans="1:10">
      <c r="A26">
        <v>23</v>
      </c>
      <c r="B26" s="46">
        <v>44524</v>
      </c>
      <c r="C26" s="169">
        <v>45.922900717377338</v>
      </c>
      <c r="D26" s="169">
        <v>83.114057360768328</v>
      </c>
      <c r="E26" s="169">
        <f t="shared" si="1"/>
        <v>45.922900717377338</v>
      </c>
      <c r="F26" s="190" t="str">
        <f t="shared" si="0"/>
        <v/>
      </c>
      <c r="H26" t="str">
        <f t="shared" si="3"/>
        <v/>
      </c>
      <c r="I26" s="190" t="str">
        <f t="shared" si="2"/>
        <v/>
      </c>
    </row>
    <row r="27" spans="1:10">
      <c r="A27">
        <v>24</v>
      </c>
      <c r="B27" s="46">
        <v>44525</v>
      </c>
      <c r="C27" s="169">
        <v>48.023393435378267</v>
      </c>
      <c r="D27" s="169">
        <v>83.114057360768328</v>
      </c>
      <c r="E27" s="169">
        <f t="shared" si="1"/>
        <v>48.023393435378267</v>
      </c>
      <c r="F27" s="190" t="str">
        <f t="shared" si="0"/>
        <v/>
      </c>
      <c r="H27" t="str">
        <f t="shared" si="3"/>
        <v/>
      </c>
      <c r="I27" s="190" t="str">
        <f t="shared" si="2"/>
        <v/>
      </c>
    </row>
    <row r="28" spans="1:10">
      <c r="A28">
        <v>25</v>
      </c>
      <c r="B28" s="46">
        <v>44526</v>
      </c>
      <c r="C28" s="169">
        <v>48.029964095378268</v>
      </c>
      <c r="D28" s="169">
        <v>83.114057360768328</v>
      </c>
      <c r="E28" s="169">
        <f t="shared" si="1"/>
        <v>48.029964095378268</v>
      </c>
      <c r="F28" s="190" t="str">
        <f t="shared" si="0"/>
        <v/>
      </c>
      <c r="H28" t="str">
        <f t="shared" si="3"/>
        <v/>
      </c>
      <c r="I28" s="190" t="str">
        <f t="shared" si="2"/>
        <v/>
      </c>
    </row>
    <row r="29" spans="1:10">
      <c r="A29">
        <v>26</v>
      </c>
      <c r="B29" s="46">
        <v>44527</v>
      </c>
      <c r="C29" s="169">
        <v>51.930724423378273</v>
      </c>
      <c r="D29" s="169">
        <v>83.114057360768328</v>
      </c>
      <c r="E29" s="169">
        <f t="shared" si="1"/>
        <v>51.930724423378273</v>
      </c>
      <c r="F29" s="190" t="str">
        <f t="shared" si="0"/>
        <v/>
      </c>
      <c r="H29" t="str">
        <f t="shared" si="3"/>
        <v/>
      </c>
      <c r="I29" s="190" t="str">
        <f t="shared" si="2"/>
        <v/>
      </c>
    </row>
    <row r="30" spans="1:10">
      <c r="A30">
        <v>27</v>
      </c>
      <c r="B30" s="46">
        <v>44528</v>
      </c>
      <c r="C30" s="169">
        <v>44.816040211378272</v>
      </c>
      <c r="D30" s="169">
        <v>83.114057360768328</v>
      </c>
      <c r="E30" s="169">
        <f t="shared" si="1"/>
        <v>44.816040211378272</v>
      </c>
      <c r="F30" s="190" t="str">
        <f t="shared" si="0"/>
        <v/>
      </c>
      <c r="H30" t="str">
        <f t="shared" si="3"/>
        <v/>
      </c>
      <c r="I30" s="190" t="str">
        <f t="shared" si="2"/>
        <v/>
      </c>
    </row>
    <row r="31" spans="1:10">
      <c r="A31">
        <v>28</v>
      </c>
      <c r="B31" s="46">
        <v>44529</v>
      </c>
      <c r="C31" s="169">
        <v>54.373351795377332</v>
      </c>
      <c r="D31" s="169">
        <v>83.114057360768328</v>
      </c>
      <c r="E31" s="169">
        <f t="shared" si="1"/>
        <v>54.373351795377332</v>
      </c>
      <c r="F31" s="190" t="str">
        <f t="shared" si="0"/>
        <v/>
      </c>
      <c r="H31" t="str">
        <f t="shared" si="3"/>
        <v/>
      </c>
      <c r="I31" s="190" t="str">
        <f t="shared" si="2"/>
        <v/>
      </c>
    </row>
    <row r="32" spans="1:10">
      <c r="A32">
        <v>29</v>
      </c>
      <c r="B32" s="46">
        <v>44530</v>
      </c>
      <c r="C32" s="169">
        <v>69.328777995378275</v>
      </c>
      <c r="D32" s="169">
        <v>83.114057360768328</v>
      </c>
      <c r="E32" s="169">
        <f t="shared" si="1"/>
        <v>69.328777995378275</v>
      </c>
      <c r="F32" s="190" t="str">
        <f t="shared" si="0"/>
        <v/>
      </c>
      <c r="H32" t="str">
        <f t="shared" si="3"/>
        <v/>
      </c>
      <c r="I32" s="190" t="str">
        <f t="shared" si="2"/>
        <v/>
      </c>
    </row>
    <row r="33" spans="1:9">
      <c r="A33">
        <v>30</v>
      </c>
      <c r="B33" s="46">
        <v>44531</v>
      </c>
      <c r="C33" s="169">
        <v>68.424174788547219</v>
      </c>
      <c r="D33" s="169">
        <v>104.11073943778104</v>
      </c>
      <c r="E33" s="169">
        <f t="shared" si="1"/>
        <v>68.424174788547219</v>
      </c>
      <c r="F33" s="190" t="str">
        <f t="shared" si="0"/>
        <v/>
      </c>
      <c r="H33" t="str">
        <f t="shared" si="3"/>
        <v/>
      </c>
      <c r="I33" s="190" t="str">
        <f t="shared" si="2"/>
        <v/>
      </c>
    </row>
    <row r="34" spans="1:9">
      <c r="A34">
        <v>31</v>
      </c>
      <c r="B34" s="46">
        <v>44532</v>
      </c>
      <c r="C34" s="169">
        <v>68.196118772550932</v>
      </c>
      <c r="D34" s="169">
        <v>104.11073943778104</v>
      </c>
      <c r="E34" s="169">
        <f t="shared" si="1"/>
        <v>68.196118772550932</v>
      </c>
      <c r="F34" s="190" t="str">
        <f t="shared" si="0"/>
        <v/>
      </c>
      <c r="H34" t="str">
        <f t="shared" si="3"/>
        <v/>
      </c>
      <c r="I34" s="190" t="str">
        <f t="shared" si="2"/>
        <v/>
      </c>
    </row>
    <row r="35" spans="1:9">
      <c r="A35">
        <v>32</v>
      </c>
      <c r="B35" s="46">
        <v>44533</v>
      </c>
      <c r="C35" s="169">
        <v>80.289601772547201</v>
      </c>
      <c r="D35" s="169">
        <v>104.11073943778104</v>
      </c>
      <c r="E35" s="169">
        <f t="shared" si="1"/>
        <v>80.289601772547201</v>
      </c>
      <c r="F35" s="190" t="str">
        <f t="shared" si="0"/>
        <v/>
      </c>
      <c r="H35" t="str">
        <f t="shared" si="3"/>
        <v/>
      </c>
      <c r="I35" s="190" t="str">
        <f t="shared" si="2"/>
        <v/>
      </c>
    </row>
    <row r="36" spans="1:9">
      <c r="A36">
        <v>33</v>
      </c>
      <c r="B36" s="46">
        <v>44534</v>
      </c>
      <c r="C36" s="169">
        <v>74.362226412549063</v>
      </c>
      <c r="D36" s="169">
        <v>104.11073943778104</v>
      </c>
      <c r="E36" s="169">
        <f t="shared" si="1"/>
        <v>74.362226412549063</v>
      </c>
      <c r="F36" s="190" t="str">
        <f t="shared" si="0"/>
        <v/>
      </c>
      <c r="H36" t="str">
        <f t="shared" si="3"/>
        <v/>
      </c>
      <c r="I36" s="190" t="str">
        <f t="shared" si="2"/>
        <v/>
      </c>
    </row>
    <row r="37" spans="1:9">
      <c r="A37">
        <v>34</v>
      </c>
      <c r="B37" s="46">
        <v>44535</v>
      </c>
      <c r="C37" s="169">
        <v>68.340501322548135</v>
      </c>
      <c r="D37" s="169">
        <v>104.11073943778104</v>
      </c>
      <c r="E37" s="169">
        <f t="shared" si="1"/>
        <v>68.340501322548135</v>
      </c>
      <c r="F37" s="190" t="str">
        <f t="shared" si="0"/>
        <v/>
      </c>
      <c r="H37" t="str">
        <f t="shared" si="3"/>
        <v/>
      </c>
      <c r="I37" s="190" t="str">
        <f t="shared" si="2"/>
        <v/>
      </c>
    </row>
    <row r="38" spans="1:9">
      <c r="A38">
        <v>35</v>
      </c>
      <c r="B38" s="46">
        <v>44536</v>
      </c>
      <c r="C38" s="169">
        <v>75.856498524549067</v>
      </c>
      <c r="D38" s="169">
        <v>104.11073943778104</v>
      </c>
      <c r="E38" s="169">
        <f t="shared" si="1"/>
        <v>75.856498524549067</v>
      </c>
      <c r="F38" s="190" t="str">
        <f t="shared" si="0"/>
        <v/>
      </c>
      <c r="H38" t="str">
        <f t="shared" si="3"/>
        <v/>
      </c>
      <c r="I38" s="190" t="str">
        <f t="shared" si="2"/>
        <v/>
      </c>
    </row>
    <row r="39" spans="1:9">
      <c r="A39">
        <v>36</v>
      </c>
      <c r="B39" s="46">
        <v>44537</v>
      </c>
      <c r="C39" s="169">
        <v>75.676378570549076</v>
      </c>
      <c r="D39" s="169">
        <v>104.11073943778104</v>
      </c>
      <c r="E39" s="169">
        <f t="shared" si="1"/>
        <v>75.676378570549076</v>
      </c>
      <c r="F39" s="190" t="str">
        <f t="shared" si="0"/>
        <v/>
      </c>
      <c r="H39" t="str">
        <f t="shared" si="3"/>
        <v/>
      </c>
      <c r="I39" s="190" t="str">
        <f t="shared" si="2"/>
        <v/>
      </c>
    </row>
    <row r="40" spans="1:9">
      <c r="A40">
        <v>37</v>
      </c>
      <c r="B40" s="46">
        <v>44538</v>
      </c>
      <c r="C40" s="169">
        <v>134.58541499479685</v>
      </c>
      <c r="D40" s="169">
        <v>104.11073943778104</v>
      </c>
      <c r="E40" s="169">
        <f t="shared" si="1"/>
        <v>104.11073943778104</v>
      </c>
      <c r="F40" s="190" t="str">
        <f t="shared" si="0"/>
        <v/>
      </c>
      <c r="H40" t="str">
        <f t="shared" si="3"/>
        <v/>
      </c>
      <c r="I40" s="190" t="str">
        <f t="shared" si="2"/>
        <v/>
      </c>
    </row>
    <row r="41" spans="1:9">
      <c r="A41">
        <v>38</v>
      </c>
      <c r="B41" s="46">
        <v>44539</v>
      </c>
      <c r="C41" s="169">
        <v>150.33647316679779</v>
      </c>
      <c r="D41" s="169">
        <v>104.11073943778104</v>
      </c>
      <c r="E41" s="169">
        <f t="shared" si="1"/>
        <v>104.11073943778104</v>
      </c>
      <c r="F41" s="190" t="str">
        <f t="shared" si="0"/>
        <v/>
      </c>
      <c r="H41" t="str">
        <f t="shared" si="3"/>
        <v/>
      </c>
      <c r="I41" s="190" t="str">
        <f t="shared" si="2"/>
        <v/>
      </c>
    </row>
    <row r="42" spans="1:9">
      <c r="A42">
        <v>39</v>
      </c>
      <c r="B42" s="46">
        <v>44540</v>
      </c>
      <c r="C42" s="169">
        <v>151.27740937479683</v>
      </c>
      <c r="D42" s="169">
        <v>104.11073943778104</v>
      </c>
      <c r="E42" s="169">
        <f t="shared" si="1"/>
        <v>104.11073943778104</v>
      </c>
      <c r="F42" s="190" t="str">
        <f t="shared" si="0"/>
        <v/>
      </c>
      <c r="H42" t="str">
        <f t="shared" si="3"/>
        <v/>
      </c>
      <c r="I42" s="190" t="str">
        <f t="shared" si="2"/>
        <v/>
      </c>
    </row>
    <row r="43" spans="1:9">
      <c r="A43">
        <v>40</v>
      </c>
      <c r="B43" s="46">
        <v>44541</v>
      </c>
      <c r="C43" s="169">
        <v>156.38593004879868</v>
      </c>
      <c r="D43" s="169">
        <v>104.11073943778104</v>
      </c>
      <c r="E43" s="169">
        <f t="shared" si="1"/>
        <v>104.11073943778104</v>
      </c>
      <c r="F43" s="190" t="str">
        <f t="shared" si="0"/>
        <v/>
      </c>
      <c r="H43" t="str">
        <f t="shared" si="3"/>
        <v/>
      </c>
      <c r="I43" s="190" t="str">
        <f t="shared" si="2"/>
        <v/>
      </c>
    </row>
    <row r="44" spans="1:9">
      <c r="A44">
        <v>41</v>
      </c>
      <c r="B44" s="46">
        <v>44542</v>
      </c>
      <c r="C44" s="169">
        <v>166.36647109679777</v>
      </c>
      <c r="D44" s="169">
        <v>104.11073943778104</v>
      </c>
      <c r="E44" s="169">
        <f t="shared" si="1"/>
        <v>104.11073943778104</v>
      </c>
      <c r="F44" s="190" t="str">
        <f t="shared" si="0"/>
        <v/>
      </c>
      <c r="H44" t="str">
        <f t="shared" si="3"/>
        <v/>
      </c>
      <c r="I44" s="190" t="str">
        <f t="shared" si="2"/>
        <v/>
      </c>
    </row>
    <row r="45" spans="1:9">
      <c r="A45">
        <v>42</v>
      </c>
      <c r="B45" s="46">
        <v>44543</v>
      </c>
      <c r="C45" s="169">
        <v>169.41267504479683</v>
      </c>
      <c r="D45" s="169">
        <v>104.11073943778104</v>
      </c>
      <c r="E45" s="169">
        <f t="shared" si="1"/>
        <v>104.11073943778104</v>
      </c>
      <c r="F45" s="190" t="str">
        <f t="shared" si="0"/>
        <v/>
      </c>
      <c r="H45" t="str">
        <f t="shared" si="3"/>
        <v/>
      </c>
      <c r="I45" s="190" t="str">
        <f t="shared" si="2"/>
        <v/>
      </c>
    </row>
    <row r="46" spans="1:9">
      <c r="A46">
        <v>43</v>
      </c>
      <c r="B46" s="46">
        <v>44544</v>
      </c>
      <c r="C46" s="169">
        <v>163.90666651079775</v>
      </c>
      <c r="D46" s="169">
        <v>104.11073943778104</v>
      </c>
      <c r="E46" s="169">
        <f t="shared" si="1"/>
        <v>104.11073943778104</v>
      </c>
      <c r="F46" s="190" t="str">
        <f t="shared" si="0"/>
        <v/>
      </c>
      <c r="H46" t="str">
        <f t="shared" si="3"/>
        <v/>
      </c>
      <c r="I46" s="190" t="str">
        <f t="shared" si="2"/>
        <v/>
      </c>
    </row>
    <row r="47" spans="1:9">
      <c r="A47">
        <v>44</v>
      </c>
      <c r="B47" s="46">
        <v>44545</v>
      </c>
      <c r="C47" s="169">
        <v>99.685270723058579</v>
      </c>
      <c r="D47" s="169">
        <v>104.11073943778104</v>
      </c>
      <c r="E47" s="169">
        <f t="shared" si="1"/>
        <v>99.685270723058579</v>
      </c>
      <c r="F47" s="190" t="str">
        <f t="shared" si="0"/>
        <v>D</v>
      </c>
      <c r="G47" s="191">
        <f>IF(DAY(B47)=15,D47,"")</f>
        <v>104.11073943778104</v>
      </c>
      <c r="H47" t="str">
        <f t="shared" si="3"/>
        <v/>
      </c>
      <c r="I47" s="190" t="str">
        <f t="shared" si="2"/>
        <v>D</v>
      </c>
    </row>
    <row r="48" spans="1:9">
      <c r="A48">
        <v>45</v>
      </c>
      <c r="B48" s="46">
        <v>44546</v>
      </c>
      <c r="C48" s="169">
        <v>94.640836811056715</v>
      </c>
      <c r="D48" s="169">
        <v>104.11073943778104</v>
      </c>
      <c r="E48" s="169">
        <f t="shared" si="1"/>
        <v>94.640836811056715</v>
      </c>
      <c r="F48" s="190" t="str">
        <f t="shared" si="0"/>
        <v/>
      </c>
      <c r="G48" s="191" t="str">
        <f>IF(DAY(B48)=15,D48,"")</f>
        <v/>
      </c>
      <c r="H48" t="str">
        <f t="shared" si="3"/>
        <v/>
      </c>
      <c r="I48" s="190" t="str">
        <f t="shared" si="2"/>
        <v/>
      </c>
    </row>
    <row r="49" spans="1:9">
      <c r="A49">
        <v>46</v>
      </c>
      <c r="B49" s="46">
        <v>44547</v>
      </c>
      <c r="C49" s="169">
        <v>101.06677891105764</v>
      </c>
      <c r="D49" s="169">
        <v>104.11073943778104</v>
      </c>
      <c r="E49" s="169">
        <f t="shared" si="1"/>
        <v>101.06677891105764</v>
      </c>
      <c r="F49" s="190" t="str">
        <f t="shared" si="0"/>
        <v/>
      </c>
      <c r="H49" t="str">
        <f t="shared" si="3"/>
        <v/>
      </c>
      <c r="I49" s="190" t="str">
        <f t="shared" si="2"/>
        <v/>
      </c>
    </row>
    <row r="50" spans="1:9">
      <c r="A50">
        <v>47</v>
      </c>
      <c r="B50" s="46">
        <v>44548</v>
      </c>
      <c r="C50" s="169">
        <v>108.07583806705765</v>
      </c>
      <c r="D50" s="169">
        <v>104.11073943778104</v>
      </c>
      <c r="E50" s="169">
        <f t="shared" si="1"/>
        <v>104.11073943778104</v>
      </c>
      <c r="F50" s="190" t="str">
        <f t="shared" si="0"/>
        <v/>
      </c>
      <c r="H50" t="str">
        <f t="shared" si="3"/>
        <v/>
      </c>
      <c r="I50" s="190" t="str">
        <f t="shared" si="2"/>
        <v/>
      </c>
    </row>
    <row r="51" spans="1:9">
      <c r="A51">
        <v>48</v>
      </c>
      <c r="B51" s="46">
        <v>44549</v>
      </c>
      <c r="C51" s="169">
        <v>94.540561843058569</v>
      </c>
      <c r="D51" s="169">
        <v>104.11073943778104</v>
      </c>
      <c r="E51" s="169">
        <f t="shared" si="1"/>
        <v>94.540561843058569</v>
      </c>
      <c r="F51" s="190" t="str">
        <f t="shared" si="0"/>
        <v/>
      </c>
      <c r="H51" t="str">
        <f t="shared" si="3"/>
        <v/>
      </c>
      <c r="I51" s="190" t="str">
        <f t="shared" si="2"/>
        <v/>
      </c>
    </row>
    <row r="52" spans="1:9">
      <c r="A52">
        <v>49</v>
      </c>
      <c r="B52" s="46">
        <v>44550</v>
      </c>
      <c r="C52" s="169">
        <v>109.24280523105858</v>
      </c>
      <c r="D52" s="169">
        <v>104.11073943778104</v>
      </c>
      <c r="E52" s="169">
        <f t="shared" si="1"/>
        <v>104.11073943778104</v>
      </c>
      <c r="F52" s="190" t="str">
        <f t="shared" si="0"/>
        <v/>
      </c>
      <c r="H52" t="str">
        <f t="shared" si="3"/>
        <v/>
      </c>
      <c r="I52" s="190" t="str">
        <f t="shared" si="2"/>
        <v/>
      </c>
    </row>
    <row r="53" spans="1:9">
      <c r="A53">
        <v>50</v>
      </c>
      <c r="B53" s="46">
        <v>44551</v>
      </c>
      <c r="C53" s="169">
        <v>116.22075127105857</v>
      </c>
      <c r="D53" s="169">
        <v>104.11073943778104</v>
      </c>
      <c r="E53" s="169">
        <f t="shared" si="1"/>
        <v>104.11073943778104</v>
      </c>
      <c r="F53" s="190" t="str">
        <f t="shared" si="0"/>
        <v/>
      </c>
      <c r="H53" t="str">
        <f t="shared" si="3"/>
        <v/>
      </c>
      <c r="I53" s="190" t="str">
        <f t="shared" si="2"/>
        <v/>
      </c>
    </row>
    <row r="54" spans="1:9">
      <c r="A54">
        <v>51</v>
      </c>
      <c r="B54" s="46">
        <v>44552</v>
      </c>
      <c r="C54" s="169">
        <v>109.98334940971068</v>
      </c>
      <c r="D54" s="169">
        <v>104.11073943778104</v>
      </c>
      <c r="E54" s="169">
        <f t="shared" si="1"/>
        <v>104.11073943778104</v>
      </c>
      <c r="F54" s="190" t="str">
        <f t="shared" si="0"/>
        <v/>
      </c>
      <c r="H54" t="str">
        <f t="shared" si="3"/>
        <v/>
      </c>
      <c r="I54" s="190" t="str">
        <f t="shared" si="2"/>
        <v/>
      </c>
    </row>
    <row r="55" spans="1:9">
      <c r="A55">
        <v>52</v>
      </c>
      <c r="B55" s="46">
        <v>44553</v>
      </c>
      <c r="C55" s="169">
        <v>100.98646594570883</v>
      </c>
      <c r="D55" s="169">
        <v>104.11073943778104</v>
      </c>
      <c r="E55" s="169">
        <f t="shared" si="1"/>
        <v>100.98646594570883</v>
      </c>
      <c r="F55" s="190" t="str">
        <f t="shared" si="0"/>
        <v/>
      </c>
      <c r="H55" t="str">
        <f t="shared" si="3"/>
        <v/>
      </c>
      <c r="I55" s="190" t="str">
        <f t="shared" si="2"/>
        <v/>
      </c>
    </row>
    <row r="56" spans="1:9">
      <c r="A56">
        <v>53</v>
      </c>
      <c r="B56" s="46">
        <v>44554</v>
      </c>
      <c r="C56" s="169">
        <v>73.55139501971162</v>
      </c>
      <c r="D56" s="169">
        <v>104.11073943778104</v>
      </c>
      <c r="E56" s="169">
        <f t="shared" si="1"/>
        <v>73.55139501971162</v>
      </c>
      <c r="F56" s="190" t="str">
        <f t="shared" si="0"/>
        <v/>
      </c>
      <c r="H56" t="str">
        <f t="shared" si="3"/>
        <v/>
      </c>
      <c r="I56" s="190" t="str">
        <f t="shared" si="2"/>
        <v/>
      </c>
    </row>
    <row r="57" spans="1:9">
      <c r="A57">
        <v>54</v>
      </c>
      <c r="B57" s="46">
        <v>44555</v>
      </c>
      <c r="C57" s="169">
        <v>63.232335397708816</v>
      </c>
      <c r="D57" s="169">
        <v>104.11073943778104</v>
      </c>
      <c r="E57" s="169">
        <f t="shared" si="1"/>
        <v>63.232335397708816</v>
      </c>
      <c r="F57" s="190" t="str">
        <f t="shared" si="0"/>
        <v/>
      </c>
      <c r="H57" t="str">
        <f t="shared" si="3"/>
        <v/>
      </c>
      <c r="I57" s="190" t="str">
        <f t="shared" si="2"/>
        <v/>
      </c>
    </row>
    <row r="58" spans="1:9">
      <c r="A58">
        <v>55</v>
      </c>
      <c r="B58" s="46">
        <v>44556</v>
      </c>
      <c r="C58" s="169">
        <v>67.130857297710676</v>
      </c>
      <c r="D58" s="169">
        <v>104.11073943778104</v>
      </c>
      <c r="E58" s="169">
        <f t="shared" si="1"/>
        <v>67.130857297710676</v>
      </c>
      <c r="F58" s="190" t="str">
        <f t="shared" si="0"/>
        <v/>
      </c>
      <c r="H58" t="str">
        <f t="shared" si="3"/>
        <v/>
      </c>
      <c r="I58" s="190" t="str">
        <f t="shared" si="2"/>
        <v/>
      </c>
    </row>
    <row r="59" spans="1:9">
      <c r="A59">
        <v>56</v>
      </c>
      <c r="B59" s="46">
        <v>44557</v>
      </c>
      <c r="C59" s="169">
        <v>70.461875739709754</v>
      </c>
      <c r="D59" s="169">
        <v>104.11073943778104</v>
      </c>
      <c r="E59" s="169">
        <f t="shared" si="1"/>
        <v>70.461875739709754</v>
      </c>
      <c r="F59" s="190" t="str">
        <f t="shared" si="0"/>
        <v/>
      </c>
      <c r="H59" t="str">
        <f t="shared" si="3"/>
        <v/>
      </c>
      <c r="I59" s="190" t="str">
        <f t="shared" si="2"/>
        <v/>
      </c>
    </row>
    <row r="60" spans="1:9">
      <c r="A60">
        <v>57</v>
      </c>
      <c r="B60" s="46">
        <v>44558</v>
      </c>
      <c r="C60" s="169">
        <v>74.37801809771068</v>
      </c>
      <c r="D60" s="169">
        <v>104.11073943778104</v>
      </c>
      <c r="E60" s="169">
        <f t="shared" si="1"/>
        <v>74.37801809771068</v>
      </c>
      <c r="F60" s="190" t="str">
        <f t="shared" si="0"/>
        <v/>
      </c>
      <c r="H60" t="str">
        <f t="shared" si="3"/>
        <v/>
      </c>
      <c r="I60" s="190" t="str">
        <f t="shared" si="2"/>
        <v/>
      </c>
    </row>
    <row r="61" spans="1:9">
      <c r="A61">
        <v>58</v>
      </c>
      <c r="B61" s="46">
        <v>44559</v>
      </c>
      <c r="C61" s="169">
        <v>126.6753947174044</v>
      </c>
      <c r="D61" s="169">
        <v>104.11073943778104</v>
      </c>
      <c r="E61" s="169">
        <f t="shared" si="1"/>
        <v>104.11073943778104</v>
      </c>
      <c r="F61" s="190" t="str">
        <f t="shared" si="0"/>
        <v/>
      </c>
      <c r="H61" t="str">
        <f t="shared" si="3"/>
        <v/>
      </c>
      <c r="I61" s="190" t="str">
        <f t="shared" si="2"/>
        <v/>
      </c>
    </row>
    <row r="62" spans="1:9">
      <c r="A62">
        <v>59</v>
      </c>
      <c r="B62" s="46">
        <v>44560</v>
      </c>
      <c r="C62" s="169">
        <v>127.65760250740441</v>
      </c>
      <c r="D62" s="169">
        <v>104.11073943778104</v>
      </c>
      <c r="E62" s="169">
        <f t="shared" si="1"/>
        <v>104.11073943778104</v>
      </c>
      <c r="F62" s="190" t="str">
        <f t="shared" si="0"/>
        <v/>
      </c>
      <c r="H62" t="str">
        <f t="shared" si="3"/>
        <v/>
      </c>
      <c r="I62" s="190" t="str">
        <f t="shared" si="2"/>
        <v/>
      </c>
    </row>
    <row r="63" spans="1:9">
      <c r="A63">
        <v>60</v>
      </c>
      <c r="B63" s="46">
        <v>44561</v>
      </c>
      <c r="C63" s="169">
        <v>118.75927351740441</v>
      </c>
      <c r="D63" s="169">
        <v>104.11073943778104</v>
      </c>
      <c r="E63" s="169">
        <f t="shared" si="1"/>
        <v>104.11073943778104</v>
      </c>
      <c r="F63" s="190" t="str">
        <f t="shared" si="0"/>
        <v/>
      </c>
      <c r="H63" t="str">
        <f t="shared" si="3"/>
        <v/>
      </c>
      <c r="I63" s="190" t="str">
        <f t="shared" si="2"/>
        <v/>
      </c>
    </row>
    <row r="64" spans="1:9">
      <c r="A64">
        <v>61</v>
      </c>
      <c r="B64" s="46">
        <v>44562</v>
      </c>
      <c r="C64" s="169">
        <v>100.67084251940534</v>
      </c>
      <c r="D64" s="169">
        <v>117.91214619510544</v>
      </c>
      <c r="E64" s="169">
        <f t="shared" si="1"/>
        <v>100.67084251940534</v>
      </c>
      <c r="F64" s="190" t="str">
        <f t="shared" si="0"/>
        <v/>
      </c>
      <c r="H64">
        <f t="shared" si="3"/>
        <v>2022</v>
      </c>
      <c r="I64" s="190" t="str">
        <f t="shared" si="2"/>
        <v/>
      </c>
    </row>
    <row r="65" spans="1:9">
      <c r="A65">
        <v>62</v>
      </c>
      <c r="B65" s="46">
        <v>44563</v>
      </c>
      <c r="C65" s="169">
        <v>103.36370181740534</v>
      </c>
      <c r="D65" s="169">
        <v>117.91214619510544</v>
      </c>
      <c r="E65" s="169">
        <f t="shared" si="1"/>
        <v>103.36370181740534</v>
      </c>
      <c r="F65" s="190" t="str">
        <f t="shared" si="0"/>
        <v/>
      </c>
      <c r="H65" t="str">
        <f t="shared" si="3"/>
        <v/>
      </c>
      <c r="I65" s="190" t="str">
        <f t="shared" si="2"/>
        <v/>
      </c>
    </row>
    <row r="66" spans="1:9">
      <c r="A66">
        <v>63</v>
      </c>
      <c r="B66" s="46">
        <v>44564</v>
      </c>
      <c r="C66" s="169">
        <v>103.76830354740441</v>
      </c>
      <c r="D66" s="169">
        <v>117.91214619510544</v>
      </c>
      <c r="E66" s="169">
        <f t="shared" si="1"/>
        <v>103.76830354740441</v>
      </c>
      <c r="F66" s="190" t="str">
        <f t="shared" si="0"/>
        <v/>
      </c>
      <c r="H66" t="str">
        <f t="shared" si="3"/>
        <v/>
      </c>
      <c r="I66" s="190" t="str">
        <f t="shared" si="2"/>
        <v/>
      </c>
    </row>
    <row r="67" spans="1:9">
      <c r="A67">
        <v>64</v>
      </c>
      <c r="B67" s="46">
        <v>44565</v>
      </c>
      <c r="C67" s="169">
        <v>102.19692251140441</v>
      </c>
      <c r="D67" s="169">
        <v>117.91214619510544</v>
      </c>
      <c r="E67" s="169">
        <f t="shared" si="1"/>
        <v>102.19692251140441</v>
      </c>
      <c r="F67" s="190" t="str">
        <f t="shared" ref="F67:F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3"/>
        <v/>
      </c>
      <c r="I67" s="190" t="str">
        <f t="shared" si="2"/>
        <v/>
      </c>
    </row>
    <row r="68" spans="1:9">
      <c r="A68">
        <v>65</v>
      </c>
      <c r="B68" s="46">
        <v>44566</v>
      </c>
      <c r="C68" s="169">
        <v>91.123599495153442</v>
      </c>
      <c r="D68" s="169">
        <v>117.91214619510544</v>
      </c>
      <c r="E68" s="169">
        <f t="shared" ref="E68:E131" si="5">IF(C68&lt;D68,C68,D68)</f>
        <v>91.123599495153442</v>
      </c>
      <c r="F68" s="190" t="str">
        <f t="shared" si="4"/>
        <v/>
      </c>
      <c r="H68" t="str">
        <f t="shared" si="3"/>
        <v/>
      </c>
      <c r="I68" s="190" t="str">
        <f t="shared" ref="I68:I131" si="6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9">
      <c r="A69">
        <v>66</v>
      </c>
      <c r="B69" s="46">
        <v>44567</v>
      </c>
      <c r="C69" s="169">
        <v>94.747591353151577</v>
      </c>
      <c r="D69" s="169">
        <v>117.91214619510544</v>
      </c>
      <c r="E69" s="169">
        <f t="shared" si="5"/>
        <v>94.747591353151577</v>
      </c>
      <c r="F69" s="190" t="str">
        <f t="shared" si="4"/>
        <v/>
      </c>
      <c r="H69" t="str">
        <f t="shared" ref="H69:H132" si="7">IF(MONTH(B69)=1,IF(DAY(B69)=1,YEAR(B69),""),"")</f>
        <v/>
      </c>
      <c r="I69" s="190" t="str">
        <f t="shared" si="6"/>
        <v/>
      </c>
    </row>
    <row r="70" spans="1:9">
      <c r="A70">
        <v>67</v>
      </c>
      <c r="B70" s="46">
        <v>44568</v>
      </c>
      <c r="C70" s="169">
        <v>95.756554759152522</v>
      </c>
      <c r="D70" s="169">
        <v>117.91214619510544</v>
      </c>
      <c r="E70" s="169">
        <f t="shared" si="5"/>
        <v>95.756554759152522</v>
      </c>
      <c r="F70" s="190" t="str">
        <f t="shared" si="4"/>
        <v/>
      </c>
      <c r="H70" t="str">
        <f t="shared" si="7"/>
        <v/>
      </c>
      <c r="I70" s="190" t="str">
        <f t="shared" si="6"/>
        <v/>
      </c>
    </row>
    <row r="71" spans="1:9">
      <c r="A71">
        <v>68</v>
      </c>
      <c r="B71" s="46">
        <v>44569</v>
      </c>
      <c r="C71" s="169">
        <v>90.367898789151582</v>
      </c>
      <c r="D71" s="169">
        <v>117.91214619510544</v>
      </c>
      <c r="E71" s="169">
        <f t="shared" si="5"/>
        <v>90.367898789151582</v>
      </c>
      <c r="F71" s="190" t="str">
        <f t="shared" si="4"/>
        <v/>
      </c>
      <c r="H71" t="str">
        <f t="shared" si="7"/>
        <v/>
      </c>
      <c r="I71" s="190" t="str">
        <f t="shared" si="6"/>
        <v/>
      </c>
    </row>
    <row r="72" spans="1:9">
      <c r="A72">
        <v>69</v>
      </c>
      <c r="B72" s="46">
        <v>44570</v>
      </c>
      <c r="C72" s="169">
        <v>81.920944073152526</v>
      </c>
      <c r="D72" s="169">
        <v>117.91214619510544</v>
      </c>
      <c r="E72" s="169">
        <f t="shared" si="5"/>
        <v>81.920944073152526</v>
      </c>
      <c r="F72" s="190" t="str">
        <f t="shared" si="4"/>
        <v/>
      </c>
      <c r="H72" t="str">
        <f t="shared" si="7"/>
        <v/>
      </c>
      <c r="I72" s="190" t="str">
        <f t="shared" si="6"/>
        <v/>
      </c>
    </row>
    <row r="73" spans="1:9">
      <c r="A73">
        <v>70</v>
      </c>
      <c r="B73" s="46">
        <v>44571</v>
      </c>
      <c r="C73" s="169">
        <v>105.46640415515158</v>
      </c>
      <c r="D73" s="169">
        <v>117.91214619510544</v>
      </c>
      <c r="E73" s="169">
        <f t="shared" si="5"/>
        <v>105.46640415515158</v>
      </c>
      <c r="F73" s="190" t="str">
        <f t="shared" si="4"/>
        <v/>
      </c>
      <c r="H73" t="str">
        <f t="shared" si="7"/>
        <v/>
      </c>
      <c r="I73" s="190" t="str">
        <f t="shared" si="6"/>
        <v/>
      </c>
    </row>
    <row r="74" spans="1:9">
      <c r="A74">
        <v>71</v>
      </c>
      <c r="B74" s="46">
        <v>44572</v>
      </c>
      <c r="C74" s="169">
        <v>106.51634728715251</v>
      </c>
      <c r="D74" s="169">
        <v>117.91214619510544</v>
      </c>
      <c r="E74" s="169">
        <f t="shared" si="5"/>
        <v>106.51634728715251</v>
      </c>
      <c r="F74" s="190" t="str">
        <f t="shared" si="4"/>
        <v/>
      </c>
      <c r="H74" t="str">
        <f t="shared" si="7"/>
        <v/>
      </c>
      <c r="I74" s="190" t="str">
        <f t="shared" si="6"/>
        <v/>
      </c>
    </row>
    <row r="75" spans="1:9">
      <c r="A75">
        <v>72</v>
      </c>
      <c r="B75" s="46">
        <v>44573</v>
      </c>
      <c r="C75" s="169">
        <v>80.589821473632355</v>
      </c>
      <c r="D75" s="169">
        <v>117.91214619510544</v>
      </c>
      <c r="E75" s="169">
        <f t="shared" si="5"/>
        <v>80.589821473632355</v>
      </c>
      <c r="F75" s="190" t="str">
        <f t="shared" si="4"/>
        <v/>
      </c>
      <c r="H75" t="str">
        <f t="shared" si="7"/>
        <v/>
      </c>
      <c r="I75" s="190" t="str">
        <f t="shared" si="6"/>
        <v/>
      </c>
    </row>
    <row r="76" spans="1:9">
      <c r="A76">
        <v>73</v>
      </c>
      <c r="B76" s="46">
        <v>44574</v>
      </c>
      <c r="C76" s="169">
        <v>109.19680112363422</v>
      </c>
      <c r="D76" s="169">
        <v>117.91214619510544</v>
      </c>
      <c r="E76" s="169">
        <f t="shared" si="5"/>
        <v>109.19680112363422</v>
      </c>
      <c r="F76" s="190" t="str">
        <f t="shared" si="4"/>
        <v/>
      </c>
      <c r="H76" t="str">
        <f t="shared" si="7"/>
        <v/>
      </c>
      <c r="I76" s="190" t="str">
        <f t="shared" si="6"/>
        <v/>
      </c>
    </row>
    <row r="77" spans="1:9">
      <c r="A77">
        <v>74</v>
      </c>
      <c r="B77" s="46">
        <v>44575</v>
      </c>
      <c r="C77" s="169">
        <v>110.57570531363422</v>
      </c>
      <c r="D77" s="169">
        <v>117.91214619510544</v>
      </c>
      <c r="E77" s="169">
        <f t="shared" si="5"/>
        <v>110.57570531363422</v>
      </c>
      <c r="F77" s="190" t="str">
        <f t="shared" si="4"/>
        <v/>
      </c>
      <c r="H77" t="str">
        <f t="shared" si="7"/>
        <v/>
      </c>
      <c r="I77" s="190" t="str">
        <f t="shared" si="6"/>
        <v/>
      </c>
    </row>
    <row r="78" spans="1:9">
      <c r="A78">
        <v>75</v>
      </c>
      <c r="B78" s="46">
        <v>44576</v>
      </c>
      <c r="C78" s="169">
        <v>108.31740500363328</v>
      </c>
      <c r="D78" s="169">
        <v>117.91214619510544</v>
      </c>
      <c r="E78" s="169">
        <f t="shared" si="5"/>
        <v>108.31740500363328</v>
      </c>
      <c r="F78" s="190" t="str">
        <f t="shared" si="4"/>
        <v>E</v>
      </c>
      <c r="G78" s="191">
        <f>IF(DAY(B78)=15,D78,"")</f>
        <v>117.91214619510544</v>
      </c>
      <c r="H78" t="str">
        <f t="shared" si="7"/>
        <v/>
      </c>
      <c r="I78" s="190" t="str">
        <f t="shared" si="6"/>
        <v>E</v>
      </c>
    </row>
    <row r="79" spans="1:9">
      <c r="A79">
        <v>76</v>
      </c>
      <c r="B79" s="46">
        <v>44577</v>
      </c>
      <c r="C79" s="169">
        <v>94.351458171634206</v>
      </c>
      <c r="D79" s="169">
        <v>117.91214619510544</v>
      </c>
      <c r="E79" s="169">
        <f t="shared" si="5"/>
        <v>94.351458171634206</v>
      </c>
      <c r="F79" s="190" t="str">
        <f t="shared" si="4"/>
        <v/>
      </c>
      <c r="H79" t="str">
        <f t="shared" si="7"/>
        <v/>
      </c>
      <c r="I79" s="190" t="str">
        <f t="shared" si="6"/>
        <v/>
      </c>
    </row>
    <row r="80" spans="1:9">
      <c r="A80">
        <v>77</v>
      </c>
      <c r="B80" s="46">
        <v>44578</v>
      </c>
      <c r="C80" s="169">
        <v>103.21601204363421</v>
      </c>
      <c r="D80" s="169">
        <v>117.91214619510544</v>
      </c>
      <c r="E80" s="169">
        <f t="shared" si="5"/>
        <v>103.21601204363421</v>
      </c>
      <c r="F80" s="190" t="str">
        <f t="shared" si="4"/>
        <v/>
      </c>
      <c r="H80" t="str">
        <f t="shared" si="7"/>
        <v/>
      </c>
      <c r="I80" s="190" t="str">
        <f t="shared" si="6"/>
        <v/>
      </c>
    </row>
    <row r="81" spans="1:9">
      <c r="A81">
        <v>78</v>
      </c>
      <c r="B81" s="46">
        <v>44579</v>
      </c>
      <c r="C81" s="169">
        <v>104.71782360363328</v>
      </c>
      <c r="D81" s="169">
        <v>117.91214619510544</v>
      </c>
      <c r="E81" s="169">
        <f t="shared" si="5"/>
        <v>104.71782360363328</v>
      </c>
      <c r="F81" s="190" t="str">
        <f t="shared" si="4"/>
        <v/>
      </c>
      <c r="H81" t="str">
        <f t="shared" si="7"/>
        <v/>
      </c>
      <c r="I81" s="190" t="str">
        <f t="shared" si="6"/>
        <v/>
      </c>
    </row>
    <row r="82" spans="1:9">
      <c r="A82">
        <v>79</v>
      </c>
      <c r="B82" s="46">
        <v>44580</v>
      </c>
      <c r="C82" s="169">
        <v>69.15742757451693</v>
      </c>
      <c r="D82" s="169">
        <v>117.91214619510544</v>
      </c>
      <c r="E82" s="169">
        <f t="shared" si="5"/>
        <v>69.15742757451693</v>
      </c>
      <c r="F82" s="190" t="str">
        <f t="shared" si="4"/>
        <v/>
      </c>
      <c r="H82" t="str">
        <f t="shared" si="7"/>
        <v/>
      </c>
      <c r="I82" s="190" t="str">
        <f t="shared" si="6"/>
        <v/>
      </c>
    </row>
    <row r="83" spans="1:9">
      <c r="A83">
        <v>80</v>
      </c>
      <c r="B83" s="46">
        <v>44581</v>
      </c>
      <c r="C83" s="169">
        <v>59.130421274517865</v>
      </c>
      <c r="D83" s="169">
        <v>117.91214619510544</v>
      </c>
      <c r="E83" s="169">
        <f t="shared" si="5"/>
        <v>59.130421274517865</v>
      </c>
      <c r="F83" s="190" t="str">
        <f t="shared" si="4"/>
        <v/>
      </c>
      <c r="H83" t="str">
        <f t="shared" si="7"/>
        <v/>
      </c>
      <c r="I83" s="190" t="str">
        <f t="shared" si="6"/>
        <v/>
      </c>
    </row>
    <row r="84" spans="1:9">
      <c r="A84">
        <v>81</v>
      </c>
      <c r="B84" s="46">
        <v>44582</v>
      </c>
      <c r="C84" s="169">
        <v>45.015659246516002</v>
      </c>
      <c r="D84" s="169">
        <v>117.91214619510544</v>
      </c>
      <c r="E84" s="169">
        <f t="shared" si="5"/>
        <v>45.015659246516002</v>
      </c>
      <c r="F84" s="190" t="str">
        <f t="shared" si="4"/>
        <v/>
      </c>
      <c r="H84" t="str">
        <f t="shared" si="7"/>
        <v/>
      </c>
      <c r="I84" s="190" t="str">
        <f t="shared" si="6"/>
        <v/>
      </c>
    </row>
    <row r="85" spans="1:9">
      <c r="A85">
        <v>82</v>
      </c>
      <c r="B85" s="46">
        <v>44583</v>
      </c>
      <c r="C85" s="169">
        <v>42.616710636516935</v>
      </c>
      <c r="D85" s="169">
        <v>117.91214619510544</v>
      </c>
      <c r="E85" s="169">
        <f t="shared" si="5"/>
        <v>42.616710636516935</v>
      </c>
      <c r="F85" s="190" t="str">
        <f t="shared" si="4"/>
        <v/>
      </c>
      <c r="H85" t="str">
        <f t="shared" si="7"/>
        <v/>
      </c>
      <c r="I85" s="190" t="str">
        <f t="shared" si="6"/>
        <v/>
      </c>
    </row>
    <row r="86" spans="1:9">
      <c r="A86">
        <v>83</v>
      </c>
      <c r="B86" s="46">
        <v>44584</v>
      </c>
      <c r="C86" s="169">
        <v>55.733155974516933</v>
      </c>
      <c r="D86" s="169">
        <v>117.91214619510544</v>
      </c>
      <c r="E86" s="169">
        <f t="shared" si="5"/>
        <v>55.733155974516933</v>
      </c>
      <c r="F86" s="190" t="str">
        <f t="shared" si="4"/>
        <v/>
      </c>
      <c r="H86" t="str">
        <f t="shared" si="7"/>
        <v/>
      </c>
      <c r="I86" s="190" t="str">
        <f t="shared" si="6"/>
        <v/>
      </c>
    </row>
    <row r="87" spans="1:9">
      <c r="A87">
        <v>84</v>
      </c>
      <c r="B87" s="46">
        <v>44585</v>
      </c>
      <c r="C87" s="169">
        <v>83.187280634515076</v>
      </c>
      <c r="D87" s="169">
        <v>117.91214619510544</v>
      </c>
      <c r="E87" s="169">
        <f t="shared" si="5"/>
        <v>83.187280634515076</v>
      </c>
      <c r="F87" s="190" t="str">
        <f t="shared" si="4"/>
        <v/>
      </c>
      <c r="H87" t="str">
        <f t="shared" si="7"/>
        <v/>
      </c>
      <c r="I87" s="190" t="str">
        <f t="shared" si="6"/>
        <v/>
      </c>
    </row>
    <row r="88" spans="1:9">
      <c r="A88">
        <v>85</v>
      </c>
      <c r="B88" s="46">
        <v>44586</v>
      </c>
      <c r="C88" s="169">
        <v>65.483748462519728</v>
      </c>
      <c r="D88" s="169">
        <v>117.91214619510544</v>
      </c>
      <c r="E88" s="169">
        <f t="shared" si="5"/>
        <v>65.483748462519728</v>
      </c>
      <c r="F88" s="190" t="str">
        <f t="shared" si="4"/>
        <v/>
      </c>
      <c r="H88" t="str">
        <f t="shared" si="7"/>
        <v/>
      </c>
      <c r="I88" s="190" t="str">
        <f t="shared" si="6"/>
        <v/>
      </c>
    </row>
    <row r="89" spans="1:9">
      <c r="A89">
        <v>86</v>
      </c>
      <c r="B89" s="46">
        <v>44587</v>
      </c>
      <c r="C89" s="169">
        <v>60.651418710062167</v>
      </c>
      <c r="D89" s="169">
        <v>117.91214619510544</v>
      </c>
      <c r="E89" s="169">
        <f t="shared" si="5"/>
        <v>60.651418710062167</v>
      </c>
      <c r="F89" s="190" t="str">
        <f t="shared" si="4"/>
        <v/>
      </c>
      <c r="H89" t="str">
        <f t="shared" si="7"/>
        <v/>
      </c>
      <c r="I89" s="190" t="str">
        <f t="shared" si="6"/>
        <v/>
      </c>
    </row>
    <row r="90" spans="1:9">
      <c r="A90">
        <v>87</v>
      </c>
      <c r="B90" s="46">
        <v>44588</v>
      </c>
      <c r="C90" s="169">
        <v>45.053284002061233</v>
      </c>
      <c r="D90" s="169">
        <v>117.91214619510544</v>
      </c>
      <c r="E90" s="169">
        <f t="shared" si="5"/>
        <v>45.053284002061233</v>
      </c>
      <c r="F90" s="190" t="str">
        <f t="shared" si="4"/>
        <v/>
      </c>
      <c r="H90" t="str">
        <f t="shared" si="7"/>
        <v/>
      </c>
      <c r="I90" s="190" t="str">
        <f t="shared" si="6"/>
        <v/>
      </c>
    </row>
    <row r="91" spans="1:9">
      <c r="A91">
        <v>88</v>
      </c>
      <c r="B91" s="46">
        <v>44589</v>
      </c>
      <c r="C91" s="169">
        <v>32.939771530062167</v>
      </c>
      <c r="D91" s="169">
        <v>117.91214619510544</v>
      </c>
      <c r="E91" s="169">
        <f t="shared" si="5"/>
        <v>32.939771530062167</v>
      </c>
      <c r="F91" s="190" t="str">
        <f t="shared" si="4"/>
        <v/>
      </c>
      <c r="H91" t="str">
        <f t="shared" si="7"/>
        <v/>
      </c>
      <c r="I91" s="190" t="str">
        <f t="shared" si="6"/>
        <v/>
      </c>
    </row>
    <row r="92" spans="1:9">
      <c r="A92">
        <v>89</v>
      </c>
      <c r="B92" s="46">
        <v>44590</v>
      </c>
      <c r="C92" s="169">
        <v>32.169669514064964</v>
      </c>
      <c r="D92" s="169">
        <v>117.91214619510544</v>
      </c>
      <c r="E92" s="169">
        <f t="shared" si="5"/>
        <v>32.169669514064964</v>
      </c>
      <c r="F92" s="190" t="str">
        <f t="shared" si="4"/>
        <v/>
      </c>
      <c r="H92" t="str">
        <f t="shared" si="7"/>
        <v/>
      </c>
      <c r="I92" s="190" t="str">
        <f t="shared" si="6"/>
        <v/>
      </c>
    </row>
    <row r="93" spans="1:9">
      <c r="A93">
        <v>90</v>
      </c>
      <c r="B93" s="46">
        <v>44591</v>
      </c>
      <c r="C93" s="169">
        <v>31.01553381806217</v>
      </c>
      <c r="D93" s="169">
        <v>117.91214619510544</v>
      </c>
      <c r="E93" s="169">
        <f t="shared" si="5"/>
        <v>31.01553381806217</v>
      </c>
      <c r="F93" s="190" t="str">
        <f t="shared" si="4"/>
        <v/>
      </c>
      <c r="H93" t="str">
        <f t="shared" si="7"/>
        <v/>
      </c>
      <c r="I93" s="190" t="str">
        <f t="shared" si="6"/>
        <v/>
      </c>
    </row>
    <row r="94" spans="1:9">
      <c r="A94">
        <v>91</v>
      </c>
      <c r="B94" s="46">
        <v>44592</v>
      </c>
      <c r="C94" s="169">
        <v>28.296087556061234</v>
      </c>
      <c r="D94" s="169">
        <v>117.91214619510544</v>
      </c>
      <c r="E94" s="169">
        <f t="shared" si="5"/>
        <v>28.296087556061234</v>
      </c>
      <c r="F94" s="190" t="str">
        <f t="shared" si="4"/>
        <v/>
      </c>
      <c r="H94" t="str">
        <f t="shared" si="7"/>
        <v/>
      </c>
      <c r="I94" s="190" t="str">
        <f t="shared" si="6"/>
        <v/>
      </c>
    </row>
    <row r="95" spans="1:9">
      <c r="A95">
        <v>92</v>
      </c>
      <c r="B95" s="46">
        <v>44593</v>
      </c>
      <c r="C95" s="169">
        <v>22.064038620064959</v>
      </c>
      <c r="D95" s="169">
        <v>129.13893027706081</v>
      </c>
      <c r="E95" s="169">
        <f t="shared" si="5"/>
        <v>22.064038620064959</v>
      </c>
      <c r="F95" s="190" t="str">
        <f t="shared" si="4"/>
        <v/>
      </c>
      <c r="H95" t="str">
        <f t="shared" si="7"/>
        <v/>
      </c>
      <c r="I95" s="190" t="str">
        <f t="shared" si="6"/>
        <v/>
      </c>
    </row>
    <row r="96" spans="1:9">
      <c r="A96">
        <v>93</v>
      </c>
      <c r="B96" s="46">
        <v>44594</v>
      </c>
      <c r="C96" s="169">
        <v>41.94058828384658</v>
      </c>
      <c r="D96" s="169">
        <v>129.13893027706081</v>
      </c>
      <c r="E96" s="169">
        <f t="shared" si="5"/>
        <v>41.94058828384658</v>
      </c>
      <c r="F96" s="190" t="str">
        <f t="shared" si="4"/>
        <v/>
      </c>
      <c r="H96" t="str">
        <f t="shared" si="7"/>
        <v/>
      </c>
      <c r="I96" s="190" t="str">
        <f t="shared" si="6"/>
        <v/>
      </c>
    </row>
    <row r="97" spans="1:9">
      <c r="A97">
        <v>94</v>
      </c>
      <c r="B97" s="46">
        <v>44595</v>
      </c>
      <c r="C97" s="169">
        <v>40.886829097848434</v>
      </c>
      <c r="D97" s="169">
        <v>129.13893027706081</v>
      </c>
      <c r="E97" s="169">
        <f t="shared" si="5"/>
        <v>40.886829097848434</v>
      </c>
      <c r="F97" s="190" t="str">
        <f t="shared" si="4"/>
        <v/>
      </c>
      <c r="H97" t="str">
        <f t="shared" si="7"/>
        <v/>
      </c>
      <c r="I97" s="190" t="str">
        <f t="shared" si="6"/>
        <v/>
      </c>
    </row>
    <row r="98" spans="1:9">
      <c r="A98">
        <v>95</v>
      </c>
      <c r="B98" s="46">
        <v>44596</v>
      </c>
      <c r="C98" s="169">
        <v>39.933947491848436</v>
      </c>
      <c r="D98" s="169">
        <v>129.13893027706081</v>
      </c>
      <c r="E98" s="169">
        <f t="shared" si="5"/>
        <v>39.933947491848436</v>
      </c>
      <c r="F98" s="190" t="str">
        <f t="shared" si="4"/>
        <v/>
      </c>
      <c r="H98" t="str">
        <f t="shared" si="7"/>
        <v/>
      </c>
      <c r="I98" s="190" t="str">
        <f t="shared" si="6"/>
        <v/>
      </c>
    </row>
    <row r="99" spans="1:9">
      <c r="A99">
        <v>96</v>
      </c>
      <c r="B99" s="46">
        <v>44597</v>
      </c>
      <c r="C99" s="169">
        <v>24.057482091847504</v>
      </c>
      <c r="D99" s="169">
        <v>129.13893027706081</v>
      </c>
      <c r="E99" s="169">
        <f t="shared" si="5"/>
        <v>24.057482091847504</v>
      </c>
      <c r="F99" s="190" t="str">
        <f t="shared" si="4"/>
        <v/>
      </c>
      <c r="H99" t="str">
        <f t="shared" si="7"/>
        <v/>
      </c>
      <c r="I99" s="190" t="str">
        <f t="shared" si="6"/>
        <v/>
      </c>
    </row>
    <row r="100" spans="1:9">
      <c r="A100">
        <v>97</v>
      </c>
      <c r="B100" s="46">
        <v>44598</v>
      </c>
      <c r="C100" s="169">
        <v>28.396236431847505</v>
      </c>
      <c r="D100" s="169">
        <v>129.13893027706081</v>
      </c>
      <c r="E100" s="169">
        <f t="shared" si="5"/>
        <v>28.396236431847505</v>
      </c>
      <c r="F100" s="190" t="str">
        <f t="shared" si="4"/>
        <v/>
      </c>
      <c r="H100" t="str">
        <f t="shared" si="7"/>
        <v/>
      </c>
      <c r="I100" s="190" t="str">
        <f t="shared" si="6"/>
        <v/>
      </c>
    </row>
    <row r="101" spans="1:9">
      <c r="A101">
        <v>98</v>
      </c>
      <c r="B101" s="46">
        <v>44599</v>
      </c>
      <c r="C101" s="169">
        <v>30.345593323848437</v>
      </c>
      <c r="D101" s="169">
        <v>129.13893027706081</v>
      </c>
      <c r="E101" s="169">
        <f t="shared" si="5"/>
        <v>30.345593323848437</v>
      </c>
      <c r="F101" s="190" t="str">
        <f t="shared" si="4"/>
        <v/>
      </c>
      <c r="H101" t="str">
        <f t="shared" si="7"/>
        <v/>
      </c>
      <c r="I101" s="190" t="str">
        <f t="shared" si="6"/>
        <v/>
      </c>
    </row>
    <row r="102" spans="1:9">
      <c r="A102">
        <v>99</v>
      </c>
      <c r="B102" s="46">
        <v>44600</v>
      </c>
      <c r="C102" s="169">
        <v>31.577608177848436</v>
      </c>
      <c r="D102" s="169">
        <v>129.13893027706081</v>
      </c>
      <c r="E102" s="169">
        <f t="shared" si="5"/>
        <v>31.577608177848436</v>
      </c>
      <c r="F102" s="190" t="str">
        <f t="shared" si="4"/>
        <v/>
      </c>
      <c r="H102" t="str">
        <f t="shared" si="7"/>
        <v/>
      </c>
      <c r="I102" s="190" t="str">
        <f t="shared" si="6"/>
        <v/>
      </c>
    </row>
    <row r="103" spans="1:9">
      <c r="A103">
        <v>100</v>
      </c>
      <c r="B103" s="46">
        <v>44601</v>
      </c>
      <c r="C103" s="169">
        <v>36.294934372648335</v>
      </c>
      <c r="D103" s="169">
        <v>129.13893027706081</v>
      </c>
      <c r="E103" s="169">
        <f t="shared" si="5"/>
        <v>36.294934372648335</v>
      </c>
      <c r="F103" s="190" t="str">
        <f t="shared" si="4"/>
        <v/>
      </c>
      <c r="H103" t="str">
        <f t="shared" si="7"/>
        <v/>
      </c>
      <c r="I103" s="190" t="str">
        <f t="shared" si="6"/>
        <v/>
      </c>
    </row>
    <row r="104" spans="1:9">
      <c r="A104">
        <v>101</v>
      </c>
      <c r="B104" s="46">
        <v>44602</v>
      </c>
      <c r="C104" s="169">
        <v>44.299026102650195</v>
      </c>
      <c r="D104" s="169">
        <v>129.13893027706081</v>
      </c>
      <c r="E104" s="169">
        <f t="shared" si="5"/>
        <v>44.299026102650195</v>
      </c>
      <c r="F104" s="190" t="str">
        <f t="shared" si="4"/>
        <v/>
      </c>
      <c r="H104" t="str">
        <f t="shared" si="7"/>
        <v/>
      </c>
      <c r="I104" s="190" t="str">
        <f t="shared" si="6"/>
        <v/>
      </c>
    </row>
    <row r="105" spans="1:9">
      <c r="A105">
        <v>102</v>
      </c>
      <c r="B105" s="46">
        <v>44603</v>
      </c>
      <c r="C105" s="169">
        <v>49.327044512649273</v>
      </c>
      <c r="D105" s="169">
        <v>129.13893027706081</v>
      </c>
      <c r="E105" s="169">
        <f t="shared" si="5"/>
        <v>49.327044512649273</v>
      </c>
      <c r="F105" s="190" t="str">
        <f t="shared" si="4"/>
        <v/>
      </c>
      <c r="H105" t="str">
        <f t="shared" si="7"/>
        <v/>
      </c>
      <c r="I105" s="190" t="str">
        <f t="shared" si="6"/>
        <v/>
      </c>
    </row>
    <row r="106" spans="1:9">
      <c r="A106">
        <v>103</v>
      </c>
      <c r="B106" s="46">
        <v>44604</v>
      </c>
      <c r="C106" s="169">
        <v>38.052691846651129</v>
      </c>
      <c r="D106" s="169">
        <v>129.13893027706081</v>
      </c>
      <c r="E106" s="169">
        <f t="shared" si="5"/>
        <v>38.052691846651129</v>
      </c>
      <c r="F106" s="190" t="str">
        <f t="shared" si="4"/>
        <v/>
      </c>
      <c r="H106" t="str">
        <f t="shared" si="7"/>
        <v/>
      </c>
      <c r="I106" s="190" t="str">
        <f t="shared" si="6"/>
        <v/>
      </c>
    </row>
    <row r="107" spans="1:9">
      <c r="A107">
        <v>104</v>
      </c>
      <c r="B107" s="46">
        <v>44605</v>
      </c>
      <c r="C107" s="169">
        <v>20.073116136649269</v>
      </c>
      <c r="D107" s="169">
        <v>129.13893027706081</v>
      </c>
      <c r="E107" s="169">
        <f t="shared" si="5"/>
        <v>20.073116136649269</v>
      </c>
      <c r="F107" s="190" t="str">
        <f t="shared" si="4"/>
        <v/>
      </c>
      <c r="H107" t="str">
        <f t="shared" si="7"/>
        <v/>
      </c>
      <c r="I107" s="190" t="str">
        <f t="shared" si="6"/>
        <v/>
      </c>
    </row>
    <row r="108" spans="1:9">
      <c r="A108">
        <v>105</v>
      </c>
      <c r="B108" s="46">
        <v>44606</v>
      </c>
      <c r="C108" s="169">
        <v>28.380852538649268</v>
      </c>
      <c r="D108" s="169">
        <v>129.13893027706081</v>
      </c>
      <c r="E108" s="169">
        <f t="shared" si="5"/>
        <v>28.380852538649268</v>
      </c>
      <c r="F108" s="190" t="str">
        <f t="shared" si="4"/>
        <v/>
      </c>
      <c r="H108" t="str">
        <f t="shared" si="7"/>
        <v/>
      </c>
      <c r="I108" s="190" t="str">
        <f t="shared" si="6"/>
        <v/>
      </c>
    </row>
    <row r="109" spans="1:9">
      <c r="A109">
        <v>106</v>
      </c>
      <c r="B109" s="46">
        <v>44607</v>
      </c>
      <c r="C109" s="169">
        <v>35.482841400651132</v>
      </c>
      <c r="D109" s="169">
        <v>129.13893027706081</v>
      </c>
      <c r="E109" s="169">
        <f t="shared" si="5"/>
        <v>35.482841400651132</v>
      </c>
      <c r="F109" s="190" t="str">
        <f t="shared" si="4"/>
        <v>F</v>
      </c>
      <c r="G109" s="191">
        <f>IF(DAY(B109)=15,D109,"")</f>
        <v>129.13893027706081</v>
      </c>
      <c r="H109" t="str">
        <f t="shared" si="7"/>
        <v/>
      </c>
      <c r="I109" s="190" t="str">
        <f t="shared" si="6"/>
        <v>F</v>
      </c>
    </row>
    <row r="110" spans="1:9">
      <c r="A110">
        <v>107</v>
      </c>
      <c r="B110" s="46">
        <v>44608</v>
      </c>
      <c r="C110" s="169">
        <v>29.611516519336924</v>
      </c>
      <c r="D110" s="169">
        <v>129.13893027706081</v>
      </c>
      <c r="E110" s="169">
        <f t="shared" si="5"/>
        <v>29.611516519336924</v>
      </c>
      <c r="F110" s="190" t="str">
        <f t="shared" si="4"/>
        <v/>
      </c>
      <c r="H110" t="str">
        <f t="shared" si="7"/>
        <v/>
      </c>
      <c r="I110" s="190" t="str">
        <f t="shared" si="6"/>
        <v/>
      </c>
    </row>
    <row r="111" spans="1:9">
      <c r="A111">
        <v>108</v>
      </c>
      <c r="B111" s="46">
        <v>44609</v>
      </c>
      <c r="C111" s="169">
        <v>44.633755531335062</v>
      </c>
      <c r="D111" s="169">
        <v>129.13893027706081</v>
      </c>
      <c r="E111" s="169">
        <f t="shared" si="5"/>
        <v>44.633755531335062</v>
      </c>
      <c r="F111" s="190" t="str">
        <f t="shared" si="4"/>
        <v/>
      </c>
      <c r="H111" t="str">
        <f t="shared" si="7"/>
        <v/>
      </c>
      <c r="I111" s="190" t="str">
        <f t="shared" si="6"/>
        <v/>
      </c>
    </row>
    <row r="112" spans="1:9">
      <c r="A112">
        <v>109</v>
      </c>
      <c r="B112" s="46">
        <v>44610</v>
      </c>
      <c r="C112" s="169">
        <v>49.378585881335994</v>
      </c>
      <c r="D112" s="169">
        <v>129.13893027706081</v>
      </c>
      <c r="E112" s="169">
        <f t="shared" si="5"/>
        <v>49.378585881335994</v>
      </c>
      <c r="F112" s="190" t="str">
        <f t="shared" si="4"/>
        <v/>
      </c>
      <c r="H112" t="str">
        <f t="shared" si="7"/>
        <v/>
      </c>
      <c r="I112" s="190" t="str">
        <f t="shared" si="6"/>
        <v/>
      </c>
    </row>
    <row r="113" spans="1:9">
      <c r="A113">
        <v>110</v>
      </c>
      <c r="B113" s="46">
        <v>44611</v>
      </c>
      <c r="C113" s="169">
        <v>34.800005225336925</v>
      </c>
      <c r="D113" s="169">
        <v>129.13893027706081</v>
      </c>
      <c r="E113" s="169">
        <f t="shared" si="5"/>
        <v>34.800005225336925</v>
      </c>
      <c r="F113" s="190" t="str">
        <f t="shared" si="4"/>
        <v/>
      </c>
      <c r="H113" t="str">
        <f t="shared" si="7"/>
        <v/>
      </c>
      <c r="I113" s="190" t="str">
        <f t="shared" si="6"/>
        <v/>
      </c>
    </row>
    <row r="114" spans="1:9">
      <c r="A114">
        <v>111</v>
      </c>
      <c r="B114" s="46">
        <v>44612</v>
      </c>
      <c r="C114" s="169">
        <v>41.206267895335991</v>
      </c>
      <c r="D114" s="169">
        <v>129.13893027706081</v>
      </c>
      <c r="E114" s="169">
        <f t="shared" si="5"/>
        <v>41.206267895335991</v>
      </c>
      <c r="F114" s="190" t="str">
        <f t="shared" si="4"/>
        <v/>
      </c>
      <c r="H114" t="str">
        <f t="shared" si="7"/>
        <v/>
      </c>
      <c r="I114" s="190" t="str">
        <f t="shared" si="6"/>
        <v/>
      </c>
    </row>
    <row r="115" spans="1:9">
      <c r="A115">
        <v>112</v>
      </c>
      <c r="B115" s="46">
        <v>44613</v>
      </c>
      <c r="C115" s="169">
        <v>41.903955069337854</v>
      </c>
      <c r="D115" s="169">
        <v>129.13893027706081</v>
      </c>
      <c r="E115" s="169">
        <f t="shared" si="5"/>
        <v>41.903955069337854</v>
      </c>
      <c r="F115" s="190" t="str">
        <f t="shared" si="4"/>
        <v/>
      </c>
      <c r="H115" t="str">
        <f t="shared" si="7"/>
        <v/>
      </c>
      <c r="I115" s="190" t="str">
        <f t="shared" si="6"/>
        <v/>
      </c>
    </row>
    <row r="116" spans="1:9">
      <c r="A116">
        <v>113</v>
      </c>
      <c r="B116" s="46">
        <v>44614</v>
      </c>
      <c r="C116" s="169">
        <v>42.939992395335061</v>
      </c>
      <c r="D116" s="169">
        <v>129.13893027706081</v>
      </c>
      <c r="E116" s="169">
        <f t="shared" si="5"/>
        <v>42.939992395335061</v>
      </c>
      <c r="F116" s="190" t="str">
        <f t="shared" si="4"/>
        <v/>
      </c>
      <c r="H116" t="str">
        <f t="shared" si="7"/>
        <v/>
      </c>
      <c r="I116" s="190" t="str">
        <f t="shared" si="6"/>
        <v/>
      </c>
    </row>
    <row r="117" spans="1:9">
      <c r="A117">
        <v>114</v>
      </c>
      <c r="B117" s="46">
        <v>44615</v>
      </c>
      <c r="C117" s="169">
        <v>33.073677456992442</v>
      </c>
      <c r="D117" s="169">
        <v>129.13893027706081</v>
      </c>
      <c r="E117" s="169">
        <f t="shared" si="5"/>
        <v>33.073677456992442</v>
      </c>
      <c r="F117" s="190" t="str">
        <f t="shared" si="4"/>
        <v/>
      </c>
      <c r="H117" t="str">
        <f t="shared" si="7"/>
        <v/>
      </c>
      <c r="I117" s="190" t="str">
        <f t="shared" si="6"/>
        <v/>
      </c>
    </row>
    <row r="118" spans="1:9">
      <c r="A118">
        <v>115</v>
      </c>
      <c r="B118" s="46">
        <v>44616</v>
      </c>
      <c r="C118" s="169">
        <v>38.823976576992443</v>
      </c>
      <c r="D118" s="169">
        <v>129.13893027706081</v>
      </c>
      <c r="E118" s="169">
        <f t="shared" si="5"/>
        <v>38.823976576992443</v>
      </c>
      <c r="F118" s="190" t="str">
        <f t="shared" si="4"/>
        <v/>
      </c>
      <c r="H118" t="str">
        <f t="shared" si="7"/>
        <v/>
      </c>
      <c r="I118" s="190" t="str">
        <f t="shared" si="6"/>
        <v/>
      </c>
    </row>
    <row r="119" spans="1:9">
      <c r="A119">
        <v>116</v>
      </c>
      <c r="B119" s="46">
        <v>44617</v>
      </c>
      <c r="C119" s="169">
        <v>33.172898378992443</v>
      </c>
      <c r="D119" s="169">
        <v>129.13893027706081</v>
      </c>
      <c r="E119" s="169">
        <f t="shared" si="5"/>
        <v>33.172898378992443</v>
      </c>
      <c r="F119" s="190" t="str">
        <f t="shared" si="4"/>
        <v/>
      </c>
      <c r="H119" t="str">
        <f t="shared" si="7"/>
        <v/>
      </c>
      <c r="I119" s="190" t="str">
        <f t="shared" si="6"/>
        <v/>
      </c>
    </row>
    <row r="120" spans="1:9">
      <c r="A120">
        <v>117</v>
      </c>
      <c r="B120" s="46">
        <v>44618</v>
      </c>
      <c r="C120" s="169">
        <v>33.968899250991512</v>
      </c>
      <c r="D120" s="169">
        <v>129.13893027706081</v>
      </c>
      <c r="E120" s="169">
        <f t="shared" si="5"/>
        <v>33.968899250991512</v>
      </c>
      <c r="F120" s="190" t="str">
        <f t="shared" si="4"/>
        <v/>
      </c>
      <c r="H120" t="str">
        <f t="shared" si="7"/>
        <v/>
      </c>
      <c r="I120" s="190" t="str">
        <f t="shared" si="6"/>
        <v/>
      </c>
    </row>
    <row r="121" spans="1:9">
      <c r="A121">
        <v>118</v>
      </c>
      <c r="B121" s="46">
        <v>44619</v>
      </c>
      <c r="C121" s="169">
        <v>33.866126194992447</v>
      </c>
      <c r="D121" s="169">
        <v>129.13893027706081</v>
      </c>
      <c r="E121" s="169">
        <f t="shared" si="5"/>
        <v>33.866126194992447</v>
      </c>
      <c r="F121" s="190" t="str">
        <f t="shared" si="4"/>
        <v/>
      </c>
      <c r="H121" t="str">
        <f t="shared" si="7"/>
        <v/>
      </c>
      <c r="I121" s="190" t="str">
        <f t="shared" si="6"/>
        <v/>
      </c>
    </row>
    <row r="122" spans="1:9">
      <c r="A122">
        <v>119</v>
      </c>
      <c r="B122" s="46">
        <v>44620</v>
      </c>
      <c r="C122" s="169">
        <v>25.648897052992442</v>
      </c>
      <c r="D122" s="169">
        <v>129.13893027706081</v>
      </c>
      <c r="E122" s="169">
        <f t="shared" si="5"/>
        <v>25.648897052992442</v>
      </c>
      <c r="F122" s="190" t="str">
        <f t="shared" si="4"/>
        <v/>
      </c>
      <c r="H122" t="str">
        <f t="shared" si="7"/>
        <v/>
      </c>
      <c r="I122" s="190" t="str">
        <f t="shared" si="6"/>
        <v/>
      </c>
    </row>
    <row r="123" spans="1:9">
      <c r="A123">
        <v>120</v>
      </c>
      <c r="B123" s="46">
        <v>44621</v>
      </c>
      <c r="C123" s="169">
        <v>31.391719412993378</v>
      </c>
      <c r="D123" s="169">
        <v>128.70213492494773</v>
      </c>
      <c r="E123" s="169">
        <f t="shared" si="5"/>
        <v>31.391719412993378</v>
      </c>
      <c r="F123" s="190" t="str">
        <f t="shared" si="4"/>
        <v/>
      </c>
      <c r="H123" t="str">
        <f t="shared" si="7"/>
        <v/>
      </c>
      <c r="I123" s="190" t="str">
        <f t="shared" si="6"/>
        <v/>
      </c>
    </row>
    <row r="124" spans="1:9">
      <c r="A124">
        <v>121</v>
      </c>
      <c r="B124" s="46">
        <v>44622</v>
      </c>
      <c r="C124" s="169">
        <v>40.784673179673312</v>
      </c>
      <c r="D124" s="169">
        <v>128.70213492494773</v>
      </c>
      <c r="E124" s="169">
        <f t="shared" si="5"/>
        <v>40.784673179673312</v>
      </c>
      <c r="F124" s="190" t="str">
        <f t="shared" si="4"/>
        <v/>
      </c>
      <c r="H124" t="str">
        <f t="shared" si="7"/>
        <v/>
      </c>
      <c r="I124" s="190" t="str">
        <f t="shared" si="6"/>
        <v/>
      </c>
    </row>
    <row r="125" spans="1:9">
      <c r="A125">
        <v>122</v>
      </c>
      <c r="B125" s="46">
        <v>44623</v>
      </c>
      <c r="C125" s="169">
        <v>49.315927419673315</v>
      </c>
      <c r="D125" s="169">
        <v>128.70213492494773</v>
      </c>
      <c r="E125" s="169">
        <f t="shared" si="5"/>
        <v>49.315927419673315</v>
      </c>
      <c r="F125" s="190" t="str">
        <f t="shared" si="4"/>
        <v/>
      </c>
      <c r="H125" t="str">
        <f t="shared" si="7"/>
        <v/>
      </c>
      <c r="I125" s="190" t="str">
        <f t="shared" si="6"/>
        <v/>
      </c>
    </row>
    <row r="126" spans="1:9">
      <c r="A126">
        <v>123</v>
      </c>
      <c r="B126" s="46">
        <v>44624</v>
      </c>
      <c r="C126" s="169">
        <v>39.349748935674242</v>
      </c>
      <c r="D126" s="169">
        <v>128.70213492494773</v>
      </c>
      <c r="E126" s="169">
        <f t="shared" si="5"/>
        <v>39.349748935674242</v>
      </c>
      <c r="F126" s="190" t="str">
        <f t="shared" si="4"/>
        <v/>
      </c>
      <c r="H126" t="str">
        <f t="shared" si="7"/>
        <v/>
      </c>
      <c r="I126" s="190" t="str">
        <f t="shared" si="6"/>
        <v/>
      </c>
    </row>
    <row r="127" spans="1:9">
      <c r="A127">
        <v>124</v>
      </c>
      <c r="B127" s="46">
        <v>44625</v>
      </c>
      <c r="C127" s="169">
        <v>48.881724543674245</v>
      </c>
      <c r="D127" s="169">
        <v>128.70213492494773</v>
      </c>
      <c r="E127" s="169">
        <f t="shared" si="5"/>
        <v>48.881724543674245</v>
      </c>
      <c r="F127" s="190" t="str">
        <f t="shared" si="4"/>
        <v/>
      </c>
      <c r="H127" t="str">
        <f t="shared" si="7"/>
        <v/>
      </c>
      <c r="I127" s="190" t="str">
        <f t="shared" si="6"/>
        <v/>
      </c>
    </row>
    <row r="128" spans="1:9">
      <c r="A128">
        <v>125</v>
      </c>
      <c r="B128" s="46">
        <v>44626</v>
      </c>
      <c r="C128" s="169">
        <v>45.742094035673311</v>
      </c>
      <c r="D128" s="169">
        <v>128.70213492494773</v>
      </c>
      <c r="E128" s="169">
        <f t="shared" si="5"/>
        <v>45.742094035673311</v>
      </c>
      <c r="F128" s="190" t="str">
        <f t="shared" si="4"/>
        <v/>
      </c>
      <c r="H128" t="str">
        <f t="shared" si="7"/>
        <v/>
      </c>
      <c r="I128" s="190" t="str">
        <f t="shared" si="6"/>
        <v/>
      </c>
    </row>
    <row r="129" spans="1:9">
      <c r="A129">
        <v>126</v>
      </c>
      <c r="B129" s="46">
        <v>44627</v>
      </c>
      <c r="C129" s="169">
        <v>60.618987323673309</v>
      </c>
      <c r="D129" s="169">
        <v>128.70213492494773</v>
      </c>
      <c r="E129" s="169">
        <f t="shared" si="5"/>
        <v>60.618987323673309</v>
      </c>
      <c r="F129" s="190" t="str">
        <f t="shared" si="4"/>
        <v/>
      </c>
      <c r="H129" t="str">
        <f t="shared" si="7"/>
        <v/>
      </c>
      <c r="I129" s="190" t="str">
        <f t="shared" si="6"/>
        <v/>
      </c>
    </row>
    <row r="130" spans="1:9">
      <c r="A130">
        <v>127</v>
      </c>
      <c r="B130" s="46">
        <v>44628</v>
      </c>
      <c r="C130" s="169">
        <v>36.964099775673311</v>
      </c>
      <c r="D130" s="169">
        <v>128.70213492494773</v>
      </c>
      <c r="E130" s="169">
        <f t="shared" si="5"/>
        <v>36.964099775673311</v>
      </c>
      <c r="F130" s="190" t="str">
        <f t="shared" si="4"/>
        <v/>
      </c>
      <c r="H130" t="str">
        <f t="shared" si="7"/>
        <v/>
      </c>
      <c r="I130" s="190" t="str">
        <f t="shared" si="6"/>
        <v/>
      </c>
    </row>
    <row r="131" spans="1:9">
      <c r="A131">
        <v>128</v>
      </c>
      <c r="B131" s="46">
        <v>44629</v>
      </c>
      <c r="C131" s="169">
        <v>62.300421105205558</v>
      </c>
      <c r="D131" s="169">
        <v>128.70213492494773</v>
      </c>
      <c r="E131" s="169">
        <f t="shared" si="5"/>
        <v>62.300421105205558</v>
      </c>
      <c r="F131" s="190" t="str">
        <f t="shared" ref="F131:F194" si="8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7"/>
        <v/>
      </c>
      <c r="I131" s="190" t="str">
        <f t="shared" si="6"/>
        <v/>
      </c>
    </row>
    <row r="132" spans="1:9">
      <c r="A132">
        <v>129</v>
      </c>
      <c r="B132" s="46">
        <v>44630</v>
      </c>
      <c r="C132" s="169">
        <v>54.79258792720556</v>
      </c>
      <c r="D132" s="169">
        <v>128.70213492494773</v>
      </c>
      <c r="E132" s="169">
        <f t="shared" ref="E132:E195" si="9">IF(C132&lt;D132,C132,D132)</f>
        <v>54.79258792720556</v>
      </c>
      <c r="F132" s="190" t="str">
        <f t="shared" si="8"/>
        <v/>
      </c>
      <c r="H132" t="str">
        <f t="shared" si="7"/>
        <v/>
      </c>
      <c r="I132" s="190" t="str">
        <f t="shared" ref="I132:I195" si="10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9">
      <c r="A133">
        <v>130</v>
      </c>
      <c r="B133" s="46">
        <v>44631</v>
      </c>
      <c r="C133" s="169">
        <v>60.629858955205556</v>
      </c>
      <c r="D133" s="169">
        <v>128.70213492494773</v>
      </c>
      <c r="E133" s="169">
        <f t="shared" si="9"/>
        <v>60.629858955205556</v>
      </c>
      <c r="F133" s="190" t="str">
        <f t="shared" si="8"/>
        <v/>
      </c>
      <c r="H133" t="str">
        <f t="shared" ref="H133:H196" si="11">IF(MONTH(B133)=1,IF(DAY(B133)=1,YEAR(B133),""),"")</f>
        <v/>
      </c>
      <c r="I133" s="190" t="str">
        <f t="shared" si="10"/>
        <v/>
      </c>
    </row>
    <row r="134" spans="1:9">
      <c r="A134">
        <v>131</v>
      </c>
      <c r="B134" s="46">
        <v>44632</v>
      </c>
      <c r="C134" s="169">
        <v>59.165812285206492</v>
      </c>
      <c r="D134" s="169">
        <v>128.70213492494773</v>
      </c>
      <c r="E134" s="169">
        <f t="shared" si="9"/>
        <v>59.165812285206492</v>
      </c>
      <c r="F134" s="190" t="str">
        <f t="shared" si="8"/>
        <v/>
      </c>
      <c r="H134" t="str">
        <f t="shared" si="11"/>
        <v/>
      </c>
      <c r="I134" s="190" t="str">
        <f t="shared" si="10"/>
        <v/>
      </c>
    </row>
    <row r="135" spans="1:9">
      <c r="A135">
        <v>132</v>
      </c>
      <c r="B135" s="46">
        <v>44633</v>
      </c>
      <c r="C135" s="169">
        <v>60.547653731206488</v>
      </c>
      <c r="D135" s="169">
        <v>128.70213492494773</v>
      </c>
      <c r="E135" s="169">
        <f t="shared" si="9"/>
        <v>60.547653731206488</v>
      </c>
      <c r="F135" s="190" t="str">
        <f t="shared" si="8"/>
        <v/>
      </c>
      <c r="H135" t="str">
        <f t="shared" si="11"/>
        <v/>
      </c>
      <c r="I135" s="190" t="str">
        <f t="shared" si="10"/>
        <v/>
      </c>
    </row>
    <row r="136" spans="1:9">
      <c r="A136">
        <v>133</v>
      </c>
      <c r="B136" s="46">
        <v>44634</v>
      </c>
      <c r="C136" s="169">
        <v>63.689207503205559</v>
      </c>
      <c r="D136" s="169">
        <v>128.70213492494773</v>
      </c>
      <c r="E136" s="169">
        <f t="shared" si="9"/>
        <v>63.689207503205559</v>
      </c>
      <c r="F136" s="190" t="str">
        <f t="shared" si="8"/>
        <v/>
      </c>
      <c r="H136" t="str">
        <f t="shared" si="11"/>
        <v/>
      </c>
      <c r="I136" s="190" t="str">
        <f t="shared" si="10"/>
        <v/>
      </c>
    </row>
    <row r="137" spans="1:9">
      <c r="A137">
        <v>134</v>
      </c>
      <c r="B137" s="46">
        <v>44635</v>
      </c>
      <c r="C137" s="169">
        <v>88.789314825206489</v>
      </c>
      <c r="D137" s="169">
        <v>128.70213492494773</v>
      </c>
      <c r="E137" s="169">
        <f t="shared" si="9"/>
        <v>88.789314825206489</v>
      </c>
      <c r="F137" s="190" t="str">
        <f t="shared" si="8"/>
        <v>M</v>
      </c>
      <c r="G137" s="191">
        <f>IF(DAY(B137)=15,D137,"")</f>
        <v>128.70213492494773</v>
      </c>
      <c r="H137" t="str">
        <f t="shared" si="11"/>
        <v/>
      </c>
      <c r="I137" s="190" t="str">
        <f t="shared" si="10"/>
        <v>M</v>
      </c>
    </row>
    <row r="138" spans="1:9">
      <c r="A138">
        <v>135</v>
      </c>
      <c r="B138" s="46">
        <v>44636</v>
      </c>
      <c r="C138" s="169">
        <v>106.00299378317858</v>
      </c>
      <c r="D138" s="169">
        <v>128.70213492494773</v>
      </c>
      <c r="E138" s="169">
        <f t="shared" si="9"/>
        <v>106.00299378317858</v>
      </c>
      <c r="F138" s="190" t="str">
        <f t="shared" si="8"/>
        <v/>
      </c>
      <c r="H138" t="str">
        <f t="shared" si="11"/>
        <v/>
      </c>
      <c r="I138" s="190" t="str">
        <f t="shared" si="10"/>
        <v/>
      </c>
    </row>
    <row r="139" spans="1:9">
      <c r="A139">
        <v>136</v>
      </c>
      <c r="B139" s="46">
        <v>44637</v>
      </c>
      <c r="C139" s="169">
        <v>76.527726677176716</v>
      </c>
      <c r="D139" s="169">
        <v>128.70213492494773</v>
      </c>
      <c r="E139" s="169">
        <f t="shared" si="9"/>
        <v>76.527726677176716</v>
      </c>
      <c r="F139" s="190" t="str">
        <f t="shared" si="8"/>
        <v/>
      </c>
      <c r="H139" t="str">
        <f t="shared" si="11"/>
        <v/>
      </c>
      <c r="I139" s="190" t="str">
        <f t="shared" si="10"/>
        <v/>
      </c>
    </row>
    <row r="140" spans="1:9">
      <c r="A140">
        <v>137</v>
      </c>
      <c r="B140" s="46">
        <v>44638</v>
      </c>
      <c r="C140" s="169">
        <v>83.819214599177656</v>
      </c>
      <c r="D140" s="169">
        <v>128.70213492494773</v>
      </c>
      <c r="E140" s="169">
        <f t="shared" si="9"/>
        <v>83.819214599177656</v>
      </c>
      <c r="F140" s="190" t="str">
        <f t="shared" si="8"/>
        <v/>
      </c>
      <c r="G140" s="191" t="str">
        <f>IF(DAY(B140)=15,D140,"")</f>
        <v/>
      </c>
      <c r="H140" t="str">
        <f t="shared" si="11"/>
        <v/>
      </c>
      <c r="I140" s="190" t="str">
        <f t="shared" si="10"/>
        <v/>
      </c>
    </row>
    <row r="141" spans="1:9">
      <c r="A141">
        <v>138</v>
      </c>
      <c r="B141" s="46">
        <v>44639</v>
      </c>
      <c r="C141" s="169">
        <v>73.140999351177655</v>
      </c>
      <c r="D141" s="169">
        <v>128.70213492494773</v>
      </c>
      <c r="E141" s="169">
        <f t="shared" si="9"/>
        <v>73.140999351177655</v>
      </c>
      <c r="F141" s="190" t="str">
        <f t="shared" si="8"/>
        <v/>
      </c>
      <c r="H141" t="str">
        <f t="shared" si="11"/>
        <v/>
      </c>
      <c r="I141" s="190" t="str">
        <f t="shared" si="10"/>
        <v/>
      </c>
    </row>
    <row r="142" spans="1:9">
      <c r="A142">
        <v>139</v>
      </c>
      <c r="B142" s="46">
        <v>44640</v>
      </c>
      <c r="C142" s="169">
        <v>63.440759083177653</v>
      </c>
      <c r="D142" s="169">
        <v>128.70213492494773</v>
      </c>
      <c r="E142" s="169">
        <f t="shared" si="9"/>
        <v>63.440759083177653</v>
      </c>
      <c r="F142" s="190" t="str">
        <f t="shared" si="8"/>
        <v/>
      </c>
      <c r="H142" t="str">
        <f t="shared" si="11"/>
        <v/>
      </c>
      <c r="I142" s="190" t="str">
        <f t="shared" si="10"/>
        <v/>
      </c>
    </row>
    <row r="143" spans="1:9">
      <c r="A143">
        <v>140</v>
      </c>
      <c r="B143" s="46">
        <v>44641</v>
      </c>
      <c r="C143" s="169">
        <v>64.563472147177663</v>
      </c>
      <c r="D143" s="169">
        <v>128.70213492494773</v>
      </c>
      <c r="E143" s="169">
        <f t="shared" si="9"/>
        <v>64.563472147177663</v>
      </c>
      <c r="F143" s="190" t="str">
        <f t="shared" si="8"/>
        <v/>
      </c>
      <c r="H143" t="str">
        <f t="shared" si="11"/>
        <v/>
      </c>
      <c r="I143" s="190" t="str">
        <f t="shared" si="10"/>
        <v/>
      </c>
    </row>
    <row r="144" spans="1:9">
      <c r="A144">
        <v>141</v>
      </c>
      <c r="B144" s="46">
        <v>44642</v>
      </c>
      <c r="C144" s="169">
        <v>71.529757761177663</v>
      </c>
      <c r="D144" s="169">
        <v>128.70213492494773</v>
      </c>
      <c r="E144" s="169">
        <f t="shared" si="9"/>
        <v>71.529757761177663</v>
      </c>
      <c r="F144" s="190" t="str">
        <f t="shared" si="8"/>
        <v/>
      </c>
      <c r="H144" t="str">
        <f t="shared" si="11"/>
        <v/>
      </c>
      <c r="I144" s="190" t="str">
        <f t="shared" si="10"/>
        <v/>
      </c>
    </row>
    <row r="145" spans="1:9">
      <c r="A145">
        <v>142</v>
      </c>
      <c r="B145" s="46">
        <v>44643</v>
      </c>
      <c r="C145" s="169">
        <v>96.653541922288952</v>
      </c>
      <c r="D145" s="169">
        <v>128.70213492494773</v>
      </c>
      <c r="E145" s="169">
        <f t="shared" si="9"/>
        <v>96.653541922288952</v>
      </c>
      <c r="F145" s="190" t="str">
        <f t="shared" si="8"/>
        <v/>
      </c>
      <c r="H145" t="str">
        <f t="shared" si="11"/>
        <v/>
      </c>
      <c r="I145" s="190" t="str">
        <f t="shared" si="10"/>
        <v/>
      </c>
    </row>
    <row r="146" spans="1:9">
      <c r="A146">
        <v>143</v>
      </c>
      <c r="B146" s="46">
        <v>44644</v>
      </c>
      <c r="C146" s="169">
        <v>108.81718818828989</v>
      </c>
      <c r="D146" s="169">
        <v>128.70213492494773</v>
      </c>
      <c r="E146" s="169">
        <f t="shared" si="9"/>
        <v>108.81718818828989</v>
      </c>
      <c r="F146" s="190" t="str">
        <f t="shared" si="8"/>
        <v/>
      </c>
      <c r="H146" t="str">
        <f t="shared" si="11"/>
        <v/>
      </c>
      <c r="I146" s="190" t="str">
        <f t="shared" si="10"/>
        <v/>
      </c>
    </row>
    <row r="147" spans="1:9">
      <c r="A147">
        <v>144</v>
      </c>
      <c r="B147" s="46">
        <v>44645</v>
      </c>
      <c r="C147" s="169">
        <v>101.39951637829083</v>
      </c>
      <c r="D147" s="169">
        <v>128.70213492494773</v>
      </c>
      <c r="E147" s="169">
        <f t="shared" si="9"/>
        <v>101.39951637829083</v>
      </c>
      <c r="F147" s="190" t="str">
        <f t="shared" si="8"/>
        <v/>
      </c>
      <c r="H147" t="str">
        <f t="shared" si="11"/>
        <v/>
      </c>
      <c r="I147" s="190" t="str">
        <f t="shared" si="10"/>
        <v/>
      </c>
    </row>
    <row r="148" spans="1:9">
      <c r="A148">
        <v>145</v>
      </c>
      <c r="B148" s="46">
        <v>44646</v>
      </c>
      <c r="C148" s="169">
        <v>97.732828272288955</v>
      </c>
      <c r="D148" s="169">
        <v>128.70213492494773</v>
      </c>
      <c r="E148" s="169">
        <f t="shared" si="9"/>
        <v>97.732828272288955</v>
      </c>
      <c r="F148" s="190" t="str">
        <f t="shared" si="8"/>
        <v/>
      </c>
      <c r="H148" t="str">
        <f t="shared" si="11"/>
        <v/>
      </c>
      <c r="I148" s="190" t="str">
        <f t="shared" si="10"/>
        <v/>
      </c>
    </row>
    <row r="149" spans="1:9">
      <c r="A149">
        <v>146</v>
      </c>
      <c r="B149" s="46">
        <v>44647</v>
      </c>
      <c r="C149" s="169">
        <v>77.183881546289896</v>
      </c>
      <c r="D149" s="169">
        <v>128.70213492494773</v>
      </c>
      <c r="E149" s="169">
        <f t="shared" si="9"/>
        <v>77.183881546289896</v>
      </c>
      <c r="F149" s="190" t="str">
        <f t="shared" si="8"/>
        <v/>
      </c>
      <c r="H149" t="str">
        <f t="shared" si="11"/>
        <v/>
      </c>
      <c r="I149" s="190" t="str">
        <f t="shared" si="10"/>
        <v/>
      </c>
    </row>
    <row r="150" spans="1:9">
      <c r="A150">
        <v>147</v>
      </c>
      <c r="B150" s="46">
        <v>44648</v>
      </c>
      <c r="C150" s="169">
        <v>88.084318582288944</v>
      </c>
      <c r="D150" s="169">
        <v>128.70213492494773</v>
      </c>
      <c r="E150" s="169">
        <f t="shared" si="9"/>
        <v>88.084318582288944</v>
      </c>
      <c r="F150" s="190" t="str">
        <f t="shared" si="8"/>
        <v/>
      </c>
      <c r="H150" t="str">
        <f t="shared" si="11"/>
        <v/>
      </c>
      <c r="I150" s="190" t="str">
        <f t="shared" si="10"/>
        <v/>
      </c>
    </row>
    <row r="151" spans="1:9">
      <c r="A151">
        <v>148</v>
      </c>
      <c r="B151" s="46">
        <v>44649</v>
      </c>
      <c r="C151" s="169">
        <v>100.24024737228989</v>
      </c>
      <c r="D151" s="169">
        <v>128.70213492494773</v>
      </c>
      <c r="E151" s="169">
        <f t="shared" si="9"/>
        <v>100.24024737228989</v>
      </c>
      <c r="F151" s="190" t="str">
        <f t="shared" si="8"/>
        <v/>
      </c>
      <c r="H151" t="str">
        <f t="shared" si="11"/>
        <v/>
      </c>
      <c r="I151" s="190" t="str">
        <f t="shared" si="10"/>
        <v/>
      </c>
    </row>
    <row r="152" spans="1:9">
      <c r="A152">
        <v>149</v>
      </c>
      <c r="B152" s="46">
        <v>44650</v>
      </c>
      <c r="C152" s="169">
        <v>77.083825651458611</v>
      </c>
      <c r="D152" s="169">
        <v>128.70213492494773</v>
      </c>
      <c r="E152" s="169">
        <f t="shared" si="9"/>
        <v>77.083825651458611</v>
      </c>
      <c r="F152" s="190" t="str">
        <f t="shared" si="8"/>
        <v/>
      </c>
      <c r="H152" t="str">
        <f t="shared" si="11"/>
        <v/>
      </c>
      <c r="I152" s="190" t="str">
        <f t="shared" si="10"/>
        <v/>
      </c>
    </row>
    <row r="153" spans="1:9">
      <c r="A153">
        <v>150</v>
      </c>
      <c r="B153" s="46">
        <v>44651</v>
      </c>
      <c r="C153" s="169">
        <v>78.783568207456753</v>
      </c>
      <c r="D153" s="169">
        <v>128.70213492494773</v>
      </c>
      <c r="E153" s="169">
        <f t="shared" si="9"/>
        <v>78.783568207456753</v>
      </c>
      <c r="F153" s="190" t="str">
        <f t="shared" si="8"/>
        <v/>
      </c>
      <c r="H153" t="str">
        <f t="shared" si="11"/>
        <v/>
      </c>
      <c r="I153" s="190" t="str">
        <f t="shared" si="10"/>
        <v/>
      </c>
    </row>
    <row r="154" spans="1:9">
      <c r="A154">
        <v>151</v>
      </c>
      <c r="B154" s="46">
        <v>44652</v>
      </c>
      <c r="C154" s="169">
        <v>79.621652601457697</v>
      </c>
      <c r="D154" s="169">
        <v>125.24455872987446</v>
      </c>
      <c r="E154" s="169">
        <f t="shared" si="9"/>
        <v>79.621652601457697</v>
      </c>
      <c r="F154" s="190" t="str">
        <f t="shared" si="8"/>
        <v/>
      </c>
      <c r="H154" t="str">
        <f t="shared" si="11"/>
        <v/>
      </c>
      <c r="I154" s="190" t="str">
        <f t="shared" si="10"/>
        <v/>
      </c>
    </row>
    <row r="155" spans="1:9">
      <c r="A155">
        <v>152</v>
      </c>
      <c r="B155" s="46">
        <v>44653</v>
      </c>
      <c r="C155" s="169">
        <v>63.652071265456755</v>
      </c>
      <c r="D155" s="169">
        <v>125.24455872987446</v>
      </c>
      <c r="E155" s="169">
        <f t="shared" si="9"/>
        <v>63.652071265456755</v>
      </c>
      <c r="F155" s="190" t="str">
        <f t="shared" si="8"/>
        <v/>
      </c>
      <c r="H155" t="str">
        <f t="shared" si="11"/>
        <v/>
      </c>
      <c r="I155" s="190" t="str">
        <f t="shared" si="10"/>
        <v/>
      </c>
    </row>
    <row r="156" spans="1:9">
      <c r="A156">
        <v>153</v>
      </c>
      <c r="B156" s="46">
        <v>44654</v>
      </c>
      <c r="C156" s="169">
        <v>52.926250857457688</v>
      </c>
      <c r="D156" s="169">
        <v>125.24455872987446</v>
      </c>
      <c r="E156" s="169">
        <f t="shared" si="9"/>
        <v>52.926250857457688</v>
      </c>
      <c r="F156" s="190" t="str">
        <f t="shared" si="8"/>
        <v/>
      </c>
      <c r="H156" t="str">
        <f t="shared" si="11"/>
        <v/>
      </c>
      <c r="I156" s="190" t="str">
        <f t="shared" si="10"/>
        <v/>
      </c>
    </row>
    <row r="157" spans="1:9">
      <c r="A157">
        <v>154</v>
      </c>
      <c r="B157" s="46">
        <v>44655</v>
      </c>
      <c r="C157" s="169">
        <v>72.057024007457684</v>
      </c>
      <c r="D157" s="169">
        <v>125.24455872987446</v>
      </c>
      <c r="E157" s="169">
        <f t="shared" si="9"/>
        <v>72.057024007457684</v>
      </c>
      <c r="F157" s="190" t="str">
        <f t="shared" si="8"/>
        <v/>
      </c>
      <c r="H157" t="str">
        <f t="shared" si="11"/>
        <v/>
      </c>
      <c r="I157" s="190" t="str">
        <f t="shared" si="10"/>
        <v/>
      </c>
    </row>
    <row r="158" spans="1:9">
      <c r="A158">
        <v>155</v>
      </c>
      <c r="B158" s="46">
        <v>44656</v>
      </c>
      <c r="C158" s="169">
        <v>96.13378803145676</v>
      </c>
      <c r="D158" s="169">
        <v>125.24455872987446</v>
      </c>
      <c r="E158" s="169">
        <f t="shared" si="9"/>
        <v>96.13378803145676</v>
      </c>
      <c r="F158" s="190" t="str">
        <f t="shared" si="8"/>
        <v/>
      </c>
      <c r="H158" t="str">
        <f t="shared" si="11"/>
        <v/>
      </c>
      <c r="I158" s="190" t="str">
        <f t="shared" si="10"/>
        <v/>
      </c>
    </row>
    <row r="159" spans="1:9">
      <c r="A159">
        <v>156</v>
      </c>
      <c r="B159" s="46">
        <v>44657</v>
      </c>
      <c r="C159" s="169">
        <v>76.231480753457234</v>
      </c>
      <c r="D159" s="169">
        <v>125.24455872987446</v>
      </c>
      <c r="E159" s="169">
        <f t="shared" si="9"/>
        <v>76.231480753457234</v>
      </c>
      <c r="F159" s="190" t="str">
        <f t="shared" si="8"/>
        <v/>
      </c>
      <c r="H159" t="str">
        <f t="shared" si="11"/>
        <v/>
      </c>
      <c r="I159" s="190" t="str">
        <f t="shared" si="10"/>
        <v/>
      </c>
    </row>
    <row r="160" spans="1:9">
      <c r="A160">
        <v>157</v>
      </c>
      <c r="B160" s="46">
        <v>44658</v>
      </c>
      <c r="C160" s="169">
        <v>56.790206899457232</v>
      </c>
      <c r="D160" s="169">
        <v>125.24455872987446</v>
      </c>
      <c r="E160" s="169">
        <f t="shared" si="9"/>
        <v>56.790206899457232</v>
      </c>
      <c r="F160" s="190" t="str">
        <f t="shared" si="8"/>
        <v/>
      </c>
      <c r="H160" t="str">
        <f t="shared" si="11"/>
        <v/>
      </c>
      <c r="I160" s="190" t="str">
        <f t="shared" si="10"/>
        <v/>
      </c>
    </row>
    <row r="161" spans="1:9">
      <c r="A161">
        <v>158</v>
      </c>
      <c r="B161" s="46">
        <v>44659</v>
      </c>
      <c r="C161" s="169">
        <v>53.223992833460024</v>
      </c>
      <c r="D161" s="169">
        <v>125.24455872987446</v>
      </c>
      <c r="E161" s="169">
        <f t="shared" si="9"/>
        <v>53.223992833460024</v>
      </c>
      <c r="F161" s="190" t="str">
        <f t="shared" si="8"/>
        <v/>
      </c>
      <c r="H161" t="str">
        <f t="shared" si="11"/>
        <v/>
      </c>
      <c r="I161" s="190" t="str">
        <f t="shared" si="10"/>
        <v/>
      </c>
    </row>
    <row r="162" spans="1:9">
      <c r="A162">
        <v>159</v>
      </c>
      <c r="B162" s="46">
        <v>44660</v>
      </c>
      <c r="C162" s="169">
        <v>70.652818067457233</v>
      </c>
      <c r="D162" s="169">
        <v>125.24455872987446</v>
      </c>
      <c r="E162" s="169">
        <f t="shared" si="9"/>
        <v>70.652818067457233</v>
      </c>
      <c r="F162" s="190" t="str">
        <f t="shared" si="8"/>
        <v/>
      </c>
      <c r="H162" t="str">
        <f t="shared" si="11"/>
        <v/>
      </c>
      <c r="I162" s="190" t="str">
        <f t="shared" si="10"/>
        <v/>
      </c>
    </row>
    <row r="163" spans="1:9">
      <c r="A163">
        <v>160</v>
      </c>
      <c r="B163" s="46">
        <v>44661</v>
      </c>
      <c r="C163" s="169">
        <v>40.918056189456301</v>
      </c>
      <c r="D163" s="169">
        <v>125.24455872987446</v>
      </c>
      <c r="E163" s="169">
        <f t="shared" si="9"/>
        <v>40.918056189456301</v>
      </c>
      <c r="F163" s="190" t="str">
        <f t="shared" si="8"/>
        <v/>
      </c>
      <c r="H163" t="str">
        <f t="shared" si="11"/>
        <v/>
      </c>
      <c r="I163" s="190" t="str">
        <f t="shared" si="10"/>
        <v/>
      </c>
    </row>
    <row r="164" spans="1:9">
      <c r="A164">
        <v>161</v>
      </c>
      <c r="B164" s="46">
        <v>44662</v>
      </c>
      <c r="C164" s="169">
        <v>46.868316089458169</v>
      </c>
      <c r="D164" s="169">
        <v>125.24455872987446</v>
      </c>
      <c r="E164" s="169">
        <f t="shared" si="9"/>
        <v>46.868316089458169</v>
      </c>
      <c r="F164" s="190" t="str">
        <f t="shared" si="8"/>
        <v/>
      </c>
      <c r="H164" t="str">
        <f t="shared" si="11"/>
        <v/>
      </c>
      <c r="I164" s="190" t="str">
        <f t="shared" si="10"/>
        <v/>
      </c>
    </row>
    <row r="165" spans="1:9">
      <c r="A165">
        <v>162</v>
      </c>
      <c r="B165" s="46">
        <v>44663</v>
      </c>
      <c r="C165" s="169">
        <v>73.202432325457238</v>
      </c>
      <c r="D165" s="169">
        <v>125.24455872987446</v>
      </c>
      <c r="E165" s="169">
        <f t="shared" si="9"/>
        <v>73.202432325457238</v>
      </c>
      <c r="F165" s="190" t="str">
        <f t="shared" si="8"/>
        <v/>
      </c>
      <c r="H165" t="str">
        <f t="shared" si="11"/>
        <v/>
      </c>
      <c r="I165" s="190" t="str">
        <f t="shared" si="10"/>
        <v/>
      </c>
    </row>
    <row r="166" spans="1:9">
      <c r="A166">
        <v>163</v>
      </c>
      <c r="B166" s="46">
        <v>44664</v>
      </c>
      <c r="C166" s="169">
        <v>97.029967481449177</v>
      </c>
      <c r="D166" s="169">
        <v>125.24455872987446</v>
      </c>
      <c r="E166" s="169">
        <f t="shared" si="9"/>
        <v>97.029967481449177</v>
      </c>
      <c r="F166" s="190" t="str">
        <f t="shared" si="8"/>
        <v/>
      </c>
      <c r="H166" t="str">
        <f t="shared" si="11"/>
        <v/>
      </c>
      <c r="I166" s="190" t="str">
        <f t="shared" si="10"/>
        <v/>
      </c>
    </row>
    <row r="167" spans="1:9">
      <c r="A167">
        <v>164</v>
      </c>
      <c r="B167" s="46">
        <v>44665</v>
      </c>
      <c r="C167" s="169">
        <v>81.191819453449156</v>
      </c>
      <c r="D167" s="169">
        <v>125.24455872987446</v>
      </c>
      <c r="E167" s="169">
        <f t="shared" si="9"/>
        <v>81.191819453449156</v>
      </c>
      <c r="F167" s="190" t="str">
        <f t="shared" si="8"/>
        <v/>
      </c>
      <c r="H167" t="str">
        <f t="shared" si="11"/>
        <v/>
      </c>
      <c r="I167" s="190" t="str">
        <f t="shared" si="10"/>
        <v/>
      </c>
    </row>
    <row r="168" spans="1:9">
      <c r="A168">
        <v>165</v>
      </c>
      <c r="B168" s="46">
        <v>44666</v>
      </c>
      <c r="C168" s="169">
        <v>74.553324233448251</v>
      </c>
      <c r="D168" s="169">
        <v>125.24455872987446</v>
      </c>
      <c r="E168" s="169">
        <f t="shared" si="9"/>
        <v>74.553324233448251</v>
      </c>
      <c r="F168" s="190" t="str">
        <f t="shared" si="8"/>
        <v>A</v>
      </c>
      <c r="G168" s="191">
        <f>IF(DAY(B168)=15,D168,"")</f>
        <v>125.24455872987446</v>
      </c>
      <c r="H168" t="str">
        <f t="shared" si="11"/>
        <v/>
      </c>
      <c r="I168" s="190" t="str">
        <f t="shared" si="10"/>
        <v>A</v>
      </c>
    </row>
    <row r="169" spans="1:9">
      <c r="A169">
        <v>166</v>
      </c>
      <c r="B169" s="46">
        <v>44667</v>
      </c>
      <c r="C169" s="169">
        <v>65.376347637449172</v>
      </c>
      <c r="D169" s="169">
        <v>125.24455872987446</v>
      </c>
      <c r="E169" s="169">
        <f t="shared" si="9"/>
        <v>65.376347637449172</v>
      </c>
      <c r="F169" s="190" t="str">
        <f t="shared" si="8"/>
        <v/>
      </c>
      <c r="H169" t="str">
        <f t="shared" si="11"/>
        <v/>
      </c>
      <c r="I169" s="190" t="str">
        <f t="shared" si="10"/>
        <v/>
      </c>
    </row>
    <row r="170" spans="1:9">
      <c r="A170">
        <v>167</v>
      </c>
      <c r="B170" s="46">
        <v>44668</v>
      </c>
      <c r="C170" s="169">
        <v>72.665358119449166</v>
      </c>
      <c r="D170" s="169">
        <v>125.24455872987446</v>
      </c>
      <c r="E170" s="169">
        <f t="shared" si="9"/>
        <v>72.665358119449166</v>
      </c>
      <c r="F170" s="190" t="str">
        <f t="shared" si="8"/>
        <v/>
      </c>
      <c r="H170" t="str">
        <f t="shared" si="11"/>
        <v/>
      </c>
      <c r="I170" s="190" t="str">
        <f t="shared" si="10"/>
        <v/>
      </c>
    </row>
    <row r="171" spans="1:9">
      <c r="A171">
        <v>168</v>
      </c>
      <c r="B171" s="46">
        <v>44669</v>
      </c>
      <c r="C171" s="169">
        <v>79.34810926944823</v>
      </c>
      <c r="D171" s="169">
        <v>125.24455872987446</v>
      </c>
      <c r="E171" s="169">
        <f t="shared" si="9"/>
        <v>79.34810926944823</v>
      </c>
      <c r="F171" s="190" t="str">
        <f t="shared" si="8"/>
        <v/>
      </c>
      <c r="H171" t="str">
        <f t="shared" si="11"/>
        <v/>
      </c>
      <c r="I171" s="190" t="str">
        <f t="shared" si="10"/>
        <v/>
      </c>
    </row>
    <row r="172" spans="1:9">
      <c r="A172">
        <v>169</v>
      </c>
      <c r="B172" s="46">
        <v>44670</v>
      </c>
      <c r="C172" s="169">
        <v>82.780507059450102</v>
      </c>
      <c r="D172" s="169">
        <v>125.24455872987446</v>
      </c>
      <c r="E172" s="169">
        <f t="shared" si="9"/>
        <v>82.780507059450102</v>
      </c>
      <c r="F172" s="190" t="str">
        <f t="shared" si="8"/>
        <v/>
      </c>
      <c r="H172" t="str">
        <f t="shared" si="11"/>
        <v/>
      </c>
      <c r="I172" s="190" t="str">
        <f t="shared" si="10"/>
        <v/>
      </c>
    </row>
    <row r="173" spans="1:9">
      <c r="A173">
        <v>170</v>
      </c>
      <c r="B173" s="46">
        <v>44671</v>
      </c>
      <c r="C173" s="169">
        <v>91.179375421669945</v>
      </c>
      <c r="D173" s="169">
        <v>125.24455872987446</v>
      </c>
      <c r="E173" s="169">
        <f t="shared" si="9"/>
        <v>91.179375421669945</v>
      </c>
      <c r="F173" s="190" t="str">
        <f t="shared" si="8"/>
        <v/>
      </c>
      <c r="H173" t="str">
        <f t="shared" si="11"/>
        <v/>
      </c>
      <c r="I173" s="190" t="str">
        <f t="shared" si="10"/>
        <v/>
      </c>
    </row>
    <row r="174" spans="1:9">
      <c r="A174">
        <v>171</v>
      </c>
      <c r="B174" s="46">
        <v>44672</v>
      </c>
      <c r="C174" s="169">
        <v>107.24645708966996</v>
      </c>
      <c r="D174" s="169">
        <v>125.24455872987446</v>
      </c>
      <c r="E174" s="169">
        <f t="shared" si="9"/>
        <v>107.24645708966996</v>
      </c>
      <c r="F174" s="190" t="str">
        <f t="shared" si="8"/>
        <v/>
      </c>
      <c r="H174" t="str">
        <f t="shared" si="11"/>
        <v/>
      </c>
      <c r="I174" s="190" t="str">
        <f t="shared" si="10"/>
        <v/>
      </c>
    </row>
    <row r="175" spans="1:9">
      <c r="A175">
        <v>172</v>
      </c>
      <c r="B175" s="46">
        <v>44673</v>
      </c>
      <c r="C175" s="169">
        <v>109.59587319367088</v>
      </c>
      <c r="D175" s="169">
        <v>125.24455872987446</v>
      </c>
      <c r="E175" s="169">
        <f t="shared" si="9"/>
        <v>109.59587319367088</v>
      </c>
      <c r="F175" s="190" t="str">
        <f t="shared" si="8"/>
        <v/>
      </c>
      <c r="H175" t="str">
        <f t="shared" si="11"/>
        <v/>
      </c>
      <c r="I175" s="190" t="str">
        <f t="shared" si="10"/>
        <v/>
      </c>
    </row>
    <row r="176" spans="1:9">
      <c r="A176">
        <v>173</v>
      </c>
      <c r="B176" s="46">
        <v>44674</v>
      </c>
      <c r="C176" s="169">
        <v>79.516294011670894</v>
      </c>
      <c r="D176" s="169">
        <v>125.24455872987446</v>
      </c>
      <c r="E176" s="169">
        <f t="shared" si="9"/>
        <v>79.516294011670894</v>
      </c>
      <c r="F176" s="190" t="str">
        <f t="shared" si="8"/>
        <v/>
      </c>
      <c r="H176" t="str">
        <f t="shared" si="11"/>
        <v/>
      </c>
      <c r="I176" s="190" t="str">
        <f t="shared" si="10"/>
        <v/>
      </c>
    </row>
    <row r="177" spans="1:9">
      <c r="A177">
        <v>174</v>
      </c>
      <c r="B177" s="46">
        <v>44675</v>
      </c>
      <c r="C177" s="169">
        <v>91.745059781669966</v>
      </c>
      <c r="D177" s="169">
        <v>125.24455872987446</v>
      </c>
      <c r="E177" s="169">
        <f t="shared" si="9"/>
        <v>91.745059781669966</v>
      </c>
      <c r="F177" s="190" t="str">
        <f t="shared" si="8"/>
        <v/>
      </c>
      <c r="H177" t="str">
        <f t="shared" si="11"/>
        <v/>
      </c>
      <c r="I177" s="190" t="str">
        <f t="shared" si="10"/>
        <v/>
      </c>
    </row>
    <row r="178" spans="1:9">
      <c r="A178">
        <v>175</v>
      </c>
      <c r="B178" s="46">
        <v>44676</v>
      </c>
      <c r="C178" s="169">
        <v>101.44792483766902</v>
      </c>
      <c r="D178" s="169">
        <v>125.24455872987446</v>
      </c>
      <c r="E178" s="169">
        <f t="shared" si="9"/>
        <v>101.44792483766902</v>
      </c>
      <c r="F178" s="190" t="str">
        <f t="shared" si="8"/>
        <v/>
      </c>
      <c r="H178" t="str">
        <f t="shared" si="11"/>
        <v/>
      </c>
      <c r="I178" s="190" t="str">
        <f t="shared" si="10"/>
        <v/>
      </c>
    </row>
    <row r="179" spans="1:9">
      <c r="A179">
        <v>176</v>
      </c>
      <c r="B179" s="46">
        <v>44677</v>
      </c>
      <c r="C179" s="169">
        <v>104.48264529367088</v>
      </c>
      <c r="D179" s="169">
        <v>125.24455872987446</v>
      </c>
      <c r="E179" s="169">
        <f t="shared" si="9"/>
        <v>104.48264529367088</v>
      </c>
      <c r="F179" s="190" t="str">
        <f t="shared" si="8"/>
        <v/>
      </c>
      <c r="H179" t="str">
        <f t="shared" si="11"/>
        <v/>
      </c>
      <c r="I179" s="190" t="str">
        <f t="shared" si="10"/>
        <v/>
      </c>
    </row>
    <row r="180" spans="1:9">
      <c r="A180">
        <v>177</v>
      </c>
      <c r="B180" s="46">
        <v>44678</v>
      </c>
      <c r="C180" s="169">
        <v>99.326831420552693</v>
      </c>
      <c r="D180" s="169">
        <v>125.24455872987446</v>
      </c>
      <c r="E180" s="169">
        <f t="shared" si="9"/>
        <v>99.326831420552693</v>
      </c>
      <c r="F180" s="190" t="str">
        <f t="shared" si="8"/>
        <v/>
      </c>
      <c r="H180" t="str">
        <f t="shared" si="11"/>
        <v/>
      </c>
      <c r="I180" s="190" t="str">
        <f t="shared" si="10"/>
        <v/>
      </c>
    </row>
    <row r="181" spans="1:9">
      <c r="A181">
        <v>178</v>
      </c>
      <c r="B181" s="46">
        <v>44679</v>
      </c>
      <c r="C181" s="169">
        <v>114.03566418455084</v>
      </c>
      <c r="D181" s="169">
        <v>125.24455872987446</v>
      </c>
      <c r="E181" s="169">
        <f t="shared" si="9"/>
        <v>114.03566418455084</v>
      </c>
      <c r="F181" s="190" t="str">
        <f t="shared" si="8"/>
        <v/>
      </c>
      <c r="H181" t="str">
        <f t="shared" si="11"/>
        <v/>
      </c>
      <c r="I181" s="190" t="str">
        <f t="shared" si="10"/>
        <v/>
      </c>
    </row>
    <row r="182" spans="1:9">
      <c r="A182">
        <v>179</v>
      </c>
      <c r="B182" s="46">
        <v>44680</v>
      </c>
      <c r="C182" s="169">
        <v>117.81579688055271</v>
      </c>
      <c r="D182" s="169">
        <v>125.24455872987446</v>
      </c>
      <c r="E182" s="169">
        <f t="shared" si="9"/>
        <v>117.81579688055271</v>
      </c>
      <c r="F182" s="190" t="str">
        <f t="shared" si="8"/>
        <v/>
      </c>
      <c r="H182" t="str">
        <f t="shared" si="11"/>
        <v/>
      </c>
      <c r="I182" s="190" t="str">
        <f t="shared" si="10"/>
        <v/>
      </c>
    </row>
    <row r="183" spans="1:9">
      <c r="A183">
        <v>180</v>
      </c>
      <c r="B183" s="46">
        <v>44681</v>
      </c>
      <c r="C183" s="169">
        <v>104.73164693055364</v>
      </c>
      <c r="D183" s="169">
        <v>125.24455872987446</v>
      </c>
      <c r="E183" s="169">
        <f t="shared" si="9"/>
        <v>104.73164693055364</v>
      </c>
      <c r="F183" s="190" t="str">
        <f t="shared" si="8"/>
        <v/>
      </c>
      <c r="H183" t="str">
        <f t="shared" si="11"/>
        <v/>
      </c>
      <c r="I183" s="190" t="str">
        <f t="shared" si="10"/>
        <v/>
      </c>
    </row>
    <row r="184" spans="1:9">
      <c r="A184">
        <v>181</v>
      </c>
      <c r="B184" s="46">
        <v>44682</v>
      </c>
      <c r="C184" s="169">
        <v>83.156359126549916</v>
      </c>
      <c r="D184" s="169">
        <v>99.174715760964361</v>
      </c>
      <c r="E184" s="169">
        <f t="shared" si="9"/>
        <v>83.156359126549916</v>
      </c>
      <c r="F184" s="190" t="str">
        <f t="shared" si="8"/>
        <v/>
      </c>
      <c r="H184" t="str">
        <f t="shared" si="11"/>
        <v/>
      </c>
      <c r="I184" s="190" t="str">
        <f t="shared" si="10"/>
        <v/>
      </c>
    </row>
    <row r="185" spans="1:9">
      <c r="A185">
        <v>182</v>
      </c>
      <c r="B185" s="46">
        <v>44683</v>
      </c>
      <c r="C185" s="169">
        <v>91.21433605255362</v>
      </c>
      <c r="D185" s="169">
        <v>99.174715760964361</v>
      </c>
      <c r="E185" s="169">
        <f t="shared" si="9"/>
        <v>91.21433605255362</v>
      </c>
      <c r="F185" s="190" t="str">
        <f t="shared" si="8"/>
        <v/>
      </c>
      <c r="H185" t="str">
        <f t="shared" si="11"/>
        <v/>
      </c>
      <c r="I185" s="190" t="str">
        <f t="shared" si="10"/>
        <v/>
      </c>
    </row>
    <row r="186" spans="1:9">
      <c r="A186">
        <v>183</v>
      </c>
      <c r="B186" s="46">
        <v>44684</v>
      </c>
      <c r="C186" s="169">
        <v>111.0449889485527</v>
      </c>
      <c r="D186" s="169">
        <v>99.174715760964361</v>
      </c>
      <c r="E186" s="169">
        <f t="shared" si="9"/>
        <v>99.174715760964361</v>
      </c>
      <c r="F186" s="190" t="str">
        <f t="shared" si="8"/>
        <v/>
      </c>
      <c r="H186" t="str">
        <f t="shared" si="11"/>
        <v/>
      </c>
      <c r="I186" s="190" t="str">
        <f t="shared" si="10"/>
        <v/>
      </c>
    </row>
    <row r="187" spans="1:9">
      <c r="A187">
        <v>184</v>
      </c>
      <c r="B187" s="46">
        <v>44685</v>
      </c>
      <c r="C187" s="169">
        <v>107.26813197630744</v>
      </c>
      <c r="D187" s="169">
        <v>99.174715760964361</v>
      </c>
      <c r="E187" s="169">
        <f t="shared" si="9"/>
        <v>99.174715760964361</v>
      </c>
      <c r="F187" s="190" t="str">
        <f t="shared" si="8"/>
        <v/>
      </c>
      <c r="H187" t="str">
        <f t="shared" si="11"/>
        <v/>
      </c>
      <c r="I187" s="190" t="str">
        <f t="shared" si="10"/>
        <v/>
      </c>
    </row>
    <row r="188" spans="1:9">
      <c r="A188">
        <v>185</v>
      </c>
      <c r="B188" s="46">
        <v>44686</v>
      </c>
      <c r="C188" s="169">
        <v>86.8020471523065</v>
      </c>
      <c r="D188" s="169">
        <v>99.174715760964361</v>
      </c>
      <c r="E188" s="169">
        <f t="shared" si="9"/>
        <v>86.8020471523065</v>
      </c>
      <c r="F188" s="190" t="str">
        <f t="shared" si="8"/>
        <v/>
      </c>
      <c r="H188" t="str">
        <f t="shared" si="11"/>
        <v/>
      </c>
      <c r="I188" s="190" t="str">
        <f t="shared" si="10"/>
        <v/>
      </c>
    </row>
    <row r="189" spans="1:9">
      <c r="A189">
        <v>186</v>
      </c>
      <c r="B189" s="46">
        <v>44687</v>
      </c>
      <c r="C189" s="169">
        <v>69.103522436307443</v>
      </c>
      <c r="D189" s="169">
        <v>99.174715760964361</v>
      </c>
      <c r="E189" s="169">
        <f t="shared" si="9"/>
        <v>69.103522436307443</v>
      </c>
      <c r="F189" s="190" t="str">
        <f t="shared" si="8"/>
        <v/>
      </c>
      <c r="H189" t="str">
        <f t="shared" si="11"/>
        <v/>
      </c>
      <c r="I189" s="190" t="str">
        <f t="shared" si="10"/>
        <v/>
      </c>
    </row>
    <row r="190" spans="1:9">
      <c r="A190">
        <v>187</v>
      </c>
      <c r="B190" s="46">
        <v>44688</v>
      </c>
      <c r="C190" s="169">
        <v>72.622806806305576</v>
      </c>
      <c r="D190" s="169">
        <v>99.174715760964361</v>
      </c>
      <c r="E190" s="169">
        <f t="shared" si="9"/>
        <v>72.622806806305576</v>
      </c>
      <c r="F190" s="190" t="str">
        <f t="shared" si="8"/>
        <v/>
      </c>
      <c r="H190" t="str">
        <f t="shared" si="11"/>
        <v/>
      </c>
      <c r="I190" s="190" t="str">
        <f t="shared" si="10"/>
        <v/>
      </c>
    </row>
    <row r="191" spans="1:9">
      <c r="A191">
        <v>188</v>
      </c>
      <c r="B191" s="46">
        <v>44689</v>
      </c>
      <c r="C191" s="169">
        <v>64.835992066308364</v>
      </c>
      <c r="D191" s="169">
        <v>99.174715760964361</v>
      </c>
      <c r="E191" s="169">
        <f t="shared" si="9"/>
        <v>64.835992066308364</v>
      </c>
      <c r="F191" s="190" t="str">
        <f t="shared" si="8"/>
        <v/>
      </c>
      <c r="H191" t="str">
        <f t="shared" si="11"/>
        <v/>
      </c>
      <c r="I191" s="190" t="str">
        <f t="shared" si="10"/>
        <v/>
      </c>
    </row>
    <row r="192" spans="1:9">
      <c r="A192">
        <v>189</v>
      </c>
      <c r="B192" s="46">
        <v>44690</v>
      </c>
      <c r="C192" s="169">
        <v>79.258509340306517</v>
      </c>
      <c r="D192" s="169">
        <v>99.174715760964361</v>
      </c>
      <c r="E192" s="169">
        <f t="shared" si="9"/>
        <v>79.258509340306517</v>
      </c>
      <c r="F192" s="190" t="str">
        <f t="shared" si="8"/>
        <v/>
      </c>
      <c r="H192" t="str">
        <f t="shared" si="11"/>
        <v/>
      </c>
      <c r="I192" s="190" t="str">
        <f t="shared" si="10"/>
        <v/>
      </c>
    </row>
    <row r="193" spans="1:9">
      <c r="A193">
        <v>190</v>
      </c>
      <c r="B193" s="46">
        <v>44691</v>
      </c>
      <c r="C193" s="169">
        <v>83.370523604307436</v>
      </c>
      <c r="D193" s="169">
        <v>99.174715760964361</v>
      </c>
      <c r="E193" s="169">
        <f t="shared" si="9"/>
        <v>83.370523604307436</v>
      </c>
      <c r="F193" s="190" t="str">
        <f t="shared" si="8"/>
        <v/>
      </c>
      <c r="H193" t="str">
        <f t="shared" si="11"/>
        <v/>
      </c>
      <c r="I193" s="190" t="str">
        <f t="shared" si="10"/>
        <v/>
      </c>
    </row>
    <row r="194" spans="1:9">
      <c r="A194">
        <v>191</v>
      </c>
      <c r="B194" s="46">
        <v>44692</v>
      </c>
      <c r="C194" s="169">
        <v>64.487095028005015</v>
      </c>
      <c r="D194" s="169">
        <v>99.174715760964361</v>
      </c>
      <c r="E194" s="169">
        <f t="shared" si="9"/>
        <v>64.487095028005015</v>
      </c>
      <c r="F194" s="190" t="str">
        <f t="shared" si="8"/>
        <v/>
      </c>
      <c r="H194" t="str">
        <f t="shared" si="11"/>
        <v/>
      </c>
      <c r="I194" s="190" t="str">
        <f t="shared" si="10"/>
        <v/>
      </c>
    </row>
    <row r="195" spans="1:9">
      <c r="A195">
        <v>192</v>
      </c>
      <c r="B195" s="46">
        <v>44693</v>
      </c>
      <c r="C195" s="169">
        <v>54.860505084005958</v>
      </c>
      <c r="D195" s="169">
        <v>99.174715760964361</v>
      </c>
      <c r="E195" s="169">
        <f t="shared" si="9"/>
        <v>54.860505084005958</v>
      </c>
      <c r="F195" s="190" t="str">
        <f t="shared" ref="F195:F258" si="12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11"/>
        <v/>
      </c>
      <c r="I195" s="190" t="str">
        <f t="shared" si="10"/>
        <v/>
      </c>
    </row>
    <row r="196" spans="1:9">
      <c r="A196">
        <v>193</v>
      </c>
      <c r="B196" s="46">
        <v>44694</v>
      </c>
      <c r="C196" s="169">
        <v>61.607467572005014</v>
      </c>
      <c r="D196" s="169">
        <v>99.174715760964361</v>
      </c>
      <c r="E196" s="169">
        <f t="shared" ref="E196:E259" si="13">IF(C196&lt;D196,C196,D196)</f>
        <v>61.607467572005014</v>
      </c>
      <c r="F196" s="190" t="str">
        <f t="shared" si="12"/>
        <v/>
      </c>
      <c r="H196" t="str">
        <f t="shared" si="11"/>
        <v/>
      </c>
      <c r="I196" s="190" t="str">
        <f t="shared" ref="I196:I259" si="14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9">
      <c r="A197">
        <v>194</v>
      </c>
      <c r="B197" s="46">
        <v>44695</v>
      </c>
      <c r="C197" s="169">
        <v>40.143651944004084</v>
      </c>
      <c r="D197" s="169">
        <v>99.174715760964361</v>
      </c>
      <c r="E197" s="169">
        <f t="shared" si="13"/>
        <v>40.143651944004084</v>
      </c>
      <c r="F197" s="190" t="str">
        <f t="shared" si="12"/>
        <v/>
      </c>
      <c r="H197" t="str">
        <f t="shared" ref="H197:H260" si="15">IF(MONTH(B197)=1,IF(DAY(B197)=1,YEAR(B197),""),"")</f>
        <v/>
      </c>
      <c r="I197" s="190" t="str">
        <f t="shared" si="14"/>
        <v/>
      </c>
    </row>
    <row r="198" spans="1:9">
      <c r="A198">
        <v>195</v>
      </c>
      <c r="B198" s="46">
        <v>44696</v>
      </c>
      <c r="C198" s="169">
        <v>39.209505080005947</v>
      </c>
      <c r="D198" s="169">
        <v>99.174715760964361</v>
      </c>
      <c r="E198" s="169">
        <f t="shared" si="13"/>
        <v>39.209505080005947</v>
      </c>
      <c r="F198" s="190" t="str">
        <f t="shared" si="12"/>
        <v>M</v>
      </c>
      <c r="G198" s="191">
        <f>IF(DAY(B198)=15,D198,"")</f>
        <v>99.174715760964361</v>
      </c>
      <c r="H198" t="str">
        <f t="shared" si="15"/>
        <v/>
      </c>
      <c r="I198" s="190" t="str">
        <f t="shared" si="14"/>
        <v>M</v>
      </c>
    </row>
    <row r="199" spans="1:9">
      <c r="A199">
        <v>196</v>
      </c>
      <c r="B199" s="46">
        <v>44697</v>
      </c>
      <c r="C199" s="169">
        <v>49.212794322006879</v>
      </c>
      <c r="D199" s="169">
        <v>99.174715760964361</v>
      </c>
      <c r="E199" s="169">
        <f t="shared" si="13"/>
        <v>49.212794322006879</v>
      </c>
      <c r="F199" s="190" t="str">
        <f t="shared" si="12"/>
        <v/>
      </c>
      <c r="G199" s="191" t="str">
        <f>IF(DAY(B199)=15,D199,"")</f>
        <v/>
      </c>
      <c r="H199" t="str">
        <f t="shared" si="15"/>
        <v/>
      </c>
      <c r="I199" s="190" t="str">
        <f t="shared" si="14"/>
        <v/>
      </c>
    </row>
    <row r="200" spans="1:9">
      <c r="A200">
        <v>197</v>
      </c>
      <c r="B200" s="46">
        <v>44698</v>
      </c>
      <c r="C200" s="169">
        <v>51.786156812005011</v>
      </c>
      <c r="D200" s="169">
        <v>99.174715760964361</v>
      </c>
      <c r="E200" s="169">
        <f t="shared" si="13"/>
        <v>51.786156812005011</v>
      </c>
      <c r="F200" s="190" t="str">
        <f t="shared" si="12"/>
        <v/>
      </c>
      <c r="H200" t="str">
        <f t="shared" si="15"/>
        <v/>
      </c>
      <c r="I200" s="190" t="str">
        <f t="shared" si="14"/>
        <v/>
      </c>
    </row>
    <row r="201" spans="1:9">
      <c r="A201">
        <v>198</v>
      </c>
      <c r="B201" s="46">
        <v>44699</v>
      </c>
      <c r="C201" s="169">
        <v>61.161129312259817</v>
      </c>
      <c r="D201" s="169">
        <v>99.174715760964361</v>
      </c>
      <c r="E201" s="169">
        <f t="shared" si="13"/>
        <v>61.161129312259817</v>
      </c>
      <c r="F201" s="190" t="str">
        <f t="shared" si="12"/>
        <v/>
      </c>
      <c r="H201" t="str">
        <f t="shared" si="15"/>
        <v/>
      </c>
      <c r="I201" s="190" t="str">
        <f t="shared" si="14"/>
        <v/>
      </c>
    </row>
    <row r="202" spans="1:9">
      <c r="A202">
        <v>199</v>
      </c>
      <c r="B202" s="46">
        <v>44700</v>
      </c>
      <c r="C202" s="169">
        <v>65.167090836259817</v>
      </c>
      <c r="D202" s="169">
        <v>99.174715760964361</v>
      </c>
      <c r="E202" s="169">
        <f t="shared" si="13"/>
        <v>65.167090836259817</v>
      </c>
      <c r="F202" s="190" t="str">
        <f t="shared" si="12"/>
        <v/>
      </c>
      <c r="H202" t="str">
        <f t="shared" si="15"/>
        <v/>
      </c>
      <c r="I202" s="190" t="str">
        <f t="shared" si="14"/>
        <v/>
      </c>
    </row>
    <row r="203" spans="1:9">
      <c r="A203">
        <v>200</v>
      </c>
      <c r="B203" s="46">
        <v>44701</v>
      </c>
      <c r="C203" s="169">
        <v>62.089040656260742</v>
      </c>
      <c r="D203" s="169">
        <v>99.174715760964361</v>
      </c>
      <c r="E203" s="169">
        <f t="shared" si="13"/>
        <v>62.089040656260742</v>
      </c>
      <c r="F203" s="190" t="str">
        <f t="shared" si="12"/>
        <v/>
      </c>
      <c r="H203" t="str">
        <f t="shared" si="15"/>
        <v/>
      </c>
      <c r="I203" s="190" t="str">
        <f t="shared" si="14"/>
        <v/>
      </c>
    </row>
    <row r="204" spans="1:9">
      <c r="A204">
        <v>201</v>
      </c>
      <c r="B204" s="46">
        <v>44702</v>
      </c>
      <c r="C204" s="169">
        <v>57.760507064259812</v>
      </c>
      <c r="D204" s="169">
        <v>99.174715760964361</v>
      </c>
      <c r="E204" s="169">
        <f t="shared" si="13"/>
        <v>57.760507064259812</v>
      </c>
      <c r="F204" s="190" t="str">
        <f t="shared" si="12"/>
        <v/>
      </c>
      <c r="H204" t="str">
        <f t="shared" si="15"/>
        <v/>
      </c>
      <c r="I204" s="190" t="str">
        <f t="shared" si="14"/>
        <v/>
      </c>
    </row>
    <row r="205" spans="1:9">
      <c r="A205">
        <v>202</v>
      </c>
      <c r="B205" s="46">
        <v>44703</v>
      </c>
      <c r="C205" s="169">
        <v>52.668547350260752</v>
      </c>
      <c r="D205" s="169">
        <v>99.174715760964361</v>
      </c>
      <c r="E205" s="169">
        <f t="shared" si="13"/>
        <v>52.668547350260752</v>
      </c>
      <c r="F205" s="190" t="str">
        <f t="shared" si="12"/>
        <v/>
      </c>
      <c r="H205" t="str">
        <f t="shared" si="15"/>
        <v/>
      </c>
      <c r="I205" s="190" t="str">
        <f t="shared" si="14"/>
        <v/>
      </c>
    </row>
    <row r="206" spans="1:9">
      <c r="A206">
        <v>203</v>
      </c>
      <c r="B206" s="46">
        <v>44704</v>
      </c>
      <c r="C206" s="169">
        <v>62.746090904259816</v>
      </c>
      <c r="D206" s="169">
        <v>99.174715760964361</v>
      </c>
      <c r="E206" s="169">
        <f t="shared" si="13"/>
        <v>62.746090904259816</v>
      </c>
      <c r="F206" s="190" t="str">
        <f t="shared" si="12"/>
        <v/>
      </c>
      <c r="H206" t="str">
        <f t="shared" si="15"/>
        <v/>
      </c>
      <c r="I206" s="190" t="str">
        <f t="shared" si="14"/>
        <v/>
      </c>
    </row>
    <row r="207" spans="1:9">
      <c r="A207">
        <v>204</v>
      </c>
      <c r="B207" s="46">
        <v>44705</v>
      </c>
      <c r="C207" s="169">
        <v>55.796363632261681</v>
      </c>
      <c r="D207" s="169">
        <v>99.174715760964361</v>
      </c>
      <c r="E207" s="169">
        <f t="shared" si="13"/>
        <v>55.796363632261681</v>
      </c>
      <c r="F207" s="190" t="str">
        <f t="shared" si="12"/>
        <v/>
      </c>
      <c r="H207" t="str">
        <f t="shared" si="15"/>
        <v/>
      </c>
      <c r="I207" s="190" t="str">
        <f t="shared" si="14"/>
        <v/>
      </c>
    </row>
    <row r="208" spans="1:9">
      <c r="A208">
        <v>205</v>
      </c>
      <c r="B208" s="46">
        <v>44706</v>
      </c>
      <c r="C208" s="169">
        <v>37.202491168886539</v>
      </c>
      <c r="D208" s="169">
        <v>99.174715760964361</v>
      </c>
      <c r="E208" s="169">
        <f t="shared" si="13"/>
        <v>37.202491168886539</v>
      </c>
      <c r="F208" s="190" t="str">
        <f t="shared" si="12"/>
        <v/>
      </c>
      <c r="H208" t="str">
        <f t="shared" si="15"/>
        <v/>
      </c>
      <c r="I208" s="190" t="str">
        <f t="shared" si="14"/>
        <v/>
      </c>
    </row>
    <row r="209" spans="1:9">
      <c r="A209">
        <v>206</v>
      </c>
      <c r="B209" s="46">
        <v>44707</v>
      </c>
      <c r="C209" s="169">
        <v>32.887609544888399</v>
      </c>
      <c r="D209" s="169">
        <v>99.174715760964361</v>
      </c>
      <c r="E209" s="169">
        <f t="shared" si="13"/>
        <v>32.887609544888399</v>
      </c>
      <c r="F209" s="190" t="str">
        <f t="shared" si="12"/>
        <v/>
      </c>
      <c r="H209" t="str">
        <f t="shared" si="15"/>
        <v/>
      </c>
      <c r="I209" s="190" t="str">
        <f t="shared" si="14"/>
        <v/>
      </c>
    </row>
    <row r="210" spans="1:9">
      <c r="A210">
        <v>207</v>
      </c>
      <c r="B210" s="46">
        <v>44708</v>
      </c>
      <c r="C210" s="169">
        <v>34.880052270888399</v>
      </c>
      <c r="D210" s="169">
        <v>99.174715760964361</v>
      </c>
      <c r="E210" s="169">
        <f t="shared" si="13"/>
        <v>34.880052270888399</v>
      </c>
      <c r="F210" s="190" t="str">
        <f t="shared" si="12"/>
        <v/>
      </c>
      <c r="H210" t="str">
        <f t="shared" si="15"/>
        <v/>
      </c>
      <c r="I210" s="190" t="str">
        <f t="shared" si="14"/>
        <v/>
      </c>
    </row>
    <row r="211" spans="1:9">
      <c r="A211">
        <v>208</v>
      </c>
      <c r="B211" s="46">
        <v>44709</v>
      </c>
      <c r="C211" s="169">
        <v>41.353239382888404</v>
      </c>
      <c r="D211" s="169">
        <v>99.174715760964361</v>
      </c>
      <c r="E211" s="169">
        <f t="shared" si="13"/>
        <v>41.353239382888404</v>
      </c>
      <c r="F211" s="190" t="str">
        <f t="shared" si="12"/>
        <v/>
      </c>
      <c r="H211" t="str">
        <f t="shared" si="15"/>
        <v/>
      </c>
      <c r="I211" s="190" t="str">
        <f t="shared" si="14"/>
        <v/>
      </c>
    </row>
    <row r="212" spans="1:9">
      <c r="A212">
        <v>209</v>
      </c>
      <c r="B212" s="46">
        <v>44710</v>
      </c>
      <c r="C212" s="169">
        <v>28.317300492888396</v>
      </c>
      <c r="D212" s="169">
        <v>99.174715760964361</v>
      </c>
      <c r="E212" s="169">
        <f t="shared" si="13"/>
        <v>28.317300492888396</v>
      </c>
      <c r="F212" s="190" t="str">
        <f t="shared" si="12"/>
        <v/>
      </c>
      <c r="H212" t="str">
        <f t="shared" si="15"/>
        <v/>
      </c>
      <c r="I212" s="190" t="str">
        <f t="shared" si="14"/>
        <v/>
      </c>
    </row>
    <row r="213" spans="1:9">
      <c r="A213">
        <v>210</v>
      </c>
      <c r="B213" s="46">
        <v>44711</v>
      </c>
      <c r="C213" s="169">
        <v>38.824673940888403</v>
      </c>
      <c r="D213" s="169">
        <v>99.174715760964361</v>
      </c>
      <c r="E213" s="169">
        <f t="shared" si="13"/>
        <v>38.824673940888403</v>
      </c>
      <c r="F213" s="190" t="str">
        <f t="shared" si="12"/>
        <v/>
      </c>
      <c r="H213" t="str">
        <f t="shared" si="15"/>
        <v/>
      </c>
      <c r="I213" s="190" t="str">
        <f t="shared" si="14"/>
        <v/>
      </c>
    </row>
    <row r="214" spans="1:9">
      <c r="A214">
        <v>211</v>
      </c>
      <c r="B214" s="46">
        <v>44712</v>
      </c>
      <c r="C214" s="169">
        <v>48.850169006887469</v>
      </c>
      <c r="D214" s="169">
        <v>99.174715760964361</v>
      </c>
      <c r="E214" s="169">
        <f t="shared" si="13"/>
        <v>48.850169006887469</v>
      </c>
      <c r="F214" s="190" t="str">
        <f t="shared" si="12"/>
        <v/>
      </c>
      <c r="H214" t="str">
        <f t="shared" si="15"/>
        <v/>
      </c>
      <c r="I214" s="190" t="str">
        <f t="shared" si="14"/>
        <v/>
      </c>
    </row>
    <row r="215" spans="1:9">
      <c r="A215">
        <v>212</v>
      </c>
      <c r="B215" s="46">
        <v>44713</v>
      </c>
      <c r="C215" s="169">
        <v>41.207367929528253</v>
      </c>
      <c r="D215" s="169">
        <v>63.624179558812038</v>
      </c>
      <c r="E215" s="169">
        <f t="shared" si="13"/>
        <v>41.207367929528253</v>
      </c>
      <c r="F215" s="190" t="str">
        <f t="shared" si="12"/>
        <v/>
      </c>
      <c r="H215" t="str">
        <f t="shared" si="15"/>
        <v/>
      </c>
      <c r="I215" s="190" t="str">
        <f t="shared" si="14"/>
        <v/>
      </c>
    </row>
    <row r="216" spans="1:9">
      <c r="A216">
        <v>213</v>
      </c>
      <c r="B216" s="46">
        <v>44714</v>
      </c>
      <c r="C216" s="169">
        <v>52.536363009527328</v>
      </c>
      <c r="D216" s="169">
        <v>63.624179558812038</v>
      </c>
      <c r="E216" s="169">
        <f t="shared" si="13"/>
        <v>52.536363009527328</v>
      </c>
      <c r="F216" s="190" t="str">
        <f t="shared" si="12"/>
        <v/>
      </c>
      <c r="H216" t="str">
        <f t="shared" si="15"/>
        <v/>
      </c>
      <c r="I216" s="190" t="str">
        <f t="shared" si="14"/>
        <v/>
      </c>
    </row>
    <row r="217" spans="1:9">
      <c r="A217">
        <v>214</v>
      </c>
      <c r="B217" s="46">
        <v>44715</v>
      </c>
      <c r="C217" s="169">
        <v>46.10201554552733</v>
      </c>
      <c r="D217" s="169">
        <v>63.624179558812038</v>
      </c>
      <c r="E217" s="169">
        <f t="shared" si="13"/>
        <v>46.10201554552733</v>
      </c>
      <c r="F217" s="190" t="str">
        <f t="shared" si="12"/>
        <v/>
      </c>
      <c r="H217" t="str">
        <f t="shared" si="15"/>
        <v/>
      </c>
      <c r="I217" s="190" t="str">
        <f t="shared" si="14"/>
        <v/>
      </c>
    </row>
    <row r="218" spans="1:9">
      <c r="A218">
        <v>215</v>
      </c>
      <c r="B218" s="46">
        <v>44716</v>
      </c>
      <c r="C218" s="169">
        <v>32.200516235526393</v>
      </c>
      <c r="D218" s="169">
        <v>63.624179558812038</v>
      </c>
      <c r="E218" s="169">
        <f t="shared" si="13"/>
        <v>32.200516235526393</v>
      </c>
      <c r="F218" s="190" t="str">
        <f t="shared" si="12"/>
        <v/>
      </c>
      <c r="H218" t="str">
        <f t="shared" si="15"/>
        <v/>
      </c>
      <c r="I218" s="190" t="str">
        <f t="shared" si="14"/>
        <v/>
      </c>
    </row>
    <row r="219" spans="1:9">
      <c r="A219">
        <v>216</v>
      </c>
      <c r="B219" s="46">
        <v>44717</v>
      </c>
      <c r="C219" s="169">
        <v>24.11654776152826</v>
      </c>
      <c r="D219" s="169">
        <v>63.624179558812038</v>
      </c>
      <c r="E219" s="169">
        <f t="shared" si="13"/>
        <v>24.11654776152826</v>
      </c>
      <c r="F219" s="190" t="str">
        <f t="shared" si="12"/>
        <v/>
      </c>
      <c r="H219" t="str">
        <f t="shared" si="15"/>
        <v/>
      </c>
      <c r="I219" s="190" t="str">
        <f t="shared" si="14"/>
        <v/>
      </c>
    </row>
    <row r="220" spans="1:9">
      <c r="A220">
        <v>217</v>
      </c>
      <c r="B220" s="46">
        <v>44718</v>
      </c>
      <c r="C220" s="169">
        <v>30.488533945529191</v>
      </c>
      <c r="D220" s="169">
        <v>63.624179558812038</v>
      </c>
      <c r="E220" s="169">
        <f t="shared" si="13"/>
        <v>30.488533945529191</v>
      </c>
      <c r="F220" s="190" t="str">
        <f t="shared" si="12"/>
        <v/>
      </c>
      <c r="H220" t="str">
        <f t="shared" si="15"/>
        <v/>
      </c>
      <c r="I220" s="190" t="str">
        <f t="shared" si="14"/>
        <v/>
      </c>
    </row>
    <row r="221" spans="1:9">
      <c r="A221">
        <v>218</v>
      </c>
      <c r="B221" s="46">
        <v>44719</v>
      </c>
      <c r="C221" s="169">
        <v>29.348419123526394</v>
      </c>
      <c r="D221" s="169">
        <v>63.624179558812038</v>
      </c>
      <c r="E221" s="169">
        <f t="shared" si="13"/>
        <v>29.348419123526394</v>
      </c>
      <c r="F221" s="190" t="str">
        <f t="shared" si="12"/>
        <v/>
      </c>
      <c r="H221" t="str">
        <f t="shared" si="15"/>
        <v/>
      </c>
      <c r="I221" s="190" t="str">
        <f t="shared" si="14"/>
        <v/>
      </c>
    </row>
    <row r="222" spans="1:9">
      <c r="A222">
        <v>219</v>
      </c>
      <c r="B222" s="46">
        <v>44720</v>
      </c>
      <c r="C222" s="169">
        <v>22.97658207775229</v>
      </c>
      <c r="D222" s="169">
        <v>63.624179558812038</v>
      </c>
      <c r="E222" s="169">
        <f t="shared" si="13"/>
        <v>22.97658207775229</v>
      </c>
      <c r="F222" s="190" t="str">
        <f t="shared" si="12"/>
        <v/>
      </c>
      <c r="H222" t="str">
        <f t="shared" si="15"/>
        <v/>
      </c>
      <c r="I222" s="190" t="str">
        <f t="shared" si="14"/>
        <v/>
      </c>
    </row>
    <row r="223" spans="1:9">
      <c r="A223">
        <v>220</v>
      </c>
      <c r="B223" s="46">
        <v>44721</v>
      </c>
      <c r="C223" s="169">
        <v>25.693151507752294</v>
      </c>
      <c r="D223" s="169">
        <v>63.624179558812038</v>
      </c>
      <c r="E223" s="169">
        <f t="shared" si="13"/>
        <v>25.693151507752294</v>
      </c>
      <c r="F223" s="190" t="str">
        <f t="shared" si="12"/>
        <v/>
      </c>
      <c r="H223" t="str">
        <f t="shared" si="15"/>
        <v/>
      </c>
      <c r="I223" s="190" t="str">
        <f t="shared" si="14"/>
        <v/>
      </c>
    </row>
    <row r="224" spans="1:9">
      <c r="A224">
        <v>221</v>
      </c>
      <c r="B224" s="46">
        <v>44722</v>
      </c>
      <c r="C224" s="169">
        <v>30.172250453753222</v>
      </c>
      <c r="D224" s="169">
        <v>63.624179558812038</v>
      </c>
      <c r="E224" s="169">
        <f t="shared" si="13"/>
        <v>30.172250453753222</v>
      </c>
      <c r="F224" s="190" t="str">
        <f t="shared" si="12"/>
        <v/>
      </c>
      <c r="H224" t="str">
        <f t="shared" si="15"/>
        <v/>
      </c>
      <c r="I224" s="190" t="str">
        <f t="shared" si="14"/>
        <v/>
      </c>
    </row>
    <row r="225" spans="1:9">
      <c r="A225">
        <v>222</v>
      </c>
      <c r="B225" s="46">
        <v>44723</v>
      </c>
      <c r="C225" s="169">
        <v>26.469429901751361</v>
      </c>
      <c r="D225" s="169">
        <v>63.624179558812038</v>
      </c>
      <c r="E225" s="169">
        <f t="shared" si="13"/>
        <v>26.469429901751361</v>
      </c>
      <c r="F225" s="190" t="str">
        <f t="shared" si="12"/>
        <v/>
      </c>
      <c r="H225" t="str">
        <f t="shared" si="15"/>
        <v/>
      </c>
      <c r="I225" s="190" t="str">
        <f t="shared" si="14"/>
        <v/>
      </c>
    </row>
    <row r="226" spans="1:9">
      <c r="A226">
        <v>223</v>
      </c>
      <c r="B226" s="46">
        <v>44724</v>
      </c>
      <c r="C226" s="169">
        <v>19.406487079751358</v>
      </c>
      <c r="D226" s="169">
        <v>63.624179558812038</v>
      </c>
      <c r="E226" s="169">
        <f t="shared" si="13"/>
        <v>19.406487079751358</v>
      </c>
      <c r="F226" s="190" t="str">
        <f t="shared" si="12"/>
        <v/>
      </c>
      <c r="H226" t="str">
        <f t="shared" si="15"/>
        <v/>
      </c>
      <c r="I226" s="190" t="str">
        <f t="shared" si="14"/>
        <v/>
      </c>
    </row>
    <row r="227" spans="1:9">
      <c r="A227">
        <v>224</v>
      </c>
      <c r="B227" s="46">
        <v>44725</v>
      </c>
      <c r="C227" s="169">
        <v>46.200025131753222</v>
      </c>
      <c r="D227" s="169">
        <v>63.624179558812038</v>
      </c>
      <c r="E227" s="169">
        <f t="shared" si="13"/>
        <v>46.200025131753222</v>
      </c>
      <c r="F227" s="190" t="str">
        <f t="shared" si="12"/>
        <v/>
      </c>
      <c r="H227" t="str">
        <f t="shared" si="15"/>
        <v/>
      </c>
      <c r="I227" s="190" t="str">
        <f t="shared" si="14"/>
        <v/>
      </c>
    </row>
    <row r="228" spans="1:9">
      <c r="A228">
        <v>225</v>
      </c>
      <c r="B228" s="46">
        <v>44726</v>
      </c>
      <c r="C228" s="169">
        <v>42.439020761752289</v>
      </c>
      <c r="D228" s="169">
        <v>63.624179558812038</v>
      </c>
      <c r="E228" s="169">
        <f t="shared" si="13"/>
        <v>42.439020761752289</v>
      </c>
      <c r="F228" s="190" t="str">
        <f t="shared" si="12"/>
        <v/>
      </c>
      <c r="H228" t="str">
        <f t="shared" si="15"/>
        <v/>
      </c>
      <c r="I228" s="190" t="str">
        <f t="shared" si="14"/>
        <v/>
      </c>
    </row>
    <row r="229" spans="1:9">
      <c r="A229">
        <v>226</v>
      </c>
      <c r="B229" s="46">
        <v>44727</v>
      </c>
      <c r="C229" s="169">
        <v>29.932358020219034</v>
      </c>
      <c r="D229" s="169">
        <v>63.624179558812038</v>
      </c>
      <c r="E229" s="169">
        <f t="shared" si="13"/>
        <v>29.932358020219034</v>
      </c>
      <c r="F229" s="190" t="str">
        <f t="shared" si="12"/>
        <v>J</v>
      </c>
      <c r="G229" s="191">
        <f>IF(DAY(B229)=15,D229,"")</f>
        <v>63.624179558812038</v>
      </c>
      <c r="H229" t="str">
        <f t="shared" si="15"/>
        <v/>
      </c>
      <c r="I229" s="190" t="str">
        <f t="shared" si="14"/>
        <v>J</v>
      </c>
    </row>
    <row r="230" spans="1:9">
      <c r="A230">
        <v>227</v>
      </c>
      <c r="B230" s="46">
        <v>44728</v>
      </c>
      <c r="C230" s="169">
        <v>5.7832736262199687</v>
      </c>
      <c r="D230" s="169">
        <v>63.624179558812038</v>
      </c>
      <c r="E230" s="169">
        <f t="shared" si="13"/>
        <v>5.7832736262199687</v>
      </c>
      <c r="F230" s="190" t="str">
        <f t="shared" si="12"/>
        <v/>
      </c>
      <c r="H230" t="str">
        <f t="shared" si="15"/>
        <v/>
      </c>
      <c r="I230" s="190" t="str">
        <f t="shared" si="14"/>
        <v/>
      </c>
    </row>
    <row r="231" spans="1:9">
      <c r="A231">
        <v>228</v>
      </c>
      <c r="B231" s="46">
        <v>44729</v>
      </c>
      <c r="C231" s="169">
        <v>1.2738564382199693</v>
      </c>
      <c r="D231" s="169">
        <v>63.624179558812038</v>
      </c>
      <c r="E231" s="169">
        <f t="shared" si="13"/>
        <v>1.2738564382199693</v>
      </c>
      <c r="F231" s="190" t="str">
        <f t="shared" si="12"/>
        <v/>
      </c>
      <c r="H231" t="str">
        <f t="shared" si="15"/>
        <v/>
      </c>
      <c r="I231" s="190" t="str">
        <f t="shared" si="14"/>
        <v/>
      </c>
    </row>
    <row r="232" spans="1:9">
      <c r="A232">
        <v>229</v>
      </c>
      <c r="B232" s="46">
        <v>44730</v>
      </c>
      <c r="C232" s="169">
        <v>10.591816084219973</v>
      </c>
      <c r="D232" s="169">
        <v>63.624179558812038</v>
      </c>
      <c r="E232" s="169">
        <f t="shared" si="13"/>
        <v>10.591816084219973</v>
      </c>
      <c r="F232" s="190" t="str">
        <f t="shared" si="12"/>
        <v/>
      </c>
      <c r="H232" t="str">
        <f t="shared" si="15"/>
        <v/>
      </c>
      <c r="I232" s="190" t="str">
        <f t="shared" si="14"/>
        <v/>
      </c>
    </row>
    <row r="233" spans="1:9">
      <c r="A233">
        <v>230</v>
      </c>
      <c r="B233" s="46">
        <v>44731</v>
      </c>
      <c r="C233" s="169">
        <v>1.5330402962209009</v>
      </c>
      <c r="D233" s="169">
        <v>63.624179558812038</v>
      </c>
      <c r="E233" s="169">
        <f t="shared" si="13"/>
        <v>1.5330402962209009</v>
      </c>
      <c r="F233" s="190" t="str">
        <f t="shared" si="12"/>
        <v/>
      </c>
      <c r="H233" t="str">
        <f t="shared" si="15"/>
        <v/>
      </c>
      <c r="I233" s="190" t="str">
        <f t="shared" si="14"/>
        <v/>
      </c>
    </row>
    <row r="234" spans="1:9">
      <c r="A234">
        <v>231</v>
      </c>
      <c r="B234" s="46">
        <v>44732</v>
      </c>
      <c r="C234" s="169">
        <v>4.6798778182190359</v>
      </c>
      <c r="D234" s="169">
        <v>63.624179558812038</v>
      </c>
      <c r="E234" s="169">
        <f t="shared" si="13"/>
        <v>4.6798778182190359</v>
      </c>
      <c r="F234" s="190" t="str">
        <f t="shared" si="12"/>
        <v/>
      </c>
      <c r="H234" t="str">
        <f t="shared" si="15"/>
        <v/>
      </c>
      <c r="I234" s="190" t="str">
        <f t="shared" si="14"/>
        <v/>
      </c>
    </row>
    <row r="235" spans="1:9">
      <c r="A235">
        <v>232</v>
      </c>
      <c r="B235" s="46">
        <v>44733</v>
      </c>
      <c r="C235" s="169">
        <v>7.928798956219973</v>
      </c>
      <c r="D235" s="169">
        <v>63.624179558812038</v>
      </c>
      <c r="E235" s="169">
        <f t="shared" si="13"/>
        <v>7.928798956219973</v>
      </c>
      <c r="F235" s="190" t="str">
        <f t="shared" si="12"/>
        <v/>
      </c>
      <c r="H235" t="str">
        <f t="shared" si="15"/>
        <v/>
      </c>
      <c r="I235" s="190" t="str">
        <f t="shared" si="14"/>
        <v/>
      </c>
    </row>
    <row r="236" spans="1:9">
      <c r="A236">
        <v>233</v>
      </c>
      <c r="B236" s="46">
        <v>44734</v>
      </c>
      <c r="C236" s="169">
        <v>19.59688801024253</v>
      </c>
      <c r="D236" s="169">
        <v>63.624179558812038</v>
      </c>
      <c r="E236" s="169">
        <f t="shared" si="13"/>
        <v>19.59688801024253</v>
      </c>
      <c r="F236" s="190" t="str">
        <f t="shared" si="12"/>
        <v/>
      </c>
      <c r="H236" t="str">
        <f t="shared" si="15"/>
        <v/>
      </c>
      <c r="I236" s="190" t="str">
        <f t="shared" si="14"/>
        <v/>
      </c>
    </row>
    <row r="237" spans="1:9">
      <c r="A237">
        <v>234</v>
      </c>
      <c r="B237" s="46">
        <v>44735</v>
      </c>
      <c r="C237" s="169">
        <v>11.886811138243461</v>
      </c>
      <c r="D237" s="169">
        <v>63.624179558812038</v>
      </c>
      <c r="E237" s="169">
        <f t="shared" si="13"/>
        <v>11.886811138243461</v>
      </c>
      <c r="F237" s="190" t="str">
        <f t="shared" si="12"/>
        <v/>
      </c>
      <c r="H237" t="str">
        <f t="shared" si="15"/>
        <v/>
      </c>
      <c r="I237" s="190" t="str">
        <f t="shared" si="14"/>
        <v/>
      </c>
    </row>
    <row r="238" spans="1:9">
      <c r="A238">
        <v>235</v>
      </c>
      <c r="B238" s="46">
        <v>44736</v>
      </c>
      <c r="C238" s="169">
        <v>13.637115506245326</v>
      </c>
      <c r="D238" s="169">
        <v>63.624179558812038</v>
      </c>
      <c r="E238" s="169">
        <f t="shared" si="13"/>
        <v>13.637115506245326</v>
      </c>
      <c r="F238" s="190" t="str">
        <f t="shared" si="12"/>
        <v/>
      </c>
      <c r="H238" t="str">
        <f t="shared" si="15"/>
        <v/>
      </c>
      <c r="I238" s="190" t="str">
        <f t="shared" si="14"/>
        <v/>
      </c>
    </row>
    <row r="239" spans="1:9">
      <c r="A239">
        <v>236</v>
      </c>
      <c r="B239" s="46">
        <v>44737</v>
      </c>
      <c r="C239" s="169">
        <v>14.103308344244393</v>
      </c>
      <c r="D239" s="169">
        <v>63.624179558812038</v>
      </c>
      <c r="E239" s="169">
        <f t="shared" si="13"/>
        <v>14.103308344244393</v>
      </c>
      <c r="F239" s="190" t="str">
        <f t="shared" si="12"/>
        <v/>
      </c>
      <c r="H239" t="str">
        <f t="shared" si="15"/>
        <v/>
      </c>
      <c r="I239" s="190" t="str">
        <f t="shared" si="14"/>
        <v/>
      </c>
    </row>
    <row r="240" spans="1:9">
      <c r="A240">
        <v>237</v>
      </c>
      <c r="B240" s="46">
        <v>44738</v>
      </c>
      <c r="C240" s="169">
        <v>14.828685156243465</v>
      </c>
      <c r="D240" s="169">
        <v>63.624179558812038</v>
      </c>
      <c r="E240" s="169">
        <f t="shared" si="13"/>
        <v>14.828685156243465</v>
      </c>
      <c r="F240" s="190" t="str">
        <f t="shared" si="12"/>
        <v/>
      </c>
      <c r="H240" t="str">
        <f t="shared" si="15"/>
        <v/>
      </c>
      <c r="I240" s="190" t="str">
        <f t="shared" si="14"/>
        <v/>
      </c>
    </row>
    <row r="241" spans="1:9">
      <c r="A241">
        <v>238</v>
      </c>
      <c r="B241" s="46">
        <v>44739</v>
      </c>
      <c r="C241" s="169">
        <v>16.303281046242528</v>
      </c>
      <c r="D241" s="169">
        <v>63.624179558812038</v>
      </c>
      <c r="E241" s="169">
        <f t="shared" si="13"/>
        <v>16.303281046242528</v>
      </c>
      <c r="F241" s="190" t="str">
        <f t="shared" si="12"/>
        <v/>
      </c>
      <c r="H241" t="str">
        <f t="shared" si="15"/>
        <v/>
      </c>
      <c r="I241" s="190" t="str">
        <f t="shared" si="14"/>
        <v/>
      </c>
    </row>
    <row r="242" spans="1:9">
      <c r="A242">
        <v>239</v>
      </c>
      <c r="B242" s="46">
        <v>44740</v>
      </c>
      <c r="C242" s="169">
        <v>21.96886816424346</v>
      </c>
      <c r="D242" s="169">
        <v>63.624179558812038</v>
      </c>
      <c r="E242" s="169">
        <f t="shared" si="13"/>
        <v>21.96886816424346</v>
      </c>
      <c r="F242" s="190" t="str">
        <f t="shared" si="12"/>
        <v/>
      </c>
      <c r="H242" t="str">
        <f t="shared" si="15"/>
        <v/>
      </c>
      <c r="I242" s="190" t="str">
        <f t="shared" si="14"/>
        <v/>
      </c>
    </row>
    <row r="243" spans="1:9">
      <c r="A243">
        <v>240</v>
      </c>
      <c r="B243" s="46">
        <v>44741</v>
      </c>
      <c r="C243" s="169">
        <v>9.211150769911189</v>
      </c>
      <c r="D243" s="169">
        <v>63.624179558812038</v>
      </c>
      <c r="E243" s="169">
        <f t="shared" si="13"/>
        <v>9.211150769911189</v>
      </c>
      <c r="F243" s="190" t="str">
        <f t="shared" si="12"/>
        <v/>
      </c>
      <c r="H243" t="str">
        <f t="shared" si="15"/>
        <v/>
      </c>
      <c r="I243" s="190" t="str">
        <f t="shared" si="14"/>
        <v/>
      </c>
    </row>
    <row r="244" spans="1:9">
      <c r="A244">
        <v>241</v>
      </c>
      <c r="B244" s="46">
        <v>44742</v>
      </c>
      <c r="C244" s="169">
        <v>14.028541505911191</v>
      </c>
      <c r="D244" s="169">
        <v>63.624179558812038</v>
      </c>
      <c r="E244" s="169">
        <f t="shared" si="13"/>
        <v>14.028541505911191</v>
      </c>
      <c r="F244" s="190" t="str">
        <f t="shared" si="12"/>
        <v/>
      </c>
      <c r="H244" t="str">
        <f t="shared" si="15"/>
        <v/>
      </c>
      <c r="I244" s="190" t="str">
        <f t="shared" si="14"/>
        <v/>
      </c>
    </row>
    <row r="245" spans="1:9">
      <c r="A245">
        <v>242</v>
      </c>
      <c r="B245" s="46">
        <v>44743</v>
      </c>
      <c r="C245" s="169">
        <v>18.326979493911189</v>
      </c>
      <c r="D245" s="169">
        <v>27.442156278712137</v>
      </c>
      <c r="E245" s="169">
        <f t="shared" si="13"/>
        <v>18.326979493911189</v>
      </c>
      <c r="F245" s="190" t="str">
        <f t="shared" si="12"/>
        <v/>
      </c>
      <c r="H245" t="str">
        <f t="shared" si="15"/>
        <v/>
      </c>
      <c r="I245" s="190" t="str">
        <f t="shared" si="14"/>
        <v/>
      </c>
    </row>
    <row r="246" spans="1:9">
      <c r="A246">
        <v>243</v>
      </c>
      <c r="B246" s="46">
        <v>44744</v>
      </c>
      <c r="C246" s="169">
        <v>13.377881027910261</v>
      </c>
      <c r="D246" s="169">
        <v>27.442156278712137</v>
      </c>
      <c r="E246" s="169">
        <f t="shared" si="13"/>
        <v>13.377881027910261</v>
      </c>
      <c r="F246" s="190" t="str">
        <f t="shared" si="12"/>
        <v/>
      </c>
      <c r="H246" t="str">
        <f t="shared" si="15"/>
        <v/>
      </c>
      <c r="I246" s="190" t="str">
        <f t="shared" si="14"/>
        <v/>
      </c>
    </row>
    <row r="247" spans="1:9">
      <c r="A247">
        <v>244</v>
      </c>
      <c r="B247" s="46">
        <v>44745</v>
      </c>
      <c r="C247" s="169">
        <v>10.92700495791026</v>
      </c>
      <c r="D247" s="169">
        <v>27.442156278712137</v>
      </c>
      <c r="E247" s="169">
        <f t="shared" si="13"/>
        <v>10.92700495791026</v>
      </c>
      <c r="F247" s="190" t="str">
        <f t="shared" si="12"/>
        <v/>
      </c>
      <c r="H247" t="str">
        <f t="shared" si="15"/>
        <v/>
      </c>
      <c r="I247" s="190" t="str">
        <f t="shared" si="14"/>
        <v/>
      </c>
    </row>
    <row r="248" spans="1:9">
      <c r="A248">
        <v>245</v>
      </c>
      <c r="B248" s="46">
        <v>44746</v>
      </c>
      <c r="C248" s="169">
        <v>12.704216783910262</v>
      </c>
      <c r="D248" s="169">
        <v>27.442156278712137</v>
      </c>
      <c r="E248" s="169">
        <f t="shared" si="13"/>
        <v>12.704216783910262</v>
      </c>
      <c r="F248" s="190" t="str">
        <f t="shared" si="12"/>
        <v/>
      </c>
      <c r="H248" t="str">
        <f t="shared" si="15"/>
        <v/>
      </c>
      <c r="I248" s="190" t="str">
        <f t="shared" si="14"/>
        <v/>
      </c>
    </row>
    <row r="249" spans="1:9">
      <c r="A249">
        <v>246</v>
      </c>
      <c r="B249" s="46">
        <v>44747</v>
      </c>
      <c r="C249" s="169">
        <v>9.9428198619102588</v>
      </c>
      <c r="D249" s="169">
        <v>27.442156278712137</v>
      </c>
      <c r="E249" s="169">
        <f t="shared" si="13"/>
        <v>9.9428198619102588</v>
      </c>
      <c r="F249" s="190" t="str">
        <f t="shared" si="12"/>
        <v/>
      </c>
      <c r="H249" t="str">
        <f t="shared" si="15"/>
        <v/>
      </c>
      <c r="I249" s="190" t="str">
        <f t="shared" si="14"/>
        <v/>
      </c>
    </row>
    <row r="250" spans="1:9">
      <c r="A250">
        <v>247</v>
      </c>
      <c r="B250" s="46">
        <v>44748</v>
      </c>
      <c r="C250" s="169">
        <v>11.325503423679002</v>
      </c>
      <c r="D250" s="169">
        <v>27.442156278712137</v>
      </c>
      <c r="E250" s="169">
        <f t="shared" si="13"/>
        <v>11.325503423679002</v>
      </c>
      <c r="F250" s="190" t="str">
        <f t="shared" si="12"/>
        <v/>
      </c>
      <c r="H250" t="str">
        <f t="shared" si="15"/>
        <v/>
      </c>
      <c r="I250" s="190" t="str">
        <f t="shared" si="14"/>
        <v/>
      </c>
    </row>
    <row r="251" spans="1:9">
      <c r="A251">
        <v>248</v>
      </c>
      <c r="B251" s="46">
        <v>44749</v>
      </c>
      <c r="C251" s="169">
        <v>9.0330230036817962</v>
      </c>
      <c r="D251" s="169">
        <v>27.442156278712137</v>
      </c>
      <c r="E251" s="169">
        <f t="shared" si="13"/>
        <v>9.0330230036817962</v>
      </c>
      <c r="F251" s="190" t="str">
        <f t="shared" si="12"/>
        <v/>
      </c>
      <c r="H251" t="str">
        <f t="shared" si="15"/>
        <v/>
      </c>
      <c r="I251" s="190" t="str">
        <f t="shared" si="14"/>
        <v/>
      </c>
    </row>
    <row r="252" spans="1:9">
      <c r="A252">
        <v>249</v>
      </c>
      <c r="B252" s="46">
        <v>44750</v>
      </c>
      <c r="C252" s="169">
        <v>9.7995151336799324</v>
      </c>
      <c r="D252" s="169">
        <v>27.442156278712137</v>
      </c>
      <c r="E252" s="169">
        <f t="shared" si="13"/>
        <v>9.7995151336799324</v>
      </c>
      <c r="F252" s="190" t="str">
        <f t="shared" si="12"/>
        <v/>
      </c>
      <c r="H252" t="str">
        <f t="shared" si="15"/>
        <v/>
      </c>
      <c r="I252" s="190" t="str">
        <f t="shared" si="14"/>
        <v/>
      </c>
    </row>
    <row r="253" spans="1:9">
      <c r="A253">
        <v>250</v>
      </c>
      <c r="B253" s="46">
        <v>44751</v>
      </c>
      <c r="C253" s="169">
        <v>10.655314937679002</v>
      </c>
      <c r="D253" s="169">
        <v>27.442156278712137</v>
      </c>
      <c r="E253" s="169">
        <f t="shared" si="13"/>
        <v>10.655314937679002</v>
      </c>
      <c r="F253" s="190" t="str">
        <f t="shared" si="12"/>
        <v/>
      </c>
      <c r="H253" t="str">
        <f t="shared" si="15"/>
        <v/>
      </c>
      <c r="I253" s="190" t="str">
        <f t="shared" si="14"/>
        <v/>
      </c>
    </row>
    <row r="254" spans="1:9">
      <c r="A254">
        <v>251</v>
      </c>
      <c r="B254" s="46">
        <v>44752</v>
      </c>
      <c r="C254" s="169">
        <v>6.8382933716789998</v>
      </c>
      <c r="D254" s="169">
        <v>27.442156278712137</v>
      </c>
      <c r="E254" s="169">
        <f t="shared" si="13"/>
        <v>6.8382933716789998</v>
      </c>
      <c r="F254" s="190" t="str">
        <f t="shared" si="12"/>
        <v/>
      </c>
      <c r="H254" t="str">
        <f t="shared" si="15"/>
        <v/>
      </c>
      <c r="I254" s="190" t="str">
        <f t="shared" si="14"/>
        <v/>
      </c>
    </row>
    <row r="255" spans="1:9">
      <c r="A255">
        <v>252</v>
      </c>
      <c r="B255" s="46">
        <v>44753</v>
      </c>
      <c r="C255" s="169">
        <v>9.1660574676808615</v>
      </c>
      <c r="D255" s="169">
        <v>27.442156278712137</v>
      </c>
      <c r="E255" s="169">
        <f t="shared" si="13"/>
        <v>9.1660574676808615</v>
      </c>
      <c r="F255" s="190" t="str">
        <f t="shared" si="12"/>
        <v/>
      </c>
      <c r="H255" t="str">
        <f t="shared" si="15"/>
        <v/>
      </c>
      <c r="I255" s="190" t="str">
        <f t="shared" si="14"/>
        <v/>
      </c>
    </row>
    <row r="256" spans="1:9">
      <c r="A256">
        <v>253</v>
      </c>
      <c r="B256" s="46">
        <v>44754</v>
      </c>
      <c r="C256" s="169">
        <v>8.5802800636789982</v>
      </c>
      <c r="D256" s="169">
        <v>27.442156278712137</v>
      </c>
      <c r="E256" s="169">
        <f t="shared" si="13"/>
        <v>8.5802800636789982</v>
      </c>
      <c r="F256" s="190" t="str">
        <f t="shared" si="12"/>
        <v/>
      </c>
      <c r="H256" t="str">
        <f t="shared" si="15"/>
        <v/>
      </c>
      <c r="I256" s="190" t="str">
        <f t="shared" si="14"/>
        <v/>
      </c>
    </row>
    <row r="257" spans="1:9">
      <c r="A257">
        <v>254</v>
      </c>
      <c r="B257" s="46">
        <v>44755</v>
      </c>
      <c r="C257" s="169">
        <v>4.8299751573210594</v>
      </c>
      <c r="D257" s="169">
        <v>27.442156278712137</v>
      </c>
      <c r="E257" s="169">
        <f t="shared" si="13"/>
        <v>4.8299751573210594</v>
      </c>
      <c r="F257" s="190" t="str">
        <f t="shared" si="12"/>
        <v/>
      </c>
      <c r="H257" t="str">
        <f t="shared" si="15"/>
        <v/>
      </c>
      <c r="I257" s="190" t="str">
        <f t="shared" si="14"/>
        <v/>
      </c>
    </row>
    <row r="258" spans="1:9">
      <c r="A258">
        <v>255</v>
      </c>
      <c r="B258" s="46">
        <v>44756</v>
      </c>
      <c r="C258" s="169">
        <v>6.5488495373191977</v>
      </c>
      <c r="D258" s="169">
        <v>27.442156278712137</v>
      </c>
      <c r="E258" s="169">
        <f t="shared" si="13"/>
        <v>6.5488495373191977</v>
      </c>
      <c r="F258" s="190" t="str">
        <f t="shared" si="12"/>
        <v/>
      </c>
      <c r="H258" t="str">
        <f t="shared" si="15"/>
        <v/>
      </c>
      <c r="I258" s="190" t="str">
        <f t="shared" si="14"/>
        <v/>
      </c>
    </row>
    <row r="259" spans="1:9">
      <c r="A259">
        <v>256</v>
      </c>
      <c r="B259" s="46">
        <v>44757</v>
      </c>
      <c r="C259" s="169">
        <v>1.5232129653201263</v>
      </c>
      <c r="D259" s="169">
        <v>27.442156278712137</v>
      </c>
      <c r="E259" s="169">
        <f t="shared" si="13"/>
        <v>1.5232129653201263</v>
      </c>
      <c r="F259" s="190" t="str">
        <f t="shared" ref="F259:F322" si="16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J</v>
      </c>
      <c r="G259" s="191">
        <f>IF(DAY(B259)=15,D259,"")</f>
        <v>27.442156278712137</v>
      </c>
      <c r="H259" t="str">
        <f t="shared" si="15"/>
        <v/>
      </c>
      <c r="I259" s="190" t="str">
        <f t="shared" si="14"/>
        <v>J</v>
      </c>
    </row>
    <row r="260" spans="1:9">
      <c r="A260">
        <v>257</v>
      </c>
      <c r="B260" s="46">
        <v>44758</v>
      </c>
      <c r="C260" s="169">
        <v>1.2849200733191937</v>
      </c>
      <c r="D260" s="169">
        <v>27.442156278712137</v>
      </c>
      <c r="E260" s="169">
        <f t="shared" ref="E260:E323" si="17">IF(C260&lt;D260,C260,D260)</f>
        <v>1.2849200733191937</v>
      </c>
      <c r="F260" s="190" t="str">
        <f t="shared" si="16"/>
        <v/>
      </c>
      <c r="G260" s="191" t="str">
        <f>IF(DAY(B260)=15,D260,"")</f>
        <v/>
      </c>
      <c r="H260" t="str">
        <f t="shared" si="15"/>
        <v/>
      </c>
      <c r="I260" s="190" t="str">
        <f t="shared" ref="I260:I323" si="18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9">
      <c r="A261">
        <v>258</v>
      </c>
      <c r="B261" s="46">
        <v>44759</v>
      </c>
      <c r="C261" s="169">
        <v>1.4496847053201272</v>
      </c>
      <c r="D261" s="169">
        <v>27.442156278712137</v>
      </c>
      <c r="E261" s="169">
        <f t="shared" si="17"/>
        <v>1.4496847053201272</v>
      </c>
      <c r="F261" s="190" t="str">
        <f t="shared" si="16"/>
        <v/>
      </c>
      <c r="H261" t="str">
        <f t="shared" ref="H261:H324" si="19">IF(MONTH(B261)=1,IF(DAY(B261)=1,YEAR(B261),""),"")</f>
        <v/>
      </c>
      <c r="I261" s="190" t="str">
        <f t="shared" si="18"/>
        <v/>
      </c>
    </row>
    <row r="262" spans="1:9">
      <c r="A262">
        <v>259</v>
      </c>
      <c r="B262" s="46">
        <v>44760</v>
      </c>
      <c r="C262" s="169">
        <v>0.77954121532105636</v>
      </c>
      <c r="D262" s="169">
        <v>27.442156278712137</v>
      </c>
      <c r="E262" s="169">
        <f t="shared" si="17"/>
        <v>0.77954121532105636</v>
      </c>
      <c r="F262" s="190" t="str">
        <f t="shared" si="16"/>
        <v/>
      </c>
      <c r="H262" t="str">
        <f t="shared" si="19"/>
        <v/>
      </c>
      <c r="I262" s="190" t="str">
        <f t="shared" si="18"/>
        <v/>
      </c>
    </row>
    <row r="263" spans="1:9">
      <c r="A263">
        <v>260</v>
      </c>
      <c r="B263" s="46">
        <v>44761</v>
      </c>
      <c r="C263" s="169">
        <v>1.173243831319196</v>
      </c>
      <c r="D263" s="169">
        <v>27.442156278712137</v>
      </c>
      <c r="E263" s="169">
        <f t="shared" si="17"/>
        <v>1.173243831319196</v>
      </c>
      <c r="F263" s="190" t="str">
        <f t="shared" si="16"/>
        <v/>
      </c>
      <c r="H263" t="str">
        <f t="shared" si="19"/>
        <v/>
      </c>
      <c r="I263" s="190" t="str">
        <f t="shared" si="18"/>
        <v/>
      </c>
    </row>
    <row r="264" spans="1:9">
      <c r="A264">
        <v>261</v>
      </c>
      <c r="B264" s="46">
        <v>44762</v>
      </c>
      <c r="C264" s="169">
        <v>20.147601515821357</v>
      </c>
      <c r="D264" s="169">
        <v>27.442156278712137</v>
      </c>
      <c r="E264" s="169">
        <f t="shared" si="17"/>
        <v>20.147601515821357</v>
      </c>
      <c r="F264" s="190" t="str">
        <f t="shared" si="16"/>
        <v/>
      </c>
      <c r="H264" t="str">
        <f t="shared" si="19"/>
        <v/>
      </c>
      <c r="I264" s="190" t="str">
        <f t="shared" si="18"/>
        <v/>
      </c>
    </row>
    <row r="265" spans="1:9">
      <c r="A265">
        <v>262</v>
      </c>
      <c r="B265" s="46">
        <v>44763</v>
      </c>
      <c r="C265" s="169">
        <v>2.6018812478222864</v>
      </c>
      <c r="D265" s="169">
        <v>27.442156278712137</v>
      </c>
      <c r="E265" s="169">
        <f t="shared" si="17"/>
        <v>2.6018812478222864</v>
      </c>
      <c r="F265" s="190" t="str">
        <f t="shared" si="16"/>
        <v/>
      </c>
      <c r="H265" t="str">
        <f t="shared" si="19"/>
        <v/>
      </c>
      <c r="I265" s="190" t="str">
        <f t="shared" si="18"/>
        <v/>
      </c>
    </row>
    <row r="266" spans="1:9">
      <c r="A266">
        <v>263</v>
      </c>
      <c r="B266" s="46">
        <v>44764</v>
      </c>
      <c r="C266" s="169">
        <v>9.799058977821355</v>
      </c>
      <c r="D266" s="169">
        <v>27.442156278712137</v>
      </c>
      <c r="E266" s="169">
        <f t="shared" si="17"/>
        <v>9.799058977821355</v>
      </c>
      <c r="F266" s="190" t="str">
        <f t="shared" si="16"/>
        <v/>
      </c>
      <c r="H266" t="str">
        <f t="shared" si="19"/>
        <v/>
      </c>
      <c r="I266" s="190" t="str">
        <f t="shared" si="18"/>
        <v/>
      </c>
    </row>
    <row r="267" spans="1:9">
      <c r="A267">
        <v>264</v>
      </c>
      <c r="B267" s="46">
        <v>44765</v>
      </c>
      <c r="C267" s="169">
        <v>1.8927773678213562</v>
      </c>
      <c r="D267" s="169">
        <v>27.442156278712137</v>
      </c>
      <c r="E267" s="169">
        <f t="shared" si="17"/>
        <v>1.8927773678213562</v>
      </c>
      <c r="F267" s="190" t="str">
        <f t="shared" si="16"/>
        <v/>
      </c>
      <c r="H267" t="str">
        <f t="shared" si="19"/>
        <v/>
      </c>
      <c r="I267" s="190" t="str">
        <f t="shared" si="18"/>
        <v/>
      </c>
    </row>
    <row r="268" spans="1:9">
      <c r="A268">
        <v>265</v>
      </c>
      <c r="B268" s="46">
        <v>44766</v>
      </c>
      <c r="C268" s="169">
        <v>6.3751965378232196</v>
      </c>
      <c r="D268" s="169">
        <v>27.442156278712137</v>
      </c>
      <c r="E268" s="169">
        <f t="shared" si="17"/>
        <v>6.3751965378232196</v>
      </c>
      <c r="F268" s="190" t="str">
        <f t="shared" si="16"/>
        <v/>
      </c>
      <c r="H268" t="str">
        <f t="shared" si="19"/>
        <v/>
      </c>
      <c r="I268" s="190" t="str">
        <f t="shared" si="18"/>
        <v/>
      </c>
    </row>
    <row r="269" spans="1:9">
      <c r="A269">
        <v>266</v>
      </c>
      <c r="B269" s="46">
        <v>44767</v>
      </c>
      <c r="C269" s="169">
        <v>2.6759367778213563</v>
      </c>
      <c r="D269" s="169">
        <v>27.442156278712137</v>
      </c>
      <c r="E269" s="169">
        <f t="shared" si="17"/>
        <v>2.6759367778213563</v>
      </c>
      <c r="F269" s="190" t="str">
        <f t="shared" si="16"/>
        <v/>
      </c>
      <c r="H269" t="str">
        <f t="shared" si="19"/>
        <v/>
      </c>
      <c r="I269" s="190" t="str">
        <f t="shared" si="18"/>
        <v/>
      </c>
    </row>
    <row r="270" spans="1:9">
      <c r="A270">
        <v>267</v>
      </c>
      <c r="B270" s="46">
        <v>44768</v>
      </c>
      <c r="C270" s="169">
        <v>4.0206456878222889</v>
      </c>
      <c r="D270" s="169">
        <v>27.442156278712137</v>
      </c>
      <c r="E270" s="169">
        <f t="shared" si="17"/>
        <v>4.0206456878222889</v>
      </c>
      <c r="F270" s="190" t="str">
        <f t="shared" si="16"/>
        <v/>
      </c>
      <c r="H270" t="str">
        <f t="shared" si="19"/>
        <v/>
      </c>
      <c r="I270" s="190" t="str">
        <f t="shared" si="18"/>
        <v/>
      </c>
    </row>
    <row r="271" spans="1:9">
      <c r="A271">
        <v>268</v>
      </c>
      <c r="B271" s="46">
        <v>44769</v>
      </c>
      <c r="C271" s="169">
        <v>2.3778563500869931</v>
      </c>
      <c r="D271" s="169">
        <v>27.442156278712137</v>
      </c>
      <c r="E271" s="169">
        <f t="shared" si="17"/>
        <v>2.3778563500869931</v>
      </c>
      <c r="F271" s="190" t="str">
        <f t="shared" si="16"/>
        <v/>
      </c>
      <c r="H271" t="str">
        <f t="shared" si="19"/>
        <v/>
      </c>
      <c r="I271" s="190" t="str">
        <f t="shared" si="18"/>
        <v/>
      </c>
    </row>
    <row r="272" spans="1:9">
      <c r="A272">
        <v>269</v>
      </c>
      <c r="B272" s="46">
        <v>44770</v>
      </c>
      <c r="C272" s="169">
        <v>3.0707219940860671</v>
      </c>
      <c r="D272" s="169">
        <v>27.442156278712137</v>
      </c>
      <c r="E272" s="169">
        <f t="shared" si="17"/>
        <v>3.0707219940860671</v>
      </c>
      <c r="F272" s="190" t="str">
        <f t="shared" si="16"/>
        <v/>
      </c>
      <c r="H272" t="str">
        <f t="shared" si="19"/>
        <v/>
      </c>
      <c r="I272" s="190" t="str">
        <f t="shared" si="18"/>
        <v/>
      </c>
    </row>
    <row r="273" spans="1:9">
      <c r="A273">
        <v>270</v>
      </c>
      <c r="B273" s="46">
        <v>44771</v>
      </c>
      <c r="C273" s="169">
        <v>8.0482750000860612</v>
      </c>
      <c r="D273" s="169">
        <v>27.442156278712137</v>
      </c>
      <c r="E273" s="169">
        <f t="shared" si="17"/>
        <v>8.0482750000860612</v>
      </c>
      <c r="F273" s="190" t="str">
        <f t="shared" si="16"/>
        <v/>
      </c>
      <c r="H273" t="str">
        <f t="shared" si="19"/>
        <v/>
      </c>
      <c r="I273" s="190" t="str">
        <f t="shared" si="18"/>
        <v/>
      </c>
    </row>
    <row r="274" spans="1:9">
      <c r="A274">
        <v>271</v>
      </c>
      <c r="B274" s="46">
        <v>44772</v>
      </c>
      <c r="C274" s="169">
        <v>1.4271286360860649</v>
      </c>
      <c r="D274" s="169">
        <v>27.442156278712137</v>
      </c>
      <c r="E274" s="169">
        <f t="shared" si="17"/>
        <v>1.4271286360860649</v>
      </c>
      <c r="F274" s="190" t="str">
        <f t="shared" si="16"/>
        <v/>
      </c>
      <c r="H274" t="str">
        <f t="shared" si="19"/>
        <v/>
      </c>
      <c r="I274" s="190" t="str">
        <f t="shared" si="18"/>
        <v/>
      </c>
    </row>
    <row r="275" spans="1:9">
      <c r="A275">
        <v>272</v>
      </c>
      <c r="B275" s="46">
        <v>44773</v>
      </c>
      <c r="C275" s="169">
        <v>1.0757615200851323</v>
      </c>
      <c r="D275" s="169">
        <v>27.442156278712137</v>
      </c>
      <c r="E275" s="169">
        <f t="shared" si="17"/>
        <v>1.0757615200851323</v>
      </c>
      <c r="F275" s="190" t="str">
        <f t="shared" si="16"/>
        <v/>
      </c>
      <c r="H275" t="str">
        <f t="shared" si="19"/>
        <v/>
      </c>
      <c r="I275" s="190" t="str">
        <f t="shared" si="18"/>
        <v/>
      </c>
    </row>
    <row r="276" spans="1:9">
      <c r="A276">
        <v>273</v>
      </c>
      <c r="B276" s="46">
        <v>44774</v>
      </c>
      <c r="C276" s="169">
        <v>3.5158488080869938</v>
      </c>
      <c r="D276" s="169">
        <v>16.581237981614105</v>
      </c>
      <c r="E276" s="169">
        <f t="shared" si="17"/>
        <v>3.5158488080869938</v>
      </c>
      <c r="F276" s="190" t="str">
        <f t="shared" si="16"/>
        <v/>
      </c>
      <c r="H276" t="str">
        <f t="shared" si="19"/>
        <v/>
      </c>
      <c r="I276" s="190" t="str">
        <f t="shared" si="18"/>
        <v/>
      </c>
    </row>
    <row r="277" spans="1:9">
      <c r="A277">
        <v>274</v>
      </c>
      <c r="B277" s="46">
        <v>44775</v>
      </c>
      <c r="C277" s="169">
        <v>5.5261776980869985</v>
      </c>
      <c r="D277" s="169">
        <v>16.581237981614105</v>
      </c>
      <c r="E277" s="169">
        <f t="shared" si="17"/>
        <v>5.5261776980869985</v>
      </c>
      <c r="F277" s="190" t="str">
        <f t="shared" si="16"/>
        <v/>
      </c>
      <c r="H277" t="str">
        <f t="shared" si="19"/>
        <v/>
      </c>
      <c r="I277" s="190" t="str">
        <f t="shared" si="18"/>
        <v/>
      </c>
    </row>
    <row r="278" spans="1:9">
      <c r="A278">
        <v>275</v>
      </c>
      <c r="B278" s="46">
        <v>44776</v>
      </c>
      <c r="C278" s="169">
        <v>1.0188386552845767</v>
      </c>
      <c r="D278" s="169">
        <v>16.581237981614105</v>
      </c>
      <c r="E278" s="169">
        <f t="shared" si="17"/>
        <v>1.0188386552845767</v>
      </c>
      <c r="F278" s="190" t="str">
        <f t="shared" si="16"/>
        <v/>
      </c>
      <c r="H278" t="str">
        <f t="shared" si="19"/>
        <v/>
      </c>
      <c r="I278" s="190" t="str">
        <f t="shared" si="18"/>
        <v/>
      </c>
    </row>
    <row r="279" spans="1:9">
      <c r="A279">
        <v>276</v>
      </c>
      <c r="B279" s="46">
        <v>44777</v>
      </c>
      <c r="C279" s="169">
        <v>1.4412675172845775</v>
      </c>
      <c r="D279" s="169">
        <v>16.581237981614105</v>
      </c>
      <c r="E279" s="169">
        <f t="shared" si="17"/>
        <v>1.4412675172845775</v>
      </c>
      <c r="F279" s="190" t="str">
        <f t="shared" si="16"/>
        <v/>
      </c>
      <c r="H279" t="str">
        <f t="shared" si="19"/>
        <v/>
      </c>
      <c r="I279" s="190" t="str">
        <f t="shared" si="18"/>
        <v/>
      </c>
    </row>
    <row r="280" spans="1:9">
      <c r="A280">
        <v>277</v>
      </c>
      <c r="B280" s="46">
        <v>44778</v>
      </c>
      <c r="C280" s="169">
        <v>1.3329215492845761</v>
      </c>
      <c r="D280" s="169">
        <v>16.581237981614105</v>
      </c>
      <c r="E280" s="169">
        <f t="shared" si="17"/>
        <v>1.3329215492845761</v>
      </c>
      <c r="F280" s="190" t="str">
        <f t="shared" si="16"/>
        <v/>
      </c>
      <c r="H280" t="str">
        <f t="shared" si="19"/>
        <v/>
      </c>
      <c r="I280" s="190" t="str">
        <f t="shared" si="18"/>
        <v/>
      </c>
    </row>
    <row r="281" spans="1:9">
      <c r="A281">
        <v>278</v>
      </c>
      <c r="B281" s="46">
        <v>44779</v>
      </c>
      <c r="C281" s="169">
        <v>0.83663648328457563</v>
      </c>
      <c r="D281" s="169">
        <v>16.581237981614105</v>
      </c>
      <c r="E281" s="169">
        <f t="shared" si="17"/>
        <v>0.83663648328457563</v>
      </c>
      <c r="F281" s="190" t="str">
        <f t="shared" si="16"/>
        <v/>
      </c>
      <c r="H281" t="str">
        <f t="shared" si="19"/>
        <v/>
      </c>
      <c r="I281" s="190" t="str">
        <f t="shared" si="18"/>
        <v/>
      </c>
    </row>
    <row r="282" spans="1:9">
      <c r="A282">
        <v>279</v>
      </c>
      <c r="B282" s="46">
        <v>44780</v>
      </c>
      <c r="C282" s="169">
        <v>0.67314303928457597</v>
      </c>
      <c r="D282" s="169">
        <v>16.581237981614105</v>
      </c>
      <c r="E282" s="169">
        <f t="shared" si="17"/>
        <v>0.67314303928457597</v>
      </c>
      <c r="F282" s="190" t="str">
        <f t="shared" si="16"/>
        <v/>
      </c>
      <c r="H282" t="str">
        <f t="shared" si="19"/>
        <v/>
      </c>
      <c r="I282" s="190" t="str">
        <f t="shared" si="18"/>
        <v/>
      </c>
    </row>
    <row r="283" spans="1:9">
      <c r="A283">
        <v>280</v>
      </c>
      <c r="B283" s="46">
        <v>44781</v>
      </c>
      <c r="C283" s="169">
        <v>1.3498702392864397</v>
      </c>
      <c r="D283" s="169">
        <v>16.581237981614105</v>
      </c>
      <c r="E283" s="169">
        <f t="shared" si="17"/>
        <v>1.3498702392864397</v>
      </c>
      <c r="F283" s="190" t="str">
        <f t="shared" si="16"/>
        <v/>
      </c>
      <c r="H283" t="str">
        <f t="shared" si="19"/>
        <v/>
      </c>
      <c r="I283" s="190" t="str">
        <f t="shared" si="18"/>
        <v/>
      </c>
    </row>
    <row r="284" spans="1:9">
      <c r="A284">
        <v>281</v>
      </c>
      <c r="B284" s="46">
        <v>44782</v>
      </c>
      <c r="C284" s="169">
        <v>0.70941754728457818</v>
      </c>
      <c r="D284" s="169">
        <v>16.581237981614105</v>
      </c>
      <c r="E284" s="169">
        <f t="shared" si="17"/>
        <v>0.70941754728457818</v>
      </c>
      <c r="F284" s="190" t="str">
        <f t="shared" si="16"/>
        <v/>
      </c>
      <c r="H284" t="str">
        <f t="shared" si="19"/>
        <v/>
      </c>
      <c r="I284" s="190" t="str">
        <f t="shared" si="18"/>
        <v/>
      </c>
    </row>
    <row r="285" spans="1:9">
      <c r="A285">
        <v>282</v>
      </c>
      <c r="B285" s="46">
        <v>44783</v>
      </c>
      <c r="C285" s="169">
        <v>4.9430723089984605</v>
      </c>
      <c r="D285" s="169">
        <v>16.581237981614105</v>
      </c>
      <c r="E285" s="169">
        <f t="shared" si="17"/>
        <v>4.9430723089984605</v>
      </c>
      <c r="F285" s="190" t="str">
        <f t="shared" si="16"/>
        <v/>
      </c>
      <c r="H285" t="str">
        <f t="shared" si="19"/>
        <v/>
      </c>
      <c r="I285" s="190" t="str">
        <f t="shared" si="18"/>
        <v/>
      </c>
    </row>
    <row r="286" spans="1:9">
      <c r="A286">
        <v>283</v>
      </c>
      <c r="B286" s="46">
        <v>44784</v>
      </c>
      <c r="C286" s="169">
        <v>1.7937095069993885</v>
      </c>
      <c r="D286" s="169">
        <v>16.581237981614105</v>
      </c>
      <c r="E286" s="169">
        <f t="shared" si="17"/>
        <v>1.7937095069993885</v>
      </c>
      <c r="F286" s="190" t="str">
        <f t="shared" si="16"/>
        <v/>
      </c>
      <c r="H286" t="str">
        <f t="shared" si="19"/>
        <v/>
      </c>
      <c r="I286" s="190" t="str">
        <f t="shared" si="18"/>
        <v/>
      </c>
    </row>
    <row r="287" spans="1:9">
      <c r="A287">
        <v>284</v>
      </c>
      <c r="B287" s="46">
        <v>44785</v>
      </c>
      <c r="C287" s="169">
        <v>1.2085088429984607</v>
      </c>
      <c r="D287" s="169">
        <v>16.581237981614105</v>
      </c>
      <c r="E287" s="169">
        <f t="shared" si="17"/>
        <v>1.2085088429984607</v>
      </c>
      <c r="F287" s="190" t="str">
        <f t="shared" si="16"/>
        <v/>
      </c>
      <c r="H287" t="str">
        <f t="shared" si="19"/>
        <v/>
      </c>
      <c r="I287" s="190" t="str">
        <f t="shared" si="18"/>
        <v/>
      </c>
    </row>
    <row r="288" spans="1:9">
      <c r="A288">
        <v>285</v>
      </c>
      <c r="B288" s="46">
        <v>44786</v>
      </c>
      <c r="C288" s="169">
        <v>2.0580843149993888</v>
      </c>
      <c r="D288" s="169">
        <v>16.581237981614105</v>
      </c>
      <c r="E288" s="169">
        <f t="shared" si="17"/>
        <v>2.0580843149993888</v>
      </c>
      <c r="F288" s="190" t="str">
        <f t="shared" si="16"/>
        <v/>
      </c>
      <c r="H288" t="str">
        <f t="shared" si="19"/>
        <v/>
      </c>
      <c r="I288" s="190" t="str">
        <f t="shared" si="18"/>
        <v/>
      </c>
    </row>
    <row r="289" spans="1:9">
      <c r="A289">
        <v>286</v>
      </c>
      <c r="B289" s="46">
        <v>44787</v>
      </c>
      <c r="C289" s="169">
        <v>1.3415646249993878</v>
      </c>
      <c r="D289" s="169">
        <v>16.581237981614105</v>
      </c>
      <c r="E289" s="169">
        <f t="shared" si="17"/>
        <v>1.3415646249993878</v>
      </c>
      <c r="F289" s="190" t="str">
        <f t="shared" si="16"/>
        <v/>
      </c>
      <c r="H289" t="str">
        <f t="shared" si="19"/>
        <v/>
      </c>
      <c r="I289" s="190" t="str">
        <f t="shared" si="18"/>
        <v/>
      </c>
    </row>
    <row r="290" spans="1:9">
      <c r="A290">
        <v>287</v>
      </c>
      <c r="B290" s="46">
        <v>44788</v>
      </c>
      <c r="C290" s="169">
        <v>1.4799389209993896</v>
      </c>
      <c r="D290" s="169">
        <v>16.581237981614105</v>
      </c>
      <c r="E290" s="169">
        <f t="shared" si="17"/>
        <v>1.4799389209993896</v>
      </c>
      <c r="F290" s="190" t="str">
        <f t="shared" si="16"/>
        <v>A</v>
      </c>
      <c r="G290" s="191">
        <f>IF(DAY(B290)=15,D290,"")</f>
        <v>16.581237981614105</v>
      </c>
      <c r="H290" t="str">
        <f t="shared" si="19"/>
        <v/>
      </c>
      <c r="I290" s="190" t="str">
        <f t="shared" si="18"/>
        <v>A</v>
      </c>
    </row>
    <row r="291" spans="1:9">
      <c r="A291">
        <v>288</v>
      </c>
      <c r="B291" s="46">
        <v>44789</v>
      </c>
      <c r="C291" s="169">
        <v>1.9507038109975257</v>
      </c>
      <c r="D291" s="169">
        <v>16.581237981614105</v>
      </c>
      <c r="E291" s="169">
        <f t="shared" si="17"/>
        <v>1.9507038109975257</v>
      </c>
      <c r="F291" s="190" t="str">
        <f t="shared" si="16"/>
        <v/>
      </c>
      <c r="H291" t="str">
        <f t="shared" si="19"/>
        <v/>
      </c>
      <c r="I291" s="190" t="str">
        <f t="shared" si="18"/>
        <v/>
      </c>
    </row>
    <row r="292" spans="1:9">
      <c r="A292">
        <v>289</v>
      </c>
      <c r="B292" s="46">
        <v>44790</v>
      </c>
      <c r="C292" s="169">
        <v>2.0448352808154886</v>
      </c>
      <c r="D292" s="169">
        <v>16.581237981614105</v>
      </c>
      <c r="E292" s="169">
        <f t="shared" si="17"/>
        <v>2.0448352808154886</v>
      </c>
      <c r="F292" s="190" t="str">
        <f t="shared" si="16"/>
        <v/>
      </c>
      <c r="H292" t="str">
        <f t="shared" si="19"/>
        <v/>
      </c>
      <c r="I292" s="190" t="str">
        <f t="shared" si="18"/>
        <v/>
      </c>
    </row>
    <row r="293" spans="1:9">
      <c r="A293">
        <v>290</v>
      </c>
      <c r="B293" s="46">
        <v>44791</v>
      </c>
      <c r="C293" s="169">
        <v>4.3118216648145573</v>
      </c>
      <c r="D293" s="169">
        <v>16.581237981614105</v>
      </c>
      <c r="E293" s="169">
        <f t="shared" si="17"/>
        <v>4.3118216648145573</v>
      </c>
      <c r="F293" s="190" t="str">
        <f t="shared" si="16"/>
        <v/>
      </c>
      <c r="H293" t="str">
        <f t="shared" si="19"/>
        <v/>
      </c>
      <c r="I293" s="190" t="str">
        <f t="shared" si="18"/>
        <v/>
      </c>
    </row>
    <row r="294" spans="1:9">
      <c r="A294">
        <v>291</v>
      </c>
      <c r="B294" s="46">
        <v>44792</v>
      </c>
      <c r="C294" s="169">
        <v>12.737456120815484</v>
      </c>
      <c r="D294" s="169">
        <v>16.581237981614105</v>
      </c>
      <c r="E294" s="169">
        <f t="shared" si="17"/>
        <v>12.737456120815484</v>
      </c>
      <c r="F294" s="190" t="str">
        <f t="shared" si="16"/>
        <v/>
      </c>
      <c r="H294" t="str">
        <f t="shared" si="19"/>
        <v/>
      </c>
      <c r="I294" s="190" t="str">
        <f t="shared" si="18"/>
        <v/>
      </c>
    </row>
    <row r="295" spans="1:9">
      <c r="A295">
        <v>292</v>
      </c>
      <c r="B295" s="46">
        <v>44793</v>
      </c>
      <c r="C295" s="169">
        <v>8.6795645528154886</v>
      </c>
      <c r="D295" s="169">
        <v>16.581237981614105</v>
      </c>
      <c r="E295" s="169">
        <f t="shared" si="17"/>
        <v>8.6795645528154886</v>
      </c>
      <c r="F295" s="190" t="str">
        <f t="shared" si="16"/>
        <v/>
      </c>
      <c r="H295" t="str">
        <f t="shared" si="19"/>
        <v/>
      </c>
      <c r="I295" s="190" t="str">
        <f t="shared" si="18"/>
        <v/>
      </c>
    </row>
    <row r="296" spans="1:9">
      <c r="A296">
        <v>293</v>
      </c>
      <c r="B296" s="46">
        <v>44794</v>
      </c>
      <c r="C296" s="169">
        <v>0.63787914281455593</v>
      </c>
      <c r="D296" s="169">
        <v>16.581237981614105</v>
      </c>
      <c r="E296" s="169">
        <f t="shared" si="17"/>
        <v>0.63787914281455593</v>
      </c>
      <c r="F296" s="190" t="str">
        <f t="shared" si="16"/>
        <v/>
      </c>
      <c r="H296" t="str">
        <f t="shared" si="19"/>
        <v/>
      </c>
      <c r="I296" s="190" t="str">
        <f t="shared" si="18"/>
        <v/>
      </c>
    </row>
    <row r="297" spans="1:9">
      <c r="A297">
        <v>294</v>
      </c>
      <c r="B297" s="46">
        <v>44795</v>
      </c>
      <c r="C297" s="169">
        <v>3.61111934681642</v>
      </c>
      <c r="D297" s="169">
        <v>16.581237981614105</v>
      </c>
      <c r="E297" s="169">
        <f t="shared" si="17"/>
        <v>3.61111934681642</v>
      </c>
      <c r="F297" s="190" t="str">
        <f t="shared" si="16"/>
        <v/>
      </c>
      <c r="H297" t="str">
        <f t="shared" si="19"/>
        <v/>
      </c>
      <c r="I297" s="190" t="str">
        <f t="shared" si="18"/>
        <v/>
      </c>
    </row>
    <row r="298" spans="1:9">
      <c r="A298">
        <v>295</v>
      </c>
      <c r="B298" s="46">
        <v>44796</v>
      </c>
      <c r="C298" s="169">
        <v>14.42095846081456</v>
      </c>
      <c r="D298" s="169">
        <v>16.581237981614105</v>
      </c>
      <c r="E298" s="169">
        <f t="shared" si="17"/>
        <v>14.42095846081456</v>
      </c>
      <c r="F298" s="190" t="str">
        <f t="shared" si="16"/>
        <v/>
      </c>
      <c r="H298" t="str">
        <f t="shared" si="19"/>
        <v/>
      </c>
      <c r="I298" s="190" t="str">
        <f t="shared" si="18"/>
        <v/>
      </c>
    </row>
    <row r="299" spans="1:9">
      <c r="A299">
        <v>296</v>
      </c>
      <c r="B299" s="46">
        <v>44797</v>
      </c>
      <c r="C299" s="169">
        <v>8.6421926085703387</v>
      </c>
      <c r="D299" s="169">
        <v>16.581237981614105</v>
      </c>
      <c r="E299" s="169">
        <f t="shared" si="17"/>
        <v>8.6421926085703387</v>
      </c>
      <c r="F299" s="190" t="str">
        <f t="shared" si="16"/>
        <v/>
      </c>
      <c r="H299" t="str">
        <f t="shared" si="19"/>
        <v/>
      </c>
      <c r="I299" s="190" t="str">
        <f t="shared" si="18"/>
        <v/>
      </c>
    </row>
    <row r="300" spans="1:9">
      <c r="A300">
        <v>297</v>
      </c>
      <c r="B300" s="46">
        <v>44798</v>
      </c>
      <c r="C300" s="169">
        <v>1.5996729785712704</v>
      </c>
      <c r="D300" s="169">
        <v>16.581237981614105</v>
      </c>
      <c r="E300" s="169">
        <f t="shared" si="17"/>
        <v>1.5996729785712704</v>
      </c>
      <c r="F300" s="190" t="str">
        <f t="shared" si="16"/>
        <v/>
      </c>
      <c r="H300" t="str">
        <f t="shared" si="19"/>
        <v/>
      </c>
      <c r="I300" s="190" t="str">
        <f t="shared" si="18"/>
        <v/>
      </c>
    </row>
    <row r="301" spans="1:9">
      <c r="A301">
        <v>298</v>
      </c>
      <c r="B301" s="46">
        <v>44799</v>
      </c>
      <c r="C301" s="169">
        <v>0.86446228857127061</v>
      </c>
      <c r="D301" s="169">
        <v>16.581237981614105</v>
      </c>
      <c r="E301" s="169">
        <f t="shared" si="17"/>
        <v>0.86446228857127061</v>
      </c>
      <c r="F301" s="190" t="str">
        <f t="shared" si="16"/>
        <v/>
      </c>
      <c r="H301" t="str">
        <f t="shared" si="19"/>
        <v/>
      </c>
      <c r="I301" s="190" t="str">
        <f t="shared" si="18"/>
        <v/>
      </c>
    </row>
    <row r="302" spans="1:9">
      <c r="A302">
        <v>299</v>
      </c>
      <c r="B302" s="46">
        <v>44800</v>
      </c>
      <c r="C302" s="169">
        <v>6.8627261985703409</v>
      </c>
      <c r="D302" s="169">
        <v>16.581237981614105</v>
      </c>
      <c r="E302" s="169">
        <f t="shared" si="17"/>
        <v>6.8627261985703409</v>
      </c>
      <c r="F302" s="190" t="str">
        <f t="shared" si="16"/>
        <v/>
      </c>
      <c r="H302" t="str">
        <f t="shared" si="19"/>
        <v/>
      </c>
      <c r="I302" s="190" t="str">
        <f t="shared" si="18"/>
        <v/>
      </c>
    </row>
    <row r="303" spans="1:9">
      <c r="A303">
        <v>300</v>
      </c>
      <c r="B303" s="46">
        <v>44801</v>
      </c>
      <c r="C303" s="169">
        <v>1.2790894625712717</v>
      </c>
      <c r="D303" s="169">
        <v>16.581237981614105</v>
      </c>
      <c r="E303" s="169">
        <f t="shared" si="17"/>
        <v>1.2790894625712717</v>
      </c>
      <c r="F303" s="190" t="str">
        <f t="shared" si="16"/>
        <v/>
      </c>
      <c r="H303" t="str">
        <f t="shared" si="19"/>
        <v/>
      </c>
      <c r="I303" s="190" t="str">
        <f t="shared" si="18"/>
        <v/>
      </c>
    </row>
    <row r="304" spans="1:9">
      <c r="A304">
        <v>301</v>
      </c>
      <c r="B304" s="46">
        <v>44802</v>
      </c>
      <c r="C304" s="169">
        <v>7.5367625565703422</v>
      </c>
      <c r="D304" s="169">
        <v>16.581237981614105</v>
      </c>
      <c r="E304" s="169">
        <f t="shared" si="17"/>
        <v>7.5367625565703422</v>
      </c>
      <c r="F304" s="190" t="str">
        <f t="shared" si="16"/>
        <v/>
      </c>
      <c r="H304" t="str">
        <f t="shared" si="19"/>
        <v/>
      </c>
      <c r="I304" s="190" t="str">
        <f t="shared" si="18"/>
        <v/>
      </c>
    </row>
    <row r="305" spans="1:9">
      <c r="A305">
        <v>302</v>
      </c>
      <c r="B305" s="46">
        <v>44803</v>
      </c>
      <c r="C305" s="169">
        <v>19.798910736570338</v>
      </c>
      <c r="D305" s="169">
        <v>16.581237981614105</v>
      </c>
      <c r="E305" s="169">
        <f t="shared" si="17"/>
        <v>16.581237981614105</v>
      </c>
      <c r="F305" s="190" t="str">
        <f t="shared" si="16"/>
        <v/>
      </c>
      <c r="H305" t="str">
        <f t="shared" si="19"/>
        <v/>
      </c>
      <c r="I305" s="190" t="str">
        <f t="shared" si="18"/>
        <v/>
      </c>
    </row>
    <row r="306" spans="1:9">
      <c r="A306">
        <v>303</v>
      </c>
      <c r="B306" s="46">
        <v>44804</v>
      </c>
      <c r="C306" s="169">
        <v>8.7315964332490115</v>
      </c>
      <c r="D306" s="169">
        <v>16.581237981614105</v>
      </c>
      <c r="E306" s="169">
        <f t="shared" si="17"/>
        <v>8.7315964332490115</v>
      </c>
      <c r="F306" s="190" t="str">
        <f t="shared" si="16"/>
        <v/>
      </c>
      <c r="H306" t="str">
        <f t="shared" si="19"/>
        <v/>
      </c>
      <c r="I306" s="190" t="str">
        <f t="shared" si="18"/>
        <v/>
      </c>
    </row>
    <row r="307" spans="1:9">
      <c r="A307">
        <v>304</v>
      </c>
      <c r="B307" s="46">
        <v>44805</v>
      </c>
      <c r="C307" s="169">
        <v>3.7828873652471482</v>
      </c>
      <c r="D307" s="169">
        <v>21.033168040284398</v>
      </c>
      <c r="E307" s="169">
        <f t="shared" si="17"/>
        <v>3.7828873652471482</v>
      </c>
      <c r="F307" s="190" t="str">
        <f t="shared" si="16"/>
        <v/>
      </c>
      <c r="H307" t="str">
        <f t="shared" si="19"/>
        <v/>
      </c>
      <c r="I307" s="190" t="str">
        <f t="shared" si="18"/>
        <v/>
      </c>
    </row>
    <row r="308" spans="1:9">
      <c r="A308">
        <v>305</v>
      </c>
      <c r="B308" s="46">
        <v>44806</v>
      </c>
      <c r="C308" s="169">
        <v>0.90883960924807983</v>
      </c>
      <c r="D308" s="169">
        <v>21.033168040284398</v>
      </c>
      <c r="E308" s="169">
        <f t="shared" si="17"/>
        <v>0.90883960924807983</v>
      </c>
      <c r="F308" s="190" t="str">
        <f t="shared" si="16"/>
        <v/>
      </c>
      <c r="H308" t="str">
        <f t="shared" si="19"/>
        <v/>
      </c>
      <c r="I308" s="190" t="str">
        <f t="shared" si="18"/>
        <v/>
      </c>
    </row>
    <row r="309" spans="1:9">
      <c r="A309">
        <v>306</v>
      </c>
      <c r="B309" s="46">
        <v>44807</v>
      </c>
      <c r="C309" s="169">
        <v>1.0499202512480805</v>
      </c>
      <c r="D309" s="169">
        <v>21.033168040284398</v>
      </c>
      <c r="E309" s="169">
        <f t="shared" si="17"/>
        <v>1.0499202512480805</v>
      </c>
      <c r="F309" s="190" t="str">
        <f t="shared" si="16"/>
        <v/>
      </c>
      <c r="H309" t="str">
        <f t="shared" si="19"/>
        <v/>
      </c>
      <c r="I309" s="190" t="str">
        <f t="shared" si="18"/>
        <v/>
      </c>
    </row>
    <row r="310" spans="1:9">
      <c r="A310">
        <v>307</v>
      </c>
      <c r="B310" s="46">
        <v>44808</v>
      </c>
      <c r="C310" s="169">
        <v>0.80755490724715129</v>
      </c>
      <c r="D310" s="169">
        <v>21.033168040284398</v>
      </c>
      <c r="E310" s="169">
        <f t="shared" si="17"/>
        <v>0.80755490724715129</v>
      </c>
      <c r="F310" s="190" t="str">
        <f t="shared" si="16"/>
        <v/>
      </c>
      <c r="H310" t="str">
        <f t="shared" si="19"/>
        <v/>
      </c>
      <c r="I310" s="190" t="str">
        <f t="shared" si="18"/>
        <v/>
      </c>
    </row>
    <row r="311" spans="1:9">
      <c r="A311">
        <v>308</v>
      </c>
      <c r="B311" s="46">
        <v>44809</v>
      </c>
      <c r="C311" s="169">
        <v>1.2218452492471479</v>
      </c>
      <c r="D311" s="169">
        <v>21.033168040284398</v>
      </c>
      <c r="E311" s="169">
        <f t="shared" si="17"/>
        <v>1.2218452492471479</v>
      </c>
      <c r="F311" s="190" t="str">
        <f t="shared" si="16"/>
        <v/>
      </c>
      <c r="H311" t="str">
        <f t="shared" si="19"/>
        <v/>
      </c>
      <c r="I311" s="190" t="str">
        <f t="shared" si="18"/>
        <v/>
      </c>
    </row>
    <row r="312" spans="1:9">
      <c r="A312">
        <v>309</v>
      </c>
      <c r="B312" s="46">
        <v>44810</v>
      </c>
      <c r="C312" s="169">
        <v>1.0894917012471488</v>
      </c>
      <c r="D312" s="169">
        <v>21.033168040284398</v>
      </c>
      <c r="E312" s="169">
        <f t="shared" si="17"/>
        <v>1.0894917012471488</v>
      </c>
      <c r="F312" s="190" t="str">
        <f t="shared" si="16"/>
        <v/>
      </c>
      <c r="H312" t="str">
        <f t="shared" si="19"/>
        <v/>
      </c>
      <c r="I312" s="190" t="str">
        <f t="shared" si="18"/>
        <v/>
      </c>
    </row>
    <row r="313" spans="1:9">
      <c r="A313">
        <v>310</v>
      </c>
      <c r="B313" s="46">
        <v>44811</v>
      </c>
      <c r="C313" s="169">
        <v>2.8869032931076291</v>
      </c>
      <c r="D313" s="169">
        <v>21.033168040284398</v>
      </c>
      <c r="E313" s="169">
        <f t="shared" si="17"/>
        <v>2.8869032931076291</v>
      </c>
      <c r="F313" s="190" t="str">
        <f t="shared" si="16"/>
        <v/>
      </c>
      <c r="H313" t="str">
        <f t="shared" si="19"/>
        <v/>
      </c>
      <c r="I313" s="190" t="str">
        <f t="shared" si="18"/>
        <v/>
      </c>
    </row>
    <row r="314" spans="1:9">
      <c r="A314">
        <v>311</v>
      </c>
      <c r="B314" s="46">
        <v>44812</v>
      </c>
      <c r="C314" s="169">
        <v>14.760340259105767</v>
      </c>
      <c r="D314" s="169">
        <v>21.033168040284398</v>
      </c>
      <c r="E314" s="169">
        <f t="shared" si="17"/>
        <v>14.760340259105767</v>
      </c>
      <c r="F314" s="190" t="str">
        <f t="shared" si="16"/>
        <v/>
      </c>
      <c r="H314" t="str">
        <f t="shared" si="19"/>
        <v/>
      </c>
      <c r="I314" s="190" t="str">
        <f t="shared" si="18"/>
        <v/>
      </c>
    </row>
    <row r="315" spans="1:9">
      <c r="A315">
        <v>312</v>
      </c>
      <c r="B315" s="46">
        <v>44813</v>
      </c>
      <c r="C315" s="169">
        <v>35.064965161107629</v>
      </c>
      <c r="D315" s="169">
        <v>21.033168040284398</v>
      </c>
      <c r="E315" s="169">
        <f t="shared" si="17"/>
        <v>21.033168040284398</v>
      </c>
      <c r="F315" s="190" t="str">
        <f t="shared" si="16"/>
        <v/>
      </c>
      <c r="H315" t="str">
        <f t="shared" si="19"/>
        <v/>
      </c>
      <c r="I315" s="190" t="str">
        <f t="shared" si="18"/>
        <v/>
      </c>
    </row>
    <row r="316" spans="1:9">
      <c r="A316">
        <v>313</v>
      </c>
      <c r="B316" s="46">
        <v>44814</v>
      </c>
      <c r="C316" s="169">
        <v>13.339951817105764</v>
      </c>
      <c r="D316" s="169">
        <v>21.033168040284398</v>
      </c>
      <c r="E316" s="169">
        <f t="shared" si="17"/>
        <v>13.339951817105764</v>
      </c>
      <c r="F316" s="190" t="str">
        <f t="shared" si="16"/>
        <v/>
      </c>
      <c r="H316" t="str">
        <f t="shared" si="19"/>
        <v/>
      </c>
      <c r="I316" s="190" t="str">
        <f t="shared" si="18"/>
        <v/>
      </c>
    </row>
    <row r="317" spans="1:9">
      <c r="A317">
        <v>314</v>
      </c>
      <c r="B317" s="46">
        <v>44815</v>
      </c>
      <c r="C317" s="169">
        <v>3.9322403651076274</v>
      </c>
      <c r="D317" s="169">
        <v>21.033168040284398</v>
      </c>
      <c r="E317" s="169">
        <f t="shared" si="17"/>
        <v>3.9322403651076274</v>
      </c>
      <c r="F317" s="190" t="str">
        <f t="shared" si="16"/>
        <v/>
      </c>
      <c r="H317" t="str">
        <f t="shared" si="19"/>
        <v/>
      </c>
      <c r="I317" s="190" t="str">
        <f t="shared" si="18"/>
        <v/>
      </c>
    </row>
    <row r="318" spans="1:9">
      <c r="A318">
        <v>315</v>
      </c>
      <c r="B318" s="46">
        <v>44816</v>
      </c>
      <c r="C318" s="169">
        <v>5.1425005751057649</v>
      </c>
      <c r="D318" s="169">
        <v>21.033168040284398</v>
      </c>
      <c r="E318" s="169">
        <f t="shared" si="17"/>
        <v>5.1425005751057649</v>
      </c>
      <c r="F318" s="190" t="str">
        <f t="shared" si="16"/>
        <v/>
      </c>
      <c r="H318" t="str">
        <f t="shared" si="19"/>
        <v/>
      </c>
      <c r="I318" s="190" t="str">
        <f t="shared" si="18"/>
        <v/>
      </c>
    </row>
    <row r="319" spans="1:9">
      <c r="A319">
        <v>316</v>
      </c>
      <c r="B319" s="46">
        <v>44817</v>
      </c>
      <c r="C319" s="169">
        <v>15.42366311510763</v>
      </c>
      <c r="D319" s="169">
        <v>21.033168040284398</v>
      </c>
      <c r="E319" s="169">
        <f t="shared" si="17"/>
        <v>15.42366311510763</v>
      </c>
      <c r="F319" s="190" t="str">
        <f t="shared" si="16"/>
        <v/>
      </c>
      <c r="H319" t="str">
        <f t="shared" si="19"/>
        <v/>
      </c>
      <c r="I319" s="190" t="str">
        <f t="shared" si="18"/>
        <v/>
      </c>
    </row>
    <row r="320" spans="1:9">
      <c r="A320">
        <v>317</v>
      </c>
      <c r="B320" s="46">
        <v>44818</v>
      </c>
      <c r="C320" s="169">
        <v>12.349760605496158</v>
      </c>
      <c r="D320" s="169">
        <v>21.033168040284398</v>
      </c>
      <c r="E320" s="169">
        <f t="shared" si="17"/>
        <v>12.349760605496158</v>
      </c>
      <c r="F320" s="190" t="str">
        <f t="shared" si="16"/>
        <v/>
      </c>
      <c r="H320" t="str">
        <f t="shared" si="19"/>
        <v/>
      </c>
      <c r="I320" s="190" t="str">
        <f t="shared" si="18"/>
        <v/>
      </c>
    </row>
    <row r="321" spans="1:9">
      <c r="A321">
        <v>318</v>
      </c>
      <c r="B321" s="46">
        <v>44819</v>
      </c>
      <c r="C321" s="169">
        <v>31.989309273495223</v>
      </c>
      <c r="D321" s="169">
        <v>21.033168040284398</v>
      </c>
      <c r="E321" s="169">
        <f t="shared" si="17"/>
        <v>21.033168040284398</v>
      </c>
      <c r="F321" s="190" t="str">
        <f t="shared" si="16"/>
        <v>S</v>
      </c>
      <c r="G321" s="191">
        <f>IF(DAY(B321)=15,D321,"")</f>
        <v>21.033168040284398</v>
      </c>
      <c r="H321" t="str">
        <f t="shared" si="19"/>
        <v/>
      </c>
      <c r="I321" s="190" t="str">
        <f t="shared" si="18"/>
        <v>S</v>
      </c>
    </row>
    <row r="322" spans="1:9">
      <c r="A322">
        <v>319</v>
      </c>
      <c r="B322" s="46">
        <v>44820</v>
      </c>
      <c r="C322" s="169">
        <v>36.948285189495216</v>
      </c>
      <c r="D322" s="169">
        <v>21.033168040284398</v>
      </c>
      <c r="E322" s="169">
        <f t="shared" si="17"/>
        <v>21.033168040284398</v>
      </c>
      <c r="F322" s="190" t="str">
        <f t="shared" si="16"/>
        <v/>
      </c>
      <c r="H322" t="str">
        <f t="shared" si="19"/>
        <v/>
      </c>
      <c r="I322" s="190" t="str">
        <f t="shared" si="18"/>
        <v/>
      </c>
    </row>
    <row r="323" spans="1:9">
      <c r="A323">
        <v>320</v>
      </c>
      <c r="B323" s="46">
        <v>44821</v>
      </c>
      <c r="C323" s="169">
        <v>16.074023705495222</v>
      </c>
      <c r="D323" s="169">
        <v>21.033168040284398</v>
      </c>
      <c r="E323" s="169">
        <f t="shared" si="17"/>
        <v>16.074023705495222</v>
      </c>
      <c r="F323" s="190" t="str">
        <f t="shared" ref="F323:F386" si="20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9"/>
        <v/>
      </c>
      <c r="I323" s="190" t="str">
        <f t="shared" si="18"/>
        <v/>
      </c>
    </row>
    <row r="324" spans="1:9">
      <c r="A324">
        <v>321</v>
      </c>
      <c r="B324" s="46">
        <v>44822</v>
      </c>
      <c r="C324" s="169">
        <v>13.853308805496155</v>
      </c>
      <c r="D324" s="169">
        <v>21.033168040284398</v>
      </c>
      <c r="E324" s="169">
        <f t="shared" ref="E324:E387" si="21">IF(C324&lt;D324,C324,D324)</f>
        <v>13.853308805496155</v>
      </c>
      <c r="F324" s="190" t="str">
        <f t="shared" si="20"/>
        <v/>
      </c>
      <c r="H324" t="str">
        <f t="shared" si="19"/>
        <v/>
      </c>
      <c r="I324" s="190" t="str">
        <f t="shared" ref="I324:I387" si="22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9">
      <c r="A325">
        <v>322</v>
      </c>
      <c r="B325" s="46">
        <v>44823</v>
      </c>
      <c r="C325" s="169">
        <v>28.378632505496157</v>
      </c>
      <c r="D325" s="169">
        <v>21.033168040284398</v>
      </c>
      <c r="E325" s="169">
        <f t="shared" si="21"/>
        <v>21.033168040284398</v>
      </c>
      <c r="F325" s="190" t="str">
        <f t="shared" si="20"/>
        <v/>
      </c>
      <c r="H325" t="str">
        <f t="shared" ref="H325:H388" si="23">IF(MONTH(B325)=1,IF(DAY(B325)=1,YEAR(B325),""),"")</f>
        <v/>
      </c>
      <c r="I325" s="190" t="str">
        <f t="shared" si="22"/>
        <v/>
      </c>
    </row>
    <row r="326" spans="1:9">
      <c r="A326">
        <v>323</v>
      </c>
      <c r="B326" s="46">
        <v>44824</v>
      </c>
      <c r="C326" s="169">
        <v>28.874847413494294</v>
      </c>
      <c r="D326" s="169">
        <v>21.033168040284398</v>
      </c>
      <c r="E326" s="169">
        <f t="shared" si="21"/>
        <v>21.033168040284398</v>
      </c>
      <c r="F326" s="190" t="str">
        <f t="shared" si="20"/>
        <v/>
      </c>
      <c r="H326" t="str">
        <f t="shared" si="23"/>
        <v/>
      </c>
      <c r="I326" s="190" t="str">
        <f t="shared" si="22"/>
        <v/>
      </c>
    </row>
    <row r="327" spans="1:9">
      <c r="A327">
        <v>324</v>
      </c>
      <c r="B327" s="46">
        <v>44825</v>
      </c>
      <c r="C327" s="169">
        <v>18.91056866332821</v>
      </c>
      <c r="D327" s="169">
        <v>21.033168040284398</v>
      </c>
      <c r="E327" s="169">
        <f t="shared" si="21"/>
        <v>18.91056866332821</v>
      </c>
      <c r="F327" s="190" t="str">
        <f t="shared" si="20"/>
        <v/>
      </c>
      <c r="H327" t="str">
        <f t="shared" si="23"/>
        <v/>
      </c>
      <c r="I327" s="190" t="str">
        <f t="shared" si="22"/>
        <v/>
      </c>
    </row>
    <row r="328" spans="1:9">
      <c r="A328">
        <v>325</v>
      </c>
      <c r="B328" s="46">
        <v>44826</v>
      </c>
      <c r="C328" s="169">
        <v>15.011955983329143</v>
      </c>
      <c r="D328" s="169">
        <v>21.033168040284398</v>
      </c>
      <c r="E328" s="169">
        <f t="shared" si="21"/>
        <v>15.011955983329143</v>
      </c>
      <c r="F328" s="190" t="str">
        <f t="shared" si="20"/>
        <v/>
      </c>
      <c r="H328" t="str">
        <f t="shared" si="23"/>
        <v/>
      </c>
      <c r="I328" s="190" t="str">
        <f t="shared" si="22"/>
        <v/>
      </c>
    </row>
    <row r="329" spans="1:9">
      <c r="A329">
        <v>326</v>
      </c>
      <c r="B329" s="46">
        <v>44827</v>
      </c>
      <c r="C329" s="169">
        <v>15.385728020327274</v>
      </c>
      <c r="D329" s="169">
        <v>21.033168040284398</v>
      </c>
      <c r="E329" s="169">
        <f t="shared" si="21"/>
        <v>15.385728020327274</v>
      </c>
      <c r="F329" s="190" t="str">
        <f t="shared" si="20"/>
        <v/>
      </c>
      <c r="H329" t="str">
        <f t="shared" si="23"/>
        <v/>
      </c>
      <c r="I329" s="190" t="str">
        <f t="shared" si="22"/>
        <v/>
      </c>
    </row>
    <row r="330" spans="1:9">
      <c r="A330">
        <v>327</v>
      </c>
      <c r="B330" s="46">
        <v>44828</v>
      </c>
      <c r="C330" s="169">
        <v>7.3847436263291382</v>
      </c>
      <c r="D330" s="169">
        <v>21.033168040284398</v>
      </c>
      <c r="E330" s="169">
        <f t="shared" si="21"/>
        <v>7.3847436263291382</v>
      </c>
      <c r="F330" s="190" t="str">
        <f t="shared" si="20"/>
        <v/>
      </c>
      <c r="H330" t="str">
        <f t="shared" si="23"/>
        <v/>
      </c>
      <c r="I330" s="190" t="str">
        <f t="shared" si="22"/>
        <v/>
      </c>
    </row>
    <row r="331" spans="1:9">
      <c r="A331">
        <v>328</v>
      </c>
      <c r="B331" s="46">
        <v>44829</v>
      </c>
      <c r="C331" s="169">
        <v>1.3258039603282086</v>
      </c>
      <c r="D331" s="169">
        <v>21.033168040284398</v>
      </c>
      <c r="E331" s="169">
        <f t="shared" si="21"/>
        <v>1.3258039603282086</v>
      </c>
      <c r="F331" s="190" t="str">
        <f t="shared" si="20"/>
        <v/>
      </c>
      <c r="H331" t="str">
        <f t="shared" si="23"/>
        <v/>
      </c>
      <c r="I331" s="190" t="str">
        <f t="shared" si="22"/>
        <v/>
      </c>
    </row>
    <row r="332" spans="1:9">
      <c r="A332">
        <v>329</v>
      </c>
      <c r="B332" s="46">
        <v>44830</v>
      </c>
      <c r="C332" s="169">
        <v>1.1169635263272795</v>
      </c>
      <c r="D332" s="169">
        <v>21.033168040284398</v>
      </c>
      <c r="E332" s="169">
        <f t="shared" si="21"/>
        <v>1.1169635263272795</v>
      </c>
      <c r="F332" s="190" t="str">
        <f t="shared" si="20"/>
        <v/>
      </c>
      <c r="H332" t="str">
        <f t="shared" si="23"/>
        <v/>
      </c>
      <c r="I332" s="190" t="str">
        <f t="shared" si="22"/>
        <v/>
      </c>
    </row>
    <row r="333" spans="1:9">
      <c r="A333">
        <v>330</v>
      </c>
      <c r="B333" s="46">
        <v>44831</v>
      </c>
      <c r="C333" s="169">
        <v>0.78786596332913905</v>
      </c>
      <c r="D333" s="169">
        <v>21.033168040284398</v>
      </c>
      <c r="E333" s="169">
        <f t="shared" si="21"/>
        <v>0.78786596332913905</v>
      </c>
      <c r="F333" s="190" t="str">
        <f t="shared" si="20"/>
        <v/>
      </c>
      <c r="H333" t="str">
        <f t="shared" si="23"/>
        <v/>
      </c>
      <c r="I333" s="190" t="str">
        <f t="shared" si="22"/>
        <v/>
      </c>
    </row>
    <row r="334" spans="1:9">
      <c r="A334">
        <v>331</v>
      </c>
      <c r="B334" s="46">
        <v>44832</v>
      </c>
      <c r="C334" s="169">
        <v>0.62199482457556587</v>
      </c>
      <c r="D334" s="169">
        <v>21.033168040284398</v>
      </c>
      <c r="E334" s="169">
        <f t="shared" si="21"/>
        <v>0.62199482457556587</v>
      </c>
      <c r="F334" s="190" t="str">
        <f t="shared" si="20"/>
        <v/>
      </c>
      <c r="H334" t="str">
        <f t="shared" si="23"/>
        <v/>
      </c>
      <c r="I334" s="190" t="str">
        <f t="shared" si="22"/>
        <v/>
      </c>
    </row>
    <row r="335" spans="1:9">
      <c r="A335">
        <v>332</v>
      </c>
      <c r="B335" s="46">
        <v>44833</v>
      </c>
      <c r="C335" s="169">
        <v>1.5908444845746343</v>
      </c>
      <c r="D335" s="169">
        <v>21.033168040284398</v>
      </c>
      <c r="E335" s="169">
        <f t="shared" si="21"/>
        <v>1.5908444845746343</v>
      </c>
      <c r="F335" s="190" t="str">
        <f t="shared" si="20"/>
        <v/>
      </c>
      <c r="H335" t="str">
        <f t="shared" si="23"/>
        <v/>
      </c>
      <c r="I335" s="190" t="str">
        <f t="shared" si="22"/>
        <v/>
      </c>
    </row>
    <row r="336" spans="1:9">
      <c r="A336">
        <v>333</v>
      </c>
      <c r="B336" s="46">
        <v>44834</v>
      </c>
      <c r="C336" s="169">
        <v>15.933703672575568</v>
      </c>
      <c r="D336" s="169">
        <v>21.033168040284398</v>
      </c>
      <c r="E336" s="169">
        <f t="shared" si="21"/>
        <v>15.933703672575568</v>
      </c>
      <c r="F336" s="190" t="str">
        <f t="shared" si="20"/>
        <v/>
      </c>
      <c r="H336" t="str">
        <f t="shared" si="23"/>
        <v/>
      </c>
      <c r="I336" s="190" t="str">
        <f t="shared" si="22"/>
        <v/>
      </c>
    </row>
    <row r="337" spans="1:9">
      <c r="A337">
        <v>334</v>
      </c>
      <c r="B337" s="46">
        <v>44835</v>
      </c>
      <c r="C337" s="169">
        <v>11.227034907575566</v>
      </c>
      <c r="D337" s="169">
        <v>41.704179443866899</v>
      </c>
      <c r="E337" s="169">
        <f t="shared" si="21"/>
        <v>11.227034907575566</v>
      </c>
      <c r="F337" s="190" t="str">
        <f t="shared" si="20"/>
        <v/>
      </c>
      <c r="H337" t="str">
        <f t="shared" si="23"/>
        <v/>
      </c>
      <c r="I337" s="190" t="str">
        <f t="shared" si="22"/>
        <v/>
      </c>
    </row>
    <row r="338" spans="1:9">
      <c r="A338">
        <v>335</v>
      </c>
      <c r="B338" s="46">
        <v>44836</v>
      </c>
      <c r="C338" s="169">
        <v>7.9707422325755672</v>
      </c>
      <c r="D338" s="169">
        <v>41.704179443866899</v>
      </c>
      <c r="E338" s="169">
        <f t="shared" si="21"/>
        <v>7.9707422325755672</v>
      </c>
      <c r="F338" s="190" t="str">
        <f t="shared" si="20"/>
        <v/>
      </c>
      <c r="H338" t="str">
        <f t="shared" si="23"/>
        <v/>
      </c>
      <c r="I338" s="190" t="str">
        <f t="shared" si="22"/>
        <v/>
      </c>
    </row>
    <row r="339" spans="1:9">
      <c r="A339">
        <v>336</v>
      </c>
      <c r="B339" s="46">
        <v>44837</v>
      </c>
      <c r="C339" s="169">
        <v>20.891594586575568</v>
      </c>
      <c r="D339" s="169">
        <v>41.704179443866899</v>
      </c>
      <c r="E339" s="169">
        <f t="shared" si="21"/>
        <v>20.891594586575568</v>
      </c>
      <c r="F339" s="190" t="str">
        <f t="shared" si="20"/>
        <v/>
      </c>
      <c r="H339" t="str">
        <f t="shared" si="23"/>
        <v/>
      </c>
      <c r="I339" s="190" t="str">
        <f t="shared" si="22"/>
        <v/>
      </c>
    </row>
    <row r="340" spans="1:9">
      <c r="A340">
        <v>337</v>
      </c>
      <c r="B340" s="46">
        <v>44838</v>
      </c>
      <c r="C340" s="169">
        <v>16.433540057575566</v>
      </c>
      <c r="D340" s="169">
        <v>41.704179443866899</v>
      </c>
      <c r="E340" s="169">
        <f t="shared" si="21"/>
        <v>16.433540057575566</v>
      </c>
      <c r="F340" s="190" t="str">
        <f t="shared" si="20"/>
        <v/>
      </c>
      <c r="H340" t="str">
        <f t="shared" si="23"/>
        <v/>
      </c>
      <c r="I340" s="190" t="str">
        <f t="shared" si="22"/>
        <v/>
      </c>
    </row>
    <row r="341" spans="1:9">
      <c r="A341">
        <v>338</v>
      </c>
      <c r="B341" s="46">
        <v>44839</v>
      </c>
      <c r="C341" s="169">
        <v>8.6749098880381279</v>
      </c>
      <c r="D341" s="169">
        <v>41.704179443866899</v>
      </c>
      <c r="E341" s="169">
        <f t="shared" si="21"/>
        <v>8.6749098880381279</v>
      </c>
      <c r="F341" s="190" t="str">
        <f t="shared" si="20"/>
        <v/>
      </c>
      <c r="H341" t="str">
        <f t="shared" si="23"/>
        <v/>
      </c>
      <c r="I341" s="190" t="str">
        <f t="shared" si="22"/>
        <v/>
      </c>
    </row>
    <row r="342" spans="1:9">
      <c r="A342">
        <v>339</v>
      </c>
      <c r="B342" s="46">
        <v>44840</v>
      </c>
      <c r="C342" s="169">
        <v>9.3689522890390577</v>
      </c>
      <c r="D342" s="169">
        <v>41.704179443866899</v>
      </c>
      <c r="E342" s="169">
        <f t="shared" si="21"/>
        <v>9.3689522890390577</v>
      </c>
      <c r="F342" s="190" t="str">
        <f t="shared" si="20"/>
        <v/>
      </c>
      <c r="H342" t="str">
        <f t="shared" si="23"/>
        <v/>
      </c>
      <c r="I342" s="190" t="str">
        <f t="shared" si="22"/>
        <v/>
      </c>
    </row>
    <row r="343" spans="1:9">
      <c r="A343">
        <v>340</v>
      </c>
      <c r="B343" s="46">
        <v>44841</v>
      </c>
      <c r="C343" s="169">
        <v>13.773585029038127</v>
      </c>
      <c r="D343" s="169">
        <v>41.704179443866899</v>
      </c>
      <c r="E343" s="169">
        <f t="shared" si="21"/>
        <v>13.773585029038127</v>
      </c>
      <c r="F343" s="190" t="str">
        <f t="shared" si="20"/>
        <v/>
      </c>
      <c r="H343" t="str">
        <f t="shared" si="23"/>
        <v/>
      </c>
      <c r="I343" s="190" t="str">
        <f t="shared" si="22"/>
        <v/>
      </c>
    </row>
    <row r="344" spans="1:9">
      <c r="A344">
        <v>341</v>
      </c>
      <c r="B344" s="46">
        <v>44842</v>
      </c>
      <c r="C344" s="169">
        <v>5.7188718090381263</v>
      </c>
      <c r="D344" s="169">
        <v>41.704179443866899</v>
      </c>
      <c r="E344" s="169">
        <f t="shared" si="21"/>
        <v>5.7188718090381263</v>
      </c>
      <c r="F344" s="190" t="str">
        <f t="shared" si="20"/>
        <v/>
      </c>
      <c r="H344" t="str">
        <f t="shared" si="23"/>
        <v/>
      </c>
      <c r="I344" s="190" t="str">
        <f t="shared" si="22"/>
        <v/>
      </c>
    </row>
    <row r="345" spans="1:9">
      <c r="A345">
        <v>342</v>
      </c>
      <c r="B345" s="46">
        <v>44843</v>
      </c>
      <c r="C345" s="169">
        <v>4.7329473290381268</v>
      </c>
      <c r="D345" s="169">
        <v>41.704179443866899</v>
      </c>
      <c r="E345" s="169">
        <f t="shared" si="21"/>
        <v>4.7329473290381268</v>
      </c>
      <c r="F345" s="190" t="str">
        <f t="shared" si="20"/>
        <v/>
      </c>
      <c r="H345" t="str">
        <f t="shared" si="23"/>
        <v/>
      </c>
      <c r="I345" s="190" t="str">
        <f t="shared" si="22"/>
        <v/>
      </c>
    </row>
    <row r="346" spans="1:9">
      <c r="A346">
        <v>343</v>
      </c>
      <c r="B346" s="46">
        <v>44844</v>
      </c>
      <c r="C346" s="169">
        <v>14.908775329039058</v>
      </c>
      <c r="D346" s="169">
        <v>41.704179443866899</v>
      </c>
      <c r="E346" s="169">
        <f t="shared" si="21"/>
        <v>14.908775329039058</v>
      </c>
      <c r="F346" s="190" t="str">
        <f t="shared" si="20"/>
        <v/>
      </c>
      <c r="H346" t="str">
        <f t="shared" si="23"/>
        <v/>
      </c>
      <c r="I346" s="190" t="str">
        <f t="shared" si="22"/>
        <v/>
      </c>
    </row>
    <row r="347" spans="1:9">
      <c r="A347">
        <v>344</v>
      </c>
      <c r="B347" s="46">
        <v>44845</v>
      </c>
      <c r="C347" s="169">
        <v>11.686731429039057</v>
      </c>
      <c r="D347" s="169">
        <v>41.704179443866899</v>
      </c>
      <c r="E347" s="169">
        <f t="shared" si="21"/>
        <v>11.686731429039057</v>
      </c>
      <c r="F347" s="190" t="str">
        <f t="shared" si="20"/>
        <v/>
      </c>
      <c r="H347" t="str">
        <f t="shared" si="23"/>
        <v/>
      </c>
      <c r="I347" s="190" t="str">
        <f t="shared" si="22"/>
        <v/>
      </c>
    </row>
    <row r="348" spans="1:9">
      <c r="A348">
        <v>345</v>
      </c>
      <c r="B348" s="46">
        <v>44846</v>
      </c>
      <c r="C348" s="169">
        <v>8.0333308843297484</v>
      </c>
      <c r="D348" s="169">
        <v>41.704179443866899</v>
      </c>
      <c r="E348" s="169">
        <f t="shared" si="21"/>
        <v>8.0333308843297484</v>
      </c>
      <c r="F348" s="190" t="str">
        <f t="shared" si="20"/>
        <v/>
      </c>
      <c r="H348" t="str">
        <f t="shared" si="23"/>
        <v/>
      </c>
      <c r="I348" s="190" t="str">
        <f t="shared" si="22"/>
        <v/>
      </c>
    </row>
    <row r="349" spans="1:9">
      <c r="A349">
        <v>346</v>
      </c>
      <c r="B349" s="46">
        <v>44847</v>
      </c>
      <c r="C349" s="169">
        <v>13.818515744328819</v>
      </c>
      <c r="D349" s="169">
        <v>41.704179443866899</v>
      </c>
      <c r="E349" s="169">
        <f t="shared" si="21"/>
        <v>13.818515744328819</v>
      </c>
      <c r="F349" s="190" t="str">
        <f t="shared" si="20"/>
        <v/>
      </c>
      <c r="H349" t="str">
        <f t="shared" si="23"/>
        <v/>
      </c>
      <c r="I349" s="190" t="str">
        <f t="shared" si="22"/>
        <v/>
      </c>
    </row>
    <row r="350" spans="1:9">
      <c r="A350">
        <v>347</v>
      </c>
      <c r="B350" s="46">
        <v>44848</v>
      </c>
      <c r="C350" s="169">
        <v>13.067054888329748</v>
      </c>
      <c r="D350" s="169">
        <v>41.704179443866899</v>
      </c>
      <c r="E350" s="169">
        <f t="shared" si="21"/>
        <v>13.067054888329748</v>
      </c>
      <c r="F350" s="190" t="str">
        <f t="shared" si="20"/>
        <v/>
      </c>
      <c r="H350" t="str">
        <f t="shared" si="23"/>
        <v/>
      </c>
      <c r="I350" s="190" t="str">
        <f t="shared" si="22"/>
        <v/>
      </c>
    </row>
    <row r="351" spans="1:9">
      <c r="A351">
        <v>348</v>
      </c>
      <c r="B351" s="46">
        <v>44849</v>
      </c>
      <c r="C351" s="169">
        <v>8.1490059843288183</v>
      </c>
      <c r="D351" s="169">
        <v>41.704179443866899</v>
      </c>
      <c r="E351" s="169">
        <f t="shared" si="21"/>
        <v>8.1490059843288183</v>
      </c>
      <c r="F351" s="190" t="str">
        <f t="shared" si="20"/>
        <v>O</v>
      </c>
      <c r="G351" s="191">
        <f>IF(DAY(B351)=15,D351,"")</f>
        <v>41.704179443866899</v>
      </c>
      <c r="H351" t="str">
        <f t="shared" si="23"/>
        <v/>
      </c>
      <c r="I351" s="190" t="str">
        <f t="shared" si="22"/>
        <v>O</v>
      </c>
    </row>
    <row r="352" spans="1:9">
      <c r="A352">
        <v>349</v>
      </c>
      <c r="B352" s="46">
        <v>44850</v>
      </c>
      <c r="C352" s="169">
        <v>9.3695336443297492</v>
      </c>
      <c r="D352" s="169">
        <v>41.704179443866899</v>
      </c>
      <c r="E352" s="169">
        <f t="shared" si="21"/>
        <v>9.3695336443297492</v>
      </c>
      <c r="F352" s="190" t="str">
        <f t="shared" si="20"/>
        <v/>
      </c>
      <c r="G352" s="191" t="str">
        <f>IF(DAY(B352)=15,D352,"")</f>
        <v/>
      </c>
      <c r="H352" t="str">
        <f t="shared" si="23"/>
        <v/>
      </c>
      <c r="I352" s="190" t="str">
        <f t="shared" si="22"/>
        <v/>
      </c>
    </row>
    <row r="353" spans="1:9">
      <c r="A353">
        <v>350</v>
      </c>
      <c r="B353" s="46">
        <v>44851</v>
      </c>
      <c r="C353" s="169">
        <v>13.885516124329747</v>
      </c>
      <c r="D353" s="169">
        <v>41.704179443866899</v>
      </c>
      <c r="E353" s="169">
        <f t="shared" si="21"/>
        <v>13.885516124329747</v>
      </c>
      <c r="F353" s="190" t="str">
        <f t="shared" si="20"/>
        <v/>
      </c>
      <c r="H353" t="str">
        <f t="shared" si="23"/>
        <v/>
      </c>
      <c r="I353" s="190" t="str">
        <f t="shared" si="22"/>
        <v/>
      </c>
    </row>
    <row r="354" spans="1:9">
      <c r="A354">
        <v>351</v>
      </c>
      <c r="B354" s="46">
        <v>44852</v>
      </c>
      <c r="C354" s="169">
        <v>13.979799504328817</v>
      </c>
      <c r="D354" s="169">
        <v>41.704179443866899</v>
      </c>
      <c r="E354" s="169">
        <f t="shared" si="21"/>
        <v>13.979799504328817</v>
      </c>
      <c r="F354" s="190" t="str">
        <f t="shared" si="20"/>
        <v/>
      </c>
      <c r="H354" t="str">
        <f t="shared" si="23"/>
        <v/>
      </c>
      <c r="I354" s="190" t="str">
        <f t="shared" si="22"/>
        <v/>
      </c>
    </row>
    <row r="355" spans="1:9">
      <c r="A355">
        <v>352</v>
      </c>
      <c r="B355" s="46">
        <v>44853</v>
      </c>
      <c r="C355" s="169">
        <v>36.042525623746585</v>
      </c>
      <c r="D355" s="169">
        <v>41.704179443866899</v>
      </c>
      <c r="E355" s="169">
        <f t="shared" si="21"/>
        <v>36.042525623746585</v>
      </c>
      <c r="F355" s="190" t="str">
        <f t="shared" si="20"/>
        <v/>
      </c>
      <c r="H355" t="str">
        <f t="shared" si="23"/>
        <v/>
      </c>
      <c r="I355" s="190" t="str">
        <f t="shared" si="22"/>
        <v/>
      </c>
    </row>
    <row r="356" spans="1:9">
      <c r="A356">
        <v>353</v>
      </c>
      <c r="B356" s="46">
        <v>44854</v>
      </c>
      <c r="C356" s="169">
        <v>41.862411023747526</v>
      </c>
      <c r="D356" s="169">
        <v>41.704179443866899</v>
      </c>
      <c r="E356" s="169">
        <f t="shared" si="21"/>
        <v>41.704179443866899</v>
      </c>
      <c r="F356" s="190" t="str">
        <f t="shared" si="20"/>
        <v/>
      </c>
      <c r="H356" t="str">
        <f t="shared" si="23"/>
        <v/>
      </c>
      <c r="I356" s="190" t="str">
        <f t="shared" si="22"/>
        <v/>
      </c>
    </row>
    <row r="357" spans="1:9">
      <c r="A357">
        <v>354</v>
      </c>
      <c r="B357" s="46">
        <v>44855</v>
      </c>
      <c r="C357" s="169">
        <v>48.232235227746592</v>
      </c>
      <c r="D357" s="169">
        <v>41.704179443866899</v>
      </c>
      <c r="E357" s="169">
        <f t="shared" si="21"/>
        <v>41.704179443866899</v>
      </c>
      <c r="F357" s="190" t="str">
        <f t="shared" si="20"/>
        <v/>
      </c>
      <c r="H357" t="str">
        <f t="shared" si="23"/>
        <v/>
      </c>
      <c r="I357" s="190" t="str">
        <f t="shared" si="22"/>
        <v/>
      </c>
    </row>
    <row r="358" spans="1:9">
      <c r="A358">
        <v>355</v>
      </c>
      <c r="B358" s="46">
        <v>44856</v>
      </c>
      <c r="C358" s="169">
        <v>42.953111683746592</v>
      </c>
      <c r="D358" s="169">
        <v>41.704179443866899</v>
      </c>
      <c r="E358" s="169">
        <f t="shared" si="21"/>
        <v>41.704179443866899</v>
      </c>
      <c r="F358" s="190" t="str">
        <f t="shared" si="20"/>
        <v/>
      </c>
      <c r="H358" t="str">
        <f t="shared" si="23"/>
        <v/>
      </c>
      <c r="I358" s="190" t="str">
        <f t="shared" si="22"/>
        <v/>
      </c>
    </row>
    <row r="359" spans="1:9">
      <c r="A359">
        <v>356</v>
      </c>
      <c r="B359" s="46">
        <v>44857</v>
      </c>
      <c r="C359" s="169">
        <v>43.362609591746583</v>
      </c>
      <c r="D359" s="169">
        <v>41.704179443866899</v>
      </c>
      <c r="E359" s="169">
        <f t="shared" si="21"/>
        <v>41.704179443866899</v>
      </c>
      <c r="F359" s="190" t="str">
        <f t="shared" si="20"/>
        <v/>
      </c>
      <c r="H359" t="str">
        <f t="shared" si="23"/>
        <v/>
      </c>
      <c r="I359" s="190" t="str">
        <f t="shared" si="22"/>
        <v/>
      </c>
    </row>
    <row r="360" spans="1:9">
      <c r="A360">
        <v>357</v>
      </c>
      <c r="B360" s="46">
        <v>44858</v>
      </c>
      <c r="C360" s="169">
        <v>55.478940703746588</v>
      </c>
      <c r="D360" s="169">
        <v>41.704179443866899</v>
      </c>
      <c r="E360" s="169">
        <f t="shared" si="21"/>
        <v>41.704179443866899</v>
      </c>
      <c r="F360" s="190" t="str">
        <f t="shared" si="20"/>
        <v/>
      </c>
      <c r="H360" t="str">
        <f t="shared" si="23"/>
        <v/>
      </c>
      <c r="I360" s="190" t="str">
        <f t="shared" si="22"/>
        <v/>
      </c>
    </row>
    <row r="361" spans="1:9">
      <c r="A361">
        <v>358</v>
      </c>
      <c r="B361" s="46">
        <v>44859</v>
      </c>
      <c r="C361" s="169">
        <v>44.782790679745652</v>
      </c>
      <c r="D361" s="169">
        <v>41.704179443866899</v>
      </c>
      <c r="E361" s="169">
        <f t="shared" si="21"/>
        <v>41.704179443866899</v>
      </c>
      <c r="F361" s="190" t="str">
        <f t="shared" si="20"/>
        <v/>
      </c>
      <c r="H361" t="str">
        <f t="shared" si="23"/>
        <v/>
      </c>
      <c r="I361" s="190" t="str">
        <f t="shared" si="22"/>
        <v/>
      </c>
    </row>
    <row r="362" spans="1:9">
      <c r="A362">
        <v>359</v>
      </c>
      <c r="B362" s="46">
        <v>44860</v>
      </c>
      <c r="C362" s="169">
        <v>65.213771026325347</v>
      </c>
      <c r="D362" s="169">
        <v>41.704179443866899</v>
      </c>
      <c r="E362" s="169">
        <f t="shared" si="21"/>
        <v>41.704179443866899</v>
      </c>
      <c r="F362" s="190" t="str">
        <f t="shared" si="20"/>
        <v/>
      </c>
      <c r="H362" t="str">
        <f t="shared" si="23"/>
        <v/>
      </c>
      <c r="I362" s="190" t="str">
        <f t="shared" si="22"/>
        <v/>
      </c>
    </row>
    <row r="363" spans="1:9">
      <c r="A363">
        <v>360</v>
      </c>
      <c r="B363" s="46">
        <v>44861</v>
      </c>
      <c r="C363" s="169">
        <v>50.209895595325349</v>
      </c>
      <c r="D363" s="169">
        <v>41.704179443866899</v>
      </c>
      <c r="E363" s="169">
        <f t="shared" si="21"/>
        <v>41.704179443866899</v>
      </c>
      <c r="F363" s="190" t="str">
        <f t="shared" si="20"/>
        <v/>
      </c>
      <c r="H363" t="str">
        <f t="shared" si="23"/>
        <v/>
      </c>
      <c r="I363" s="190" t="str">
        <f t="shared" si="22"/>
        <v/>
      </c>
    </row>
    <row r="364" spans="1:9">
      <c r="A364">
        <v>361</v>
      </c>
      <c r="B364" s="46">
        <v>44862</v>
      </c>
      <c r="C364" s="169">
        <v>53.048136565324413</v>
      </c>
      <c r="D364" s="169">
        <v>41.704179443866899</v>
      </c>
      <c r="E364" s="169">
        <f t="shared" si="21"/>
        <v>41.704179443866899</v>
      </c>
      <c r="F364" s="190" t="str">
        <f t="shared" si="20"/>
        <v/>
      </c>
      <c r="H364" t="str">
        <f t="shared" si="23"/>
        <v/>
      </c>
      <c r="I364" s="190" t="str">
        <f t="shared" si="22"/>
        <v/>
      </c>
    </row>
    <row r="365" spans="1:9">
      <c r="A365">
        <v>362</v>
      </c>
      <c r="B365" s="46">
        <v>44863</v>
      </c>
      <c r="C365" s="169">
        <v>54.221547558325341</v>
      </c>
      <c r="D365" s="169">
        <v>41.704179443866899</v>
      </c>
      <c r="E365" s="169">
        <f t="shared" si="21"/>
        <v>41.704179443866899</v>
      </c>
      <c r="F365" s="190" t="str">
        <f t="shared" si="20"/>
        <v/>
      </c>
      <c r="H365" t="str">
        <f t="shared" si="23"/>
        <v/>
      </c>
      <c r="I365" s="190" t="str">
        <f t="shared" si="22"/>
        <v/>
      </c>
    </row>
    <row r="366" spans="1:9">
      <c r="A366">
        <v>363</v>
      </c>
      <c r="B366" s="46">
        <v>44864</v>
      </c>
      <c r="C366" s="169">
        <v>56.44741686632441</v>
      </c>
      <c r="D366" s="169">
        <v>41.704179443866899</v>
      </c>
      <c r="E366" s="169">
        <f t="shared" si="21"/>
        <v>41.704179443866899</v>
      </c>
      <c r="F366" s="190" t="str">
        <f t="shared" si="20"/>
        <v/>
      </c>
      <c r="H366" t="str">
        <f t="shared" si="23"/>
        <v/>
      </c>
      <c r="I366" s="190" t="str">
        <f t="shared" si="22"/>
        <v/>
      </c>
    </row>
    <row r="367" spans="1:9">
      <c r="A367">
        <v>364</v>
      </c>
      <c r="B367" s="46">
        <v>44865</v>
      </c>
      <c r="C367" s="169">
        <v>56.191996070324414</v>
      </c>
      <c r="D367" s="169">
        <v>41.704179443866899</v>
      </c>
      <c r="E367" s="169">
        <f t="shared" si="21"/>
        <v>41.704179443866899</v>
      </c>
      <c r="F367" s="190" t="str">
        <f t="shared" si="20"/>
        <v/>
      </c>
      <c r="H367" t="str">
        <f t="shared" si="23"/>
        <v/>
      </c>
      <c r="I367" s="190" t="str">
        <f t="shared" si="22"/>
        <v/>
      </c>
    </row>
    <row r="368" spans="1:9">
      <c r="A368">
        <v>365</v>
      </c>
      <c r="B368" s="46">
        <v>44866</v>
      </c>
      <c r="C368" s="169">
        <v>55.130181238325342</v>
      </c>
      <c r="D368" s="169">
        <v>83.437278222405467</v>
      </c>
      <c r="E368" s="169">
        <f t="shared" si="21"/>
        <v>55.130181238325342</v>
      </c>
      <c r="F368" s="190" t="str">
        <f t="shared" si="20"/>
        <v/>
      </c>
      <c r="H368" t="str">
        <f t="shared" si="23"/>
        <v/>
      </c>
      <c r="I368" s="190" t="str">
        <f t="shared" si="22"/>
        <v/>
      </c>
    </row>
    <row r="369" spans="1:9">
      <c r="A369">
        <v>366</v>
      </c>
      <c r="B369" s="46">
        <v>44867</v>
      </c>
      <c r="C369" s="169">
        <v>48.506123542046467</v>
      </c>
      <c r="D369" s="169">
        <v>83.437278222405467</v>
      </c>
      <c r="E369" s="169">
        <f t="shared" si="21"/>
        <v>48.506123542046467</v>
      </c>
      <c r="F369" s="190" t="str">
        <f t="shared" si="20"/>
        <v/>
      </c>
      <c r="H369" t="str">
        <f t="shared" si="23"/>
        <v/>
      </c>
      <c r="I369" s="190" t="str">
        <f t="shared" si="22"/>
        <v/>
      </c>
    </row>
    <row r="370" spans="1:9">
      <c r="A370">
        <v>367</v>
      </c>
      <c r="B370" s="46">
        <v>44868</v>
      </c>
      <c r="C370" s="169">
        <v>49.718320378047402</v>
      </c>
      <c r="D370" s="169">
        <v>83.437278222405467</v>
      </c>
      <c r="E370" s="169">
        <f t="shared" si="21"/>
        <v>49.718320378047402</v>
      </c>
      <c r="F370" s="190" t="str">
        <f t="shared" si="20"/>
        <v/>
      </c>
      <c r="H370" t="str">
        <f t="shared" si="23"/>
        <v/>
      </c>
      <c r="I370" s="190" t="str">
        <f t="shared" si="22"/>
        <v/>
      </c>
    </row>
    <row r="371" spans="1:9">
      <c r="A371">
        <v>368</v>
      </c>
      <c r="B371" s="46">
        <v>44869</v>
      </c>
      <c r="C371" s="169">
        <v>46.650063326046464</v>
      </c>
      <c r="D371" s="169">
        <v>83.437278222405467</v>
      </c>
      <c r="E371" s="169">
        <f t="shared" si="21"/>
        <v>46.650063326046464</v>
      </c>
      <c r="F371" s="190" t="str">
        <f t="shared" si="20"/>
        <v/>
      </c>
      <c r="H371" t="str">
        <f t="shared" si="23"/>
        <v/>
      </c>
      <c r="I371" s="190" t="str">
        <f t="shared" si="22"/>
        <v/>
      </c>
    </row>
    <row r="372" spans="1:9">
      <c r="A372">
        <v>369</v>
      </c>
      <c r="B372" s="46">
        <v>44870</v>
      </c>
      <c r="C372" s="169">
        <v>40.67551791804739</v>
      </c>
      <c r="D372" s="169">
        <v>83.437278222405467</v>
      </c>
      <c r="E372" s="169">
        <f t="shared" si="21"/>
        <v>40.67551791804739</v>
      </c>
      <c r="F372" s="190" t="str">
        <f t="shared" si="20"/>
        <v/>
      </c>
      <c r="H372" t="str">
        <f t="shared" si="23"/>
        <v/>
      </c>
      <c r="I372" s="190" t="str">
        <f t="shared" si="22"/>
        <v/>
      </c>
    </row>
    <row r="373" spans="1:9">
      <c r="A373">
        <v>370</v>
      </c>
      <c r="B373" s="46">
        <v>44871</v>
      </c>
      <c r="C373" s="169">
        <v>40.382972262046458</v>
      </c>
      <c r="D373" s="169">
        <v>83.437278222405467</v>
      </c>
      <c r="E373" s="169">
        <f t="shared" si="21"/>
        <v>40.382972262046458</v>
      </c>
      <c r="F373" s="190" t="str">
        <f t="shared" si="20"/>
        <v/>
      </c>
      <c r="H373" t="str">
        <f t="shared" si="23"/>
        <v/>
      </c>
      <c r="I373" s="190" t="str">
        <f t="shared" si="22"/>
        <v/>
      </c>
    </row>
    <row r="374" spans="1:9">
      <c r="A374">
        <v>371</v>
      </c>
      <c r="B374" s="46">
        <v>44872</v>
      </c>
      <c r="C374" s="169">
        <v>48.894716262047396</v>
      </c>
      <c r="D374" s="169">
        <v>83.437278222405467</v>
      </c>
      <c r="E374" s="169">
        <f t="shared" si="21"/>
        <v>48.894716262047396</v>
      </c>
      <c r="F374" s="190" t="str">
        <f t="shared" si="20"/>
        <v/>
      </c>
      <c r="H374" t="str">
        <f t="shared" si="23"/>
        <v/>
      </c>
      <c r="I374" s="190" t="str">
        <f t="shared" si="22"/>
        <v/>
      </c>
    </row>
    <row r="375" spans="1:9">
      <c r="A375">
        <v>372</v>
      </c>
      <c r="B375" s="46">
        <v>44873</v>
      </c>
      <c r="C375" s="169">
        <v>44.898839198047398</v>
      </c>
      <c r="D375" s="169">
        <v>83.437278222405467</v>
      </c>
      <c r="E375" s="169">
        <f t="shared" si="21"/>
        <v>44.898839198047398</v>
      </c>
      <c r="F375" s="190" t="str">
        <f t="shared" si="20"/>
        <v/>
      </c>
      <c r="H375" t="str">
        <f t="shared" si="23"/>
        <v/>
      </c>
      <c r="I375" s="190" t="str">
        <f t="shared" si="22"/>
        <v/>
      </c>
    </row>
    <row r="376" spans="1:9">
      <c r="A376">
        <v>373</v>
      </c>
      <c r="B376" s="46">
        <v>44874</v>
      </c>
      <c r="C376" s="169">
        <v>40.248126950567581</v>
      </c>
      <c r="D376" s="169">
        <v>83.437278222405467</v>
      </c>
      <c r="E376" s="169">
        <f t="shared" si="21"/>
        <v>40.248126950567581</v>
      </c>
      <c r="F376" s="190" t="str">
        <f t="shared" si="20"/>
        <v/>
      </c>
      <c r="H376" t="str">
        <f t="shared" si="23"/>
        <v/>
      </c>
      <c r="I376" s="190" t="str">
        <f t="shared" si="22"/>
        <v/>
      </c>
    </row>
    <row r="377" spans="1:9">
      <c r="A377">
        <v>374</v>
      </c>
      <c r="B377" s="46">
        <v>44875</v>
      </c>
      <c r="C377" s="169">
        <v>42.249594190569447</v>
      </c>
      <c r="D377" s="169">
        <v>83.437278222405467</v>
      </c>
      <c r="E377" s="169">
        <f t="shared" si="21"/>
        <v>42.249594190569447</v>
      </c>
      <c r="F377" s="190" t="str">
        <f t="shared" si="20"/>
        <v/>
      </c>
      <c r="H377" t="str">
        <f t="shared" si="23"/>
        <v/>
      </c>
      <c r="I377" s="190" t="str">
        <f t="shared" si="22"/>
        <v/>
      </c>
    </row>
    <row r="378" spans="1:9">
      <c r="A378">
        <v>375</v>
      </c>
      <c r="B378" s="46">
        <v>44876</v>
      </c>
      <c r="C378" s="169">
        <v>35.319905954567588</v>
      </c>
      <c r="D378" s="169">
        <v>83.437278222405467</v>
      </c>
      <c r="E378" s="169">
        <f t="shared" si="21"/>
        <v>35.319905954567588</v>
      </c>
      <c r="F378" s="190" t="str">
        <f t="shared" si="20"/>
        <v/>
      </c>
      <c r="H378" t="str">
        <f t="shared" si="23"/>
        <v/>
      </c>
      <c r="I378" s="190" t="str">
        <f t="shared" si="22"/>
        <v/>
      </c>
    </row>
    <row r="379" spans="1:9">
      <c r="A379">
        <v>376</v>
      </c>
      <c r="B379" s="46">
        <v>44877</v>
      </c>
      <c r="C379" s="169">
        <v>33.268927706570381</v>
      </c>
      <c r="D379" s="169">
        <v>83.437278222405467</v>
      </c>
      <c r="E379" s="169">
        <f t="shared" si="21"/>
        <v>33.268927706570381</v>
      </c>
      <c r="F379" s="190" t="str">
        <f t="shared" si="20"/>
        <v/>
      </c>
      <c r="H379" t="str">
        <f t="shared" si="23"/>
        <v/>
      </c>
      <c r="I379" s="190" t="str">
        <f t="shared" si="22"/>
        <v/>
      </c>
    </row>
    <row r="380" spans="1:9">
      <c r="A380">
        <v>377</v>
      </c>
      <c r="B380" s="46">
        <v>44878</v>
      </c>
      <c r="C380" s="169">
        <v>36.046191154565719</v>
      </c>
      <c r="D380" s="169">
        <v>83.437278222405467</v>
      </c>
      <c r="E380" s="169">
        <f t="shared" si="21"/>
        <v>36.046191154565719</v>
      </c>
      <c r="F380" s="190" t="str">
        <f t="shared" si="20"/>
        <v/>
      </c>
      <c r="H380" t="str">
        <f t="shared" si="23"/>
        <v/>
      </c>
      <c r="I380" s="190" t="str">
        <f t="shared" si="22"/>
        <v/>
      </c>
    </row>
    <row r="381" spans="1:9">
      <c r="A381">
        <v>378</v>
      </c>
      <c r="B381" s="46">
        <v>44879</v>
      </c>
      <c r="C381" s="169">
        <v>40.401686802569451</v>
      </c>
      <c r="D381" s="169">
        <v>83.437278222405467</v>
      </c>
      <c r="E381" s="169">
        <f t="shared" si="21"/>
        <v>40.401686802569451</v>
      </c>
      <c r="F381" s="190" t="str">
        <f t="shared" si="20"/>
        <v/>
      </c>
      <c r="H381" t="str">
        <f t="shared" si="23"/>
        <v/>
      </c>
      <c r="I381" s="190" t="str">
        <f t="shared" si="22"/>
        <v/>
      </c>
    </row>
    <row r="382" spans="1:9">
      <c r="A382">
        <v>379</v>
      </c>
      <c r="B382" s="46">
        <v>44880</v>
      </c>
      <c r="C382" s="169">
        <v>36.647924542569449</v>
      </c>
      <c r="D382" s="169">
        <v>83.437278222405467</v>
      </c>
      <c r="E382" s="169">
        <f t="shared" si="21"/>
        <v>36.647924542569449</v>
      </c>
      <c r="F382" s="190" t="str">
        <f t="shared" si="20"/>
        <v>N</v>
      </c>
      <c r="G382" s="191">
        <f>IF(DAY(B382)=15,D382,"")</f>
        <v>83.437278222405467</v>
      </c>
      <c r="H382" t="str">
        <f t="shared" si="23"/>
        <v/>
      </c>
      <c r="I382" s="190" t="str">
        <f t="shared" si="22"/>
        <v>N</v>
      </c>
    </row>
    <row r="383" spans="1:9">
      <c r="A383">
        <v>380</v>
      </c>
      <c r="B383" s="46">
        <v>44881</v>
      </c>
      <c r="C383" s="169">
        <v>50.92107846073597</v>
      </c>
      <c r="D383" s="169">
        <v>83.437278222405467</v>
      </c>
      <c r="E383" s="169">
        <f t="shared" si="21"/>
        <v>50.92107846073597</v>
      </c>
      <c r="F383" s="190" t="str">
        <f t="shared" si="20"/>
        <v/>
      </c>
      <c r="H383" t="str">
        <f t="shared" si="23"/>
        <v/>
      </c>
      <c r="I383" s="190" t="str">
        <f t="shared" si="22"/>
        <v/>
      </c>
    </row>
    <row r="384" spans="1:9">
      <c r="A384">
        <v>381</v>
      </c>
      <c r="B384" s="46">
        <v>44882</v>
      </c>
      <c r="C384" s="169">
        <v>54.079362809736899</v>
      </c>
      <c r="D384" s="169">
        <v>83.437278222405467</v>
      </c>
      <c r="E384" s="169">
        <f t="shared" si="21"/>
        <v>54.079362809736899</v>
      </c>
      <c r="F384" s="190" t="str">
        <f t="shared" si="20"/>
        <v/>
      </c>
      <c r="H384" t="str">
        <f t="shared" si="23"/>
        <v/>
      </c>
      <c r="I384" s="190" t="str">
        <f t="shared" si="22"/>
        <v/>
      </c>
    </row>
    <row r="385" spans="1:9">
      <c r="A385">
        <v>382</v>
      </c>
      <c r="B385" s="46">
        <v>44883</v>
      </c>
      <c r="C385" s="169">
        <v>62.311454867738767</v>
      </c>
      <c r="D385" s="169">
        <v>83.437278222405467</v>
      </c>
      <c r="E385" s="169">
        <f t="shared" si="21"/>
        <v>62.311454867738767</v>
      </c>
      <c r="F385" s="190" t="str">
        <f t="shared" si="20"/>
        <v/>
      </c>
      <c r="H385" t="str">
        <f t="shared" si="23"/>
        <v/>
      </c>
      <c r="I385" s="190" t="str">
        <f t="shared" si="22"/>
        <v/>
      </c>
    </row>
    <row r="386" spans="1:9">
      <c r="A386">
        <v>383</v>
      </c>
      <c r="B386" s="46">
        <v>44884</v>
      </c>
      <c r="C386" s="169">
        <v>54.486124876736902</v>
      </c>
      <c r="D386" s="169">
        <v>83.437278222405467</v>
      </c>
      <c r="E386" s="169">
        <f t="shared" si="21"/>
        <v>54.486124876736902</v>
      </c>
      <c r="F386" s="190" t="str">
        <f t="shared" si="20"/>
        <v/>
      </c>
      <c r="H386" t="str">
        <f t="shared" si="23"/>
        <v/>
      </c>
      <c r="I386" s="190" t="str">
        <f t="shared" si="22"/>
        <v/>
      </c>
    </row>
    <row r="387" spans="1:9">
      <c r="A387">
        <v>384</v>
      </c>
      <c r="B387" s="46">
        <v>44885</v>
      </c>
      <c r="C387" s="169">
        <v>53.590608580737836</v>
      </c>
      <c r="D387" s="169">
        <v>83.437278222405467</v>
      </c>
      <c r="E387" s="169">
        <f t="shared" si="21"/>
        <v>53.590608580737836</v>
      </c>
      <c r="F387" s="190" t="str">
        <f t="shared" ref="F387:F450" si="24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23"/>
        <v/>
      </c>
      <c r="I387" s="190" t="str">
        <f t="shared" si="22"/>
        <v/>
      </c>
    </row>
    <row r="388" spans="1:9">
      <c r="A388">
        <v>385</v>
      </c>
      <c r="B388" s="46">
        <v>44886</v>
      </c>
      <c r="C388" s="169">
        <v>62.19546324073783</v>
      </c>
      <c r="D388" s="169">
        <v>83.437278222405467</v>
      </c>
      <c r="E388" s="169">
        <f t="shared" ref="E388:E395" si="25">IF(C388&lt;D388,C388,D388)</f>
        <v>62.19546324073783</v>
      </c>
      <c r="F388" s="190" t="str">
        <f t="shared" si="24"/>
        <v/>
      </c>
      <c r="H388" t="str">
        <f t="shared" si="23"/>
        <v/>
      </c>
      <c r="I388" s="190" t="str">
        <f t="shared" ref="I388:I451" si="26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9">
      <c r="A389">
        <v>386</v>
      </c>
      <c r="B389" s="46">
        <v>44887</v>
      </c>
      <c r="C389" s="169">
        <v>73.662484316736894</v>
      </c>
      <c r="D389" s="169">
        <v>83.437278222405467</v>
      </c>
      <c r="E389" s="169">
        <f t="shared" si="25"/>
        <v>73.662484316736894</v>
      </c>
      <c r="F389" s="190" t="str">
        <f t="shared" si="24"/>
        <v/>
      </c>
      <c r="H389" t="str">
        <f t="shared" ref="H389:H452" si="27">IF(MONTH(B389)=1,IF(DAY(B389)=1,YEAR(B389),""),"")</f>
        <v/>
      </c>
      <c r="I389" s="190" t="str">
        <f t="shared" si="26"/>
        <v/>
      </c>
    </row>
    <row r="390" spans="1:9">
      <c r="A390">
        <v>387</v>
      </c>
      <c r="B390" s="46">
        <v>44888</v>
      </c>
      <c r="C390" s="169">
        <v>133.01293763312782</v>
      </c>
      <c r="D390" s="169">
        <v>83.437278222405467</v>
      </c>
      <c r="E390" s="169">
        <f t="shared" si="25"/>
        <v>83.437278222405467</v>
      </c>
      <c r="F390" s="190" t="str">
        <f t="shared" si="24"/>
        <v/>
      </c>
      <c r="H390" t="str">
        <f t="shared" si="27"/>
        <v/>
      </c>
      <c r="I390" s="190" t="str">
        <f t="shared" si="26"/>
        <v/>
      </c>
    </row>
    <row r="391" spans="1:9">
      <c r="A391">
        <v>388</v>
      </c>
      <c r="B391" s="46">
        <v>44889</v>
      </c>
      <c r="C391" s="169">
        <v>146.37909403312969</v>
      </c>
      <c r="D391" s="169">
        <v>83.437278222405467</v>
      </c>
      <c r="E391" s="169">
        <f t="shared" si="25"/>
        <v>83.437278222405467</v>
      </c>
      <c r="F391" s="190" t="str">
        <f t="shared" si="24"/>
        <v/>
      </c>
      <c r="H391" t="str">
        <f t="shared" si="27"/>
        <v/>
      </c>
      <c r="I391" s="190" t="str">
        <f t="shared" si="26"/>
        <v/>
      </c>
    </row>
    <row r="392" spans="1:9">
      <c r="A392">
        <v>389</v>
      </c>
      <c r="B392" s="46">
        <v>44890</v>
      </c>
      <c r="C392" s="169">
        <v>139.10208684112686</v>
      </c>
      <c r="D392" s="169">
        <v>83.437278222405467</v>
      </c>
      <c r="E392" s="169">
        <f t="shared" si="25"/>
        <v>83.437278222405467</v>
      </c>
      <c r="F392" s="190" t="str">
        <f t="shared" si="24"/>
        <v/>
      </c>
      <c r="H392" t="str">
        <f t="shared" si="27"/>
        <v/>
      </c>
      <c r="I392" s="190" t="str">
        <f t="shared" si="26"/>
        <v/>
      </c>
    </row>
    <row r="393" spans="1:9">
      <c r="A393">
        <v>390</v>
      </c>
      <c r="B393" s="46">
        <v>44891</v>
      </c>
      <c r="C393" s="169">
        <v>145.09204238912872</v>
      </c>
      <c r="D393" s="169">
        <v>83.437278222405467</v>
      </c>
      <c r="E393" s="169">
        <f t="shared" si="25"/>
        <v>83.437278222405467</v>
      </c>
      <c r="F393" s="190" t="str">
        <f t="shared" si="24"/>
        <v/>
      </c>
      <c r="H393" t="str">
        <f t="shared" si="27"/>
        <v/>
      </c>
      <c r="I393" s="190" t="str">
        <f t="shared" si="26"/>
        <v/>
      </c>
    </row>
    <row r="394" spans="1:9">
      <c r="A394">
        <v>391</v>
      </c>
      <c r="B394" s="46">
        <v>44892</v>
      </c>
      <c r="C394" s="169">
        <v>137.68673816912781</v>
      </c>
      <c r="D394" s="169">
        <v>83.437278222405467</v>
      </c>
      <c r="E394" s="169">
        <f t="shared" si="25"/>
        <v>83.437278222405467</v>
      </c>
      <c r="F394" s="190" t="str">
        <f t="shared" si="24"/>
        <v/>
      </c>
      <c r="H394" t="str">
        <f t="shared" si="27"/>
        <v/>
      </c>
      <c r="I394" s="190" t="str">
        <f t="shared" si="26"/>
        <v/>
      </c>
    </row>
    <row r="395" spans="1:9">
      <c r="A395">
        <v>392</v>
      </c>
      <c r="B395" s="46">
        <v>44893</v>
      </c>
      <c r="C395" s="169">
        <v>124.79451112512781</v>
      </c>
      <c r="D395" s="169">
        <v>83.437278222405467</v>
      </c>
      <c r="E395" s="169">
        <f t="shared" si="25"/>
        <v>83.437278222405467</v>
      </c>
      <c r="F395" s="190" t="str">
        <f t="shared" si="24"/>
        <v/>
      </c>
      <c r="H395" t="str">
        <f t="shared" si="27"/>
        <v/>
      </c>
      <c r="I395" s="190" t="str">
        <f t="shared" si="26"/>
        <v/>
      </c>
    </row>
    <row r="396" spans="1:9">
      <c r="A396">
        <v>393</v>
      </c>
      <c r="B396" s="46">
        <v>44894</v>
      </c>
      <c r="C396" s="169">
        <v>157.05292319312778</v>
      </c>
      <c r="D396" s="169">
        <v>83.437278222405467</v>
      </c>
      <c r="E396" s="169">
        <f t="shared" ref="E396:E398" si="28">IF(C396&lt;D396,C396,D396)</f>
        <v>83.437278222405467</v>
      </c>
      <c r="F396" s="190" t="str">
        <f t="shared" si="24"/>
        <v/>
      </c>
      <c r="H396" t="str">
        <f t="shared" si="27"/>
        <v/>
      </c>
      <c r="I396" s="190" t="str">
        <f t="shared" si="26"/>
        <v/>
      </c>
    </row>
    <row r="397" spans="1:9">
      <c r="A397">
        <v>394</v>
      </c>
      <c r="B397" s="46">
        <v>44895</v>
      </c>
      <c r="C397" s="169">
        <v>78.135611493811084</v>
      </c>
      <c r="D397" s="169">
        <v>83.437278222405467</v>
      </c>
      <c r="E397" s="169">
        <f t="shared" si="28"/>
        <v>78.135611493811084</v>
      </c>
      <c r="F397" s="190" t="str">
        <f t="shared" si="24"/>
        <v/>
      </c>
      <c r="H397" t="str">
        <f t="shared" si="27"/>
        <v/>
      </c>
      <c r="I397" s="190" t="str">
        <f t="shared" si="26"/>
        <v/>
      </c>
    </row>
    <row r="398" spans="1:9">
      <c r="A398">
        <v>395</v>
      </c>
      <c r="B398" s="46">
        <v>44896</v>
      </c>
      <c r="C398" s="169">
        <v>70.928567722812019</v>
      </c>
      <c r="D398" s="169">
        <v>108.10243370537623</v>
      </c>
      <c r="E398" s="169">
        <f t="shared" si="28"/>
        <v>70.928567722812019</v>
      </c>
      <c r="F398" s="190" t="str">
        <f t="shared" si="24"/>
        <v/>
      </c>
      <c r="H398" t="str">
        <f t="shared" si="27"/>
        <v/>
      </c>
      <c r="I398" s="190" t="str">
        <f t="shared" si="26"/>
        <v/>
      </c>
    </row>
    <row r="399" spans="1:9">
      <c r="A399">
        <v>396</v>
      </c>
      <c r="B399" s="46">
        <v>44897</v>
      </c>
      <c r="C399" s="169">
        <v>76.552537708811087</v>
      </c>
      <c r="D399" s="169">
        <v>108.10243370537623</v>
      </c>
      <c r="E399" s="169">
        <f t="shared" ref="E399:E462" si="29">IF(C399&lt;D399,C399,D399)</f>
        <v>76.552537708811087</v>
      </c>
      <c r="F399" s="190" t="str">
        <f t="shared" si="24"/>
        <v/>
      </c>
      <c r="H399" t="str">
        <f t="shared" si="27"/>
        <v/>
      </c>
      <c r="I399" s="190" t="str">
        <f t="shared" si="26"/>
        <v/>
      </c>
    </row>
    <row r="400" spans="1:9">
      <c r="A400">
        <v>397</v>
      </c>
      <c r="B400" s="46">
        <v>44898</v>
      </c>
      <c r="C400" s="169">
        <v>79.19663666181016</v>
      </c>
      <c r="D400" s="169">
        <v>108.10243370537623</v>
      </c>
      <c r="E400" s="169">
        <f t="shared" si="29"/>
        <v>79.19663666181016</v>
      </c>
      <c r="F400" s="190" t="str">
        <f t="shared" si="24"/>
        <v/>
      </c>
      <c r="H400" t="str">
        <f t="shared" si="27"/>
        <v/>
      </c>
      <c r="I400" s="190" t="str">
        <f t="shared" si="26"/>
        <v/>
      </c>
    </row>
    <row r="401" spans="1:9">
      <c r="A401">
        <v>398</v>
      </c>
      <c r="B401" s="46">
        <v>44899</v>
      </c>
      <c r="C401" s="169">
        <v>77.386342661811085</v>
      </c>
      <c r="D401" s="169">
        <v>108.10243370537623</v>
      </c>
      <c r="E401" s="169">
        <f t="shared" si="29"/>
        <v>77.386342661811085</v>
      </c>
      <c r="F401" s="190" t="str">
        <f t="shared" si="24"/>
        <v/>
      </c>
      <c r="H401" t="str">
        <f t="shared" si="27"/>
        <v/>
      </c>
      <c r="I401" s="190" t="str">
        <f t="shared" si="26"/>
        <v/>
      </c>
    </row>
    <row r="402" spans="1:9">
      <c r="A402">
        <v>399</v>
      </c>
      <c r="B402" s="46">
        <v>44900</v>
      </c>
      <c r="C402" s="169">
        <v>74.9116890218111</v>
      </c>
      <c r="D402" s="169">
        <v>108.10243370537623</v>
      </c>
      <c r="E402" s="169">
        <f t="shared" si="29"/>
        <v>74.9116890218111</v>
      </c>
      <c r="F402" s="190" t="str">
        <f t="shared" si="24"/>
        <v/>
      </c>
      <c r="H402" t="str">
        <f t="shared" si="27"/>
        <v/>
      </c>
      <c r="I402" s="190" t="str">
        <f t="shared" si="26"/>
        <v/>
      </c>
    </row>
    <row r="403" spans="1:9">
      <c r="A403">
        <v>400</v>
      </c>
      <c r="B403" s="46">
        <v>44901</v>
      </c>
      <c r="C403" s="169">
        <v>73.992880701812012</v>
      </c>
      <c r="D403" s="169">
        <v>108.10243370537623</v>
      </c>
      <c r="E403" s="169">
        <f t="shared" si="29"/>
        <v>73.992880701812012</v>
      </c>
      <c r="F403" s="190" t="str">
        <f t="shared" si="24"/>
        <v/>
      </c>
      <c r="H403" t="str">
        <f t="shared" si="27"/>
        <v/>
      </c>
      <c r="I403" s="190" t="str">
        <f t="shared" si="26"/>
        <v/>
      </c>
    </row>
    <row r="404" spans="1:9">
      <c r="A404">
        <v>401</v>
      </c>
      <c r="B404" s="46">
        <v>44902</v>
      </c>
      <c r="C404" s="169">
        <v>83.487556462748103</v>
      </c>
      <c r="D404" s="169">
        <v>108.10243370537623</v>
      </c>
      <c r="E404" s="169">
        <f t="shared" si="29"/>
        <v>83.487556462748103</v>
      </c>
      <c r="F404" s="190" t="str">
        <f t="shared" si="24"/>
        <v/>
      </c>
      <c r="H404" t="str">
        <f t="shared" si="27"/>
        <v/>
      </c>
      <c r="I404" s="190" t="str">
        <f t="shared" si="26"/>
        <v/>
      </c>
    </row>
    <row r="405" spans="1:9">
      <c r="A405">
        <v>402</v>
      </c>
      <c r="B405" s="46">
        <v>44903</v>
      </c>
      <c r="C405" s="169">
        <v>78.386562502751829</v>
      </c>
      <c r="D405" s="169">
        <v>108.10243370537623</v>
      </c>
      <c r="E405" s="169">
        <f t="shared" si="29"/>
        <v>78.386562502751829</v>
      </c>
      <c r="F405" s="190" t="str">
        <f t="shared" si="24"/>
        <v/>
      </c>
      <c r="H405" t="str">
        <f t="shared" si="27"/>
        <v/>
      </c>
      <c r="I405" s="190" t="str">
        <f t="shared" si="26"/>
        <v/>
      </c>
    </row>
    <row r="406" spans="1:9">
      <c r="A406">
        <v>403</v>
      </c>
      <c r="B406" s="46">
        <v>44904</v>
      </c>
      <c r="C406" s="169">
        <v>81.364727742749963</v>
      </c>
      <c r="D406" s="169">
        <v>108.10243370537623</v>
      </c>
      <c r="E406" s="169">
        <f t="shared" si="29"/>
        <v>81.364727742749963</v>
      </c>
      <c r="F406" s="190" t="str">
        <f t="shared" si="24"/>
        <v/>
      </c>
      <c r="H406" t="str">
        <f t="shared" si="27"/>
        <v/>
      </c>
      <c r="I406" s="190" t="str">
        <f t="shared" si="26"/>
        <v/>
      </c>
    </row>
    <row r="407" spans="1:9">
      <c r="A407">
        <v>404</v>
      </c>
      <c r="B407" s="46">
        <v>44905</v>
      </c>
      <c r="C407" s="169">
        <v>65.846046131749958</v>
      </c>
      <c r="D407" s="169">
        <v>108.10243370537623</v>
      </c>
      <c r="E407" s="169">
        <f t="shared" si="29"/>
        <v>65.846046131749958</v>
      </c>
      <c r="F407" s="190" t="str">
        <f t="shared" si="24"/>
        <v/>
      </c>
      <c r="H407" t="str">
        <f t="shared" si="27"/>
        <v/>
      </c>
      <c r="I407" s="190" t="str">
        <f t="shared" si="26"/>
        <v/>
      </c>
    </row>
    <row r="408" spans="1:9">
      <c r="A408">
        <v>405</v>
      </c>
      <c r="B408" s="46">
        <v>44906</v>
      </c>
      <c r="C408" s="169">
        <v>67.880276181749039</v>
      </c>
      <c r="D408" s="169">
        <v>108.10243370537623</v>
      </c>
      <c r="E408" s="169">
        <f t="shared" si="29"/>
        <v>67.880276181749039</v>
      </c>
      <c r="F408" s="190" t="str">
        <f t="shared" si="24"/>
        <v/>
      </c>
      <c r="H408" t="str">
        <f t="shared" si="27"/>
        <v/>
      </c>
      <c r="I408" s="190" t="str">
        <f t="shared" si="26"/>
        <v/>
      </c>
    </row>
    <row r="409" spans="1:9">
      <c r="A409">
        <v>406</v>
      </c>
      <c r="B409" s="46">
        <v>44907</v>
      </c>
      <c r="C409" s="169">
        <v>74.291155034749977</v>
      </c>
      <c r="D409" s="169">
        <v>108.10243370537623</v>
      </c>
      <c r="E409" s="169">
        <f t="shared" si="29"/>
        <v>74.291155034749977</v>
      </c>
      <c r="F409" s="190" t="str">
        <f t="shared" si="24"/>
        <v/>
      </c>
      <c r="H409" t="str">
        <f t="shared" si="27"/>
        <v/>
      </c>
      <c r="I409" s="190" t="str">
        <f t="shared" si="26"/>
        <v/>
      </c>
    </row>
    <row r="410" spans="1:9">
      <c r="A410">
        <v>407</v>
      </c>
      <c r="B410" s="46">
        <v>44908</v>
      </c>
      <c r="C410" s="169">
        <v>101.93849131074995</v>
      </c>
      <c r="D410" s="169">
        <v>108.10243370537623</v>
      </c>
      <c r="E410" s="169">
        <f t="shared" si="29"/>
        <v>101.93849131074995</v>
      </c>
      <c r="F410" s="190" t="str">
        <f t="shared" si="24"/>
        <v/>
      </c>
      <c r="H410" t="str">
        <f t="shared" si="27"/>
        <v/>
      </c>
      <c r="I410" s="190" t="str">
        <f t="shared" si="26"/>
        <v/>
      </c>
    </row>
    <row r="411" spans="1:9">
      <c r="A411">
        <v>408</v>
      </c>
      <c r="B411" s="46">
        <v>44909</v>
      </c>
      <c r="C411" s="169">
        <v>289.97392061030251</v>
      </c>
      <c r="D411" s="169">
        <v>108.10243370537623</v>
      </c>
      <c r="E411" s="169">
        <f t="shared" si="29"/>
        <v>108.10243370537623</v>
      </c>
      <c r="F411" s="190" t="str">
        <f t="shared" si="24"/>
        <v/>
      </c>
      <c r="H411" t="str">
        <f t="shared" si="27"/>
        <v/>
      </c>
      <c r="I411" s="190" t="str">
        <f t="shared" si="26"/>
        <v/>
      </c>
    </row>
    <row r="412" spans="1:9">
      <c r="A412">
        <v>409</v>
      </c>
      <c r="B412" s="46">
        <v>44910</v>
      </c>
      <c r="C412" s="169">
        <v>284.73792954630437</v>
      </c>
      <c r="D412" s="169">
        <v>108.10243370537623</v>
      </c>
      <c r="E412" s="169">
        <f t="shared" si="29"/>
        <v>108.10243370537623</v>
      </c>
      <c r="F412" s="190" t="str">
        <f t="shared" si="24"/>
        <v>D</v>
      </c>
      <c r="G412" s="191">
        <f>IF(DAY(B412)=15,D412,"")</f>
        <v>108.10243370537623</v>
      </c>
      <c r="H412" t="str">
        <f t="shared" si="27"/>
        <v/>
      </c>
      <c r="I412" s="190" t="str">
        <f t="shared" si="26"/>
        <v>D</v>
      </c>
    </row>
    <row r="413" spans="1:9">
      <c r="A413">
        <v>410</v>
      </c>
      <c r="B413" s="46">
        <v>44911</v>
      </c>
      <c r="C413" s="169">
        <v>307.97685631430346</v>
      </c>
      <c r="D413" s="169">
        <v>108.10243370537623</v>
      </c>
      <c r="E413" s="169">
        <f t="shared" si="29"/>
        <v>108.10243370537623</v>
      </c>
      <c r="F413" s="190" t="str">
        <f t="shared" si="24"/>
        <v/>
      </c>
      <c r="G413" s="191" t="str">
        <f>IF(DAY(B413)=15,D413,"")</f>
        <v/>
      </c>
      <c r="H413" t="str">
        <f t="shared" si="27"/>
        <v/>
      </c>
      <c r="I413" s="190" t="str">
        <f t="shared" si="26"/>
        <v/>
      </c>
    </row>
    <row r="414" spans="1:9">
      <c r="A414">
        <v>411</v>
      </c>
      <c r="B414" s="46">
        <v>44912</v>
      </c>
      <c r="C414" s="169">
        <v>302.26623228230346</v>
      </c>
      <c r="D414" s="169">
        <v>108.10243370537623</v>
      </c>
      <c r="E414" s="169">
        <f t="shared" si="29"/>
        <v>108.10243370537623</v>
      </c>
      <c r="F414" s="190" t="str">
        <f t="shared" si="24"/>
        <v/>
      </c>
      <c r="H414" t="str">
        <f t="shared" si="27"/>
        <v/>
      </c>
      <c r="I414" s="190" t="str">
        <f t="shared" si="26"/>
        <v/>
      </c>
    </row>
    <row r="415" spans="1:9">
      <c r="A415">
        <v>412</v>
      </c>
      <c r="B415" s="46">
        <v>44913</v>
      </c>
      <c r="C415" s="169">
        <v>247.9712209903025</v>
      </c>
      <c r="D415" s="169">
        <v>108.10243370537623</v>
      </c>
      <c r="E415" s="169">
        <f t="shared" si="29"/>
        <v>108.10243370537623</v>
      </c>
      <c r="F415" s="190" t="str">
        <f t="shared" si="24"/>
        <v/>
      </c>
      <c r="H415" t="str">
        <f t="shared" si="27"/>
        <v/>
      </c>
      <c r="I415" s="190" t="str">
        <f t="shared" si="26"/>
        <v/>
      </c>
    </row>
    <row r="416" spans="1:9">
      <c r="A416">
        <v>413</v>
      </c>
      <c r="B416" s="46">
        <v>44914</v>
      </c>
      <c r="C416" s="169">
        <v>269.60022292630441</v>
      </c>
      <c r="D416" s="169">
        <v>108.10243370537623</v>
      </c>
      <c r="E416" s="169">
        <f t="shared" si="29"/>
        <v>108.10243370537623</v>
      </c>
      <c r="F416" s="190" t="str">
        <f t="shared" si="24"/>
        <v/>
      </c>
      <c r="H416" t="str">
        <f t="shared" si="27"/>
        <v/>
      </c>
      <c r="I416" s="190" t="str">
        <f t="shared" si="26"/>
        <v/>
      </c>
    </row>
    <row r="417" spans="1:9">
      <c r="A417">
        <v>414</v>
      </c>
      <c r="B417" s="46">
        <v>44915</v>
      </c>
      <c r="C417" s="169">
        <v>283.5932388583044</v>
      </c>
      <c r="D417" s="169">
        <v>108.10243370537623</v>
      </c>
      <c r="E417" s="169">
        <f t="shared" si="29"/>
        <v>108.10243370537623</v>
      </c>
      <c r="F417" s="190" t="str">
        <f t="shared" si="24"/>
        <v/>
      </c>
      <c r="H417" t="str">
        <f t="shared" si="27"/>
        <v/>
      </c>
      <c r="I417" s="190" t="str">
        <f t="shared" si="26"/>
        <v/>
      </c>
    </row>
    <row r="418" spans="1:9">
      <c r="A418">
        <v>415</v>
      </c>
      <c r="B418" s="46">
        <v>44916</v>
      </c>
      <c r="C418" s="169">
        <v>216.41231130322751</v>
      </c>
      <c r="D418" s="169">
        <v>108.10243370537623</v>
      </c>
      <c r="E418" s="169">
        <f t="shared" si="29"/>
        <v>108.10243370537623</v>
      </c>
      <c r="F418" s="190" t="str">
        <f t="shared" si="24"/>
        <v/>
      </c>
      <c r="H418" t="str">
        <f t="shared" si="27"/>
        <v/>
      </c>
      <c r="I418" s="190" t="str">
        <f t="shared" si="26"/>
        <v/>
      </c>
    </row>
    <row r="419" spans="1:9">
      <c r="A419">
        <v>416</v>
      </c>
      <c r="B419" s="46">
        <v>44917</v>
      </c>
      <c r="C419" s="169">
        <v>231.06819202322563</v>
      </c>
      <c r="D419" s="169">
        <v>108.10243370537623</v>
      </c>
      <c r="E419" s="169">
        <f t="shared" si="29"/>
        <v>108.10243370537623</v>
      </c>
      <c r="F419" s="190" t="str">
        <f t="shared" si="24"/>
        <v/>
      </c>
      <c r="H419" t="str">
        <f t="shared" si="27"/>
        <v/>
      </c>
      <c r="I419" s="190" t="str">
        <f t="shared" si="26"/>
        <v/>
      </c>
    </row>
    <row r="420" spans="1:9">
      <c r="A420">
        <v>417</v>
      </c>
      <c r="B420" s="46">
        <v>44918</v>
      </c>
      <c r="C420" s="169">
        <v>208.50973759122655</v>
      </c>
      <c r="D420" s="169">
        <v>108.10243370537623</v>
      </c>
      <c r="E420" s="169">
        <f t="shared" si="29"/>
        <v>108.10243370537623</v>
      </c>
      <c r="F420" s="190" t="str">
        <f t="shared" si="24"/>
        <v/>
      </c>
      <c r="H420" t="str">
        <f t="shared" si="27"/>
        <v/>
      </c>
      <c r="I420" s="190" t="str">
        <f t="shared" si="26"/>
        <v/>
      </c>
    </row>
    <row r="421" spans="1:9">
      <c r="A421">
        <v>418</v>
      </c>
      <c r="B421" s="46">
        <v>44919</v>
      </c>
      <c r="C421" s="169">
        <v>181.46844320322654</v>
      </c>
      <c r="D421" s="169">
        <v>108.10243370537623</v>
      </c>
      <c r="E421" s="169">
        <f t="shared" si="29"/>
        <v>108.10243370537623</v>
      </c>
      <c r="F421" s="190" t="str">
        <f t="shared" si="24"/>
        <v/>
      </c>
      <c r="H421" t="str">
        <f t="shared" si="27"/>
        <v/>
      </c>
      <c r="I421" s="190" t="str">
        <f t="shared" si="26"/>
        <v/>
      </c>
    </row>
    <row r="422" spans="1:9">
      <c r="A422">
        <v>419</v>
      </c>
      <c r="B422" s="46">
        <v>44920</v>
      </c>
      <c r="C422" s="169">
        <v>167.11491751522655</v>
      </c>
      <c r="D422" s="169">
        <v>108.10243370537623</v>
      </c>
      <c r="E422" s="169">
        <f t="shared" si="29"/>
        <v>108.10243370537623</v>
      </c>
      <c r="F422" s="190" t="str">
        <f t="shared" si="24"/>
        <v/>
      </c>
      <c r="H422" t="str">
        <f t="shared" si="27"/>
        <v/>
      </c>
      <c r="I422" s="190" t="str">
        <f t="shared" si="26"/>
        <v/>
      </c>
    </row>
    <row r="423" spans="1:9">
      <c r="A423">
        <v>420</v>
      </c>
      <c r="B423" s="46">
        <v>44921</v>
      </c>
      <c r="C423" s="169">
        <v>204.13234757522562</v>
      </c>
      <c r="D423" s="169">
        <v>108.10243370537623</v>
      </c>
      <c r="E423" s="169">
        <f t="shared" si="29"/>
        <v>108.10243370537623</v>
      </c>
      <c r="F423" s="190" t="str">
        <f t="shared" si="24"/>
        <v/>
      </c>
      <c r="H423" t="str">
        <f t="shared" si="27"/>
        <v/>
      </c>
      <c r="I423" s="190" t="str">
        <f t="shared" si="26"/>
        <v/>
      </c>
    </row>
    <row r="424" spans="1:9">
      <c r="A424">
        <v>421</v>
      </c>
      <c r="B424" s="46">
        <v>44922</v>
      </c>
      <c r="C424" s="169">
        <v>234.34795938322748</v>
      </c>
      <c r="D424" s="169">
        <v>108.10243370537623</v>
      </c>
      <c r="E424" s="169">
        <f t="shared" si="29"/>
        <v>108.10243370537623</v>
      </c>
      <c r="F424" s="190" t="str">
        <f t="shared" si="24"/>
        <v/>
      </c>
      <c r="H424" t="str">
        <f t="shared" si="27"/>
        <v/>
      </c>
      <c r="I424" s="190" t="str">
        <f t="shared" si="26"/>
        <v/>
      </c>
    </row>
    <row r="425" spans="1:9">
      <c r="A425">
        <v>422</v>
      </c>
      <c r="B425" s="46">
        <v>44923</v>
      </c>
      <c r="C425" s="169">
        <v>193.8002134387624</v>
      </c>
      <c r="D425" s="169">
        <v>108.10243370537623</v>
      </c>
      <c r="E425" s="169">
        <f t="shared" si="29"/>
        <v>108.10243370537623</v>
      </c>
      <c r="F425" s="190" t="str">
        <f t="shared" si="24"/>
        <v/>
      </c>
      <c r="H425" t="str">
        <f t="shared" si="27"/>
        <v/>
      </c>
      <c r="I425" s="190" t="str">
        <f t="shared" si="26"/>
        <v/>
      </c>
    </row>
    <row r="426" spans="1:9">
      <c r="A426">
        <v>423</v>
      </c>
      <c r="B426" s="46">
        <v>44924</v>
      </c>
      <c r="C426" s="169">
        <v>196.19100491875963</v>
      </c>
      <c r="D426" s="169">
        <v>108.10243370537623</v>
      </c>
      <c r="E426" s="169">
        <f t="shared" si="29"/>
        <v>108.10243370537623</v>
      </c>
      <c r="F426" s="190" t="str">
        <f t="shared" si="24"/>
        <v/>
      </c>
      <c r="H426" t="str">
        <f t="shared" si="27"/>
        <v/>
      </c>
      <c r="I426" s="190" t="str">
        <f t="shared" si="26"/>
        <v/>
      </c>
    </row>
    <row r="427" spans="1:9">
      <c r="A427">
        <v>424</v>
      </c>
      <c r="B427" s="46">
        <v>44925</v>
      </c>
      <c r="C427" s="169">
        <v>181.06590471476241</v>
      </c>
      <c r="D427" s="169">
        <v>108.10243370537623</v>
      </c>
      <c r="E427" s="169">
        <f t="shared" si="29"/>
        <v>108.10243370537623</v>
      </c>
      <c r="F427" s="190" t="str">
        <f t="shared" si="24"/>
        <v/>
      </c>
      <c r="H427" t="str">
        <f t="shared" si="27"/>
        <v/>
      </c>
      <c r="I427" s="190" t="str">
        <f t="shared" si="26"/>
        <v/>
      </c>
    </row>
    <row r="428" spans="1:9">
      <c r="A428">
        <v>425</v>
      </c>
      <c r="B428" s="46">
        <v>44926</v>
      </c>
      <c r="C428" s="169">
        <v>181.0535762667615</v>
      </c>
      <c r="D428" s="169">
        <v>108.10243370537623</v>
      </c>
      <c r="E428" s="169">
        <f t="shared" si="29"/>
        <v>108.10243370537623</v>
      </c>
      <c r="F428" s="190" t="str">
        <f t="shared" si="24"/>
        <v/>
      </c>
      <c r="H428" t="str">
        <f t="shared" si="27"/>
        <v/>
      </c>
      <c r="I428" s="190" t="str">
        <f t="shared" si="26"/>
        <v/>
      </c>
    </row>
    <row r="429" spans="1:9">
      <c r="A429">
        <v>426</v>
      </c>
      <c r="B429" s="46">
        <v>44927</v>
      </c>
      <c r="C429" s="169">
        <v>184.96615999076241</v>
      </c>
      <c r="D429" s="169">
        <v>119.44455644829111</v>
      </c>
      <c r="E429" s="169">
        <f t="shared" si="29"/>
        <v>119.44455644829111</v>
      </c>
      <c r="F429" s="190" t="str">
        <f t="shared" si="24"/>
        <v/>
      </c>
      <c r="H429">
        <f t="shared" si="27"/>
        <v>2023</v>
      </c>
      <c r="I429" s="190" t="str">
        <f t="shared" si="26"/>
        <v/>
      </c>
    </row>
    <row r="430" spans="1:9">
      <c r="A430">
        <v>427</v>
      </c>
      <c r="B430" s="46">
        <v>44928</v>
      </c>
      <c r="C430" s="169">
        <v>244.60551851076056</v>
      </c>
      <c r="D430" s="169">
        <v>119.44455644829111</v>
      </c>
      <c r="E430" s="169">
        <f t="shared" si="29"/>
        <v>119.44455644829111</v>
      </c>
      <c r="F430" s="190" t="str">
        <f t="shared" si="24"/>
        <v/>
      </c>
      <c r="H430" t="str">
        <f t="shared" si="27"/>
        <v/>
      </c>
      <c r="I430" s="190" t="str">
        <f t="shared" si="26"/>
        <v/>
      </c>
    </row>
    <row r="431" spans="1:9">
      <c r="A431">
        <v>428</v>
      </c>
      <c r="B431" s="46">
        <v>44929</v>
      </c>
      <c r="C431" s="169">
        <v>261.85293661476146</v>
      </c>
      <c r="D431" s="169">
        <v>119.44455644829111</v>
      </c>
      <c r="E431" s="169">
        <f t="shared" si="29"/>
        <v>119.44455644829111</v>
      </c>
      <c r="F431" s="190" t="str">
        <f t="shared" si="24"/>
        <v/>
      </c>
      <c r="H431" t="str">
        <f t="shared" si="27"/>
        <v/>
      </c>
      <c r="I431" s="190" t="str">
        <f t="shared" si="26"/>
        <v/>
      </c>
    </row>
    <row r="432" spans="1:9">
      <c r="A432">
        <v>429</v>
      </c>
      <c r="B432" s="46">
        <v>44930</v>
      </c>
      <c r="C432" s="169">
        <v>209.64337584719698</v>
      </c>
      <c r="D432" s="169">
        <v>119.44455644829111</v>
      </c>
      <c r="E432" s="169">
        <f t="shared" si="29"/>
        <v>119.44455644829111</v>
      </c>
      <c r="F432" s="190" t="str">
        <f t="shared" si="24"/>
        <v/>
      </c>
      <c r="H432" t="str">
        <f t="shared" si="27"/>
        <v/>
      </c>
      <c r="I432" s="190" t="str">
        <f t="shared" si="26"/>
        <v/>
      </c>
    </row>
    <row r="433" spans="1:9">
      <c r="A433">
        <v>430</v>
      </c>
      <c r="B433" s="46">
        <v>44931</v>
      </c>
      <c r="C433" s="169">
        <v>214.575156552197</v>
      </c>
      <c r="D433" s="169">
        <v>119.44455644829111</v>
      </c>
      <c r="E433" s="169">
        <f t="shared" si="29"/>
        <v>119.44455644829111</v>
      </c>
      <c r="F433" s="190" t="str">
        <f t="shared" si="24"/>
        <v/>
      </c>
      <c r="H433" t="str">
        <f t="shared" si="27"/>
        <v/>
      </c>
      <c r="I433" s="190" t="str">
        <f t="shared" si="26"/>
        <v/>
      </c>
    </row>
    <row r="434" spans="1:9">
      <c r="A434">
        <v>431</v>
      </c>
      <c r="B434" s="46">
        <v>44932</v>
      </c>
      <c r="C434" s="169">
        <v>202.58454027619513</v>
      </c>
      <c r="D434" s="169">
        <v>119.44455644829111</v>
      </c>
      <c r="E434" s="169">
        <f t="shared" si="29"/>
        <v>119.44455644829111</v>
      </c>
      <c r="F434" s="190" t="str">
        <f t="shared" si="24"/>
        <v/>
      </c>
      <c r="H434" t="str">
        <f t="shared" si="27"/>
        <v/>
      </c>
      <c r="I434" s="190" t="str">
        <f t="shared" si="26"/>
        <v/>
      </c>
    </row>
    <row r="435" spans="1:9">
      <c r="A435">
        <v>432</v>
      </c>
      <c r="B435" s="46">
        <v>44933</v>
      </c>
      <c r="C435" s="169">
        <v>145.75576480019512</v>
      </c>
      <c r="D435" s="169">
        <v>119.44455644829111</v>
      </c>
      <c r="E435" s="169">
        <f t="shared" si="29"/>
        <v>119.44455644829111</v>
      </c>
      <c r="F435" s="190" t="str">
        <f t="shared" si="24"/>
        <v/>
      </c>
      <c r="H435" t="str">
        <f t="shared" si="27"/>
        <v/>
      </c>
      <c r="I435" s="190" t="str">
        <f t="shared" si="26"/>
        <v/>
      </c>
    </row>
    <row r="436" spans="1:9">
      <c r="A436">
        <v>433</v>
      </c>
      <c r="B436" s="46">
        <v>44934</v>
      </c>
      <c r="C436" s="169">
        <v>152.53442951619701</v>
      </c>
      <c r="D436" s="169">
        <v>119.44455644829111</v>
      </c>
      <c r="E436" s="169">
        <f t="shared" si="29"/>
        <v>119.44455644829111</v>
      </c>
      <c r="F436" s="190" t="str">
        <f t="shared" si="24"/>
        <v/>
      </c>
      <c r="H436" t="str">
        <f t="shared" si="27"/>
        <v/>
      </c>
      <c r="I436" s="190" t="str">
        <f t="shared" si="26"/>
        <v/>
      </c>
    </row>
    <row r="437" spans="1:9">
      <c r="A437">
        <v>434</v>
      </c>
      <c r="B437" s="46">
        <v>44935</v>
      </c>
      <c r="C437" s="169">
        <v>173.79915520419698</v>
      </c>
      <c r="D437" s="169">
        <v>119.44455644829111</v>
      </c>
      <c r="E437" s="169">
        <f t="shared" si="29"/>
        <v>119.44455644829111</v>
      </c>
      <c r="F437" s="190" t="str">
        <f t="shared" si="24"/>
        <v/>
      </c>
      <c r="H437" t="str">
        <f t="shared" si="27"/>
        <v/>
      </c>
      <c r="I437" s="190" t="str">
        <f t="shared" si="26"/>
        <v/>
      </c>
    </row>
    <row r="438" spans="1:9">
      <c r="A438">
        <v>435</v>
      </c>
      <c r="B438" s="46">
        <v>44936</v>
      </c>
      <c r="C438" s="169">
        <v>220.36312534819515</v>
      </c>
      <c r="D438" s="169">
        <v>119.44455644829111</v>
      </c>
      <c r="E438" s="169">
        <f t="shared" si="29"/>
        <v>119.44455644829111</v>
      </c>
      <c r="F438" s="190" t="str">
        <f t="shared" si="24"/>
        <v/>
      </c>
      <c r="H438" t="str">
        <f t="shared" si="27"/>
        <v/>
      </c>
      <c r="I438" s="190" t="str">
        <f t="shared" si="26"/>
        <v/>
      </c>
    </row>
    <row r="439" spans="1:9">
      <c r="A439">
        <v>436</v>
      </c>
      <c r="B439" s="46">
        <v>44937</v>
      </c>
      <c r="C439" s="169">
        <v>192.76328095746041</v>
      </c>
      <c r="D439" s="169">
        <v>119.44455644829111</v>
      </c>
      <c r="E439" s="169">
        <f t="shared" si="29"/>
        <v>119.44455644829111</v>
      </c>
      <c r="F439" s="190" t="str">
        <f t="shared" si="24"/>
        <v/>
      </c>
      <c r="H439" t="str">
        <f t="shared" si="27"/>
        <v/>
      </c>
      <c r="I439" s="190" t="str">
        <f t="shared" si="26"/>
        <v/>
      </c>
    </row>
    <row r="440" spans="1:9">
      <c r="A440">
        <v>437</v>
      </c>
      <c r="B440" s="46">
        <v>44938</v>
      </c>
      <c r="C440" s="169">
        <v>204.77107345346042</v>
      </c>
      <c r="D440" s="169">
        <v>119.44455644829111</v>
      </c>
      <c r="E440" s="169">
        <f t="shared" si="29"/>
        <v>119.44455644829111</v>
      </c>
      <c r="F440" s="190" t="str">
        <f t="shared" si="24"/>
        <v/>
      </c>
      <c r="H440" t="str">
        <f t="shared" si="27"/>
        <v/>
      </c>
      <c r="I440" s="190" t="str">
        <f t="shared" si="26"/>
        <v/>
      </c>
    </row>
    <row r="441" spans="1:9">
      <c r="A441">
        <v>438</v>
      </c>
      <c r="B441" s="46">
        <v>44939</v>
      </c>
      <c r="C441" s="169">
        <v>208.4827478734604</v>
      </c>
      <c r="D441" s="169">
        <v>119.44455644829111</v>
      </c>
      <c r="E441" s="169">
        <f t="shared" si="29"/>
        <v>119.44455644829111</v>
      </c>
      <c r="F441" s="190" t="str">
        <f t="shared" si="24"/>
        <v/>
      </c>
      <c r="H441" t="str">
        <f t="shared" si="27"/>
        <v/>
      </c>
      <c r="I441" s="190" t="str">
        <f t="shared" si="26"/>
        <v/>
      </c>
    </row>
    <row r="442" spans="1:9">
      <c r="A442">
        <v>439</v>
      </c>
      <c r="B442" s="46">
        <v>44940</v>
      </c>
      <c r="C442" s="169">
        <v>185.28207653746227</v>
      </c>
      <c r="D442" s="169">
        <v>119.44455644829111</v>
      </c>
      <c r="E442" s="169">
        <f t="shared" si="29"/>
        <v>119.44455644829111</v>
      </c>
      <c r="F442" s="190" t="str">
        <f t="shared" si="24"/>
        <v/>
      </c>
      <c r="H442" t="str">
        <f t="shared" si="27"/>
        <v/>
      </c>
      <c r="I442" s="190" t="str">
        <f t="shared" si="26"/>
        <v/>
      </c>
    </row>
    <row r="443" spans="1:9">
      <c r="A443">
        <v>440</v>
      </c>
      <c r="B443" s="46">
        <v>44941</v>
      </c>
      <c r="C443" s="169">
        <v>125.21116058545854</v>
      </c>
      <c r="D443" s="169">
        <v>119.44455644829111</v>
      </c>
      <c r="E443" s="169">
        <f t="shared" si="29"/>
        <v>119.44455644829111</v>
      </c>
      <c r="F443" s="190" t="str">
        <f t="shared" si="24"/>
        <v>E</v>
      </c>
      <c r="G443" s="191">
        <f>IF(DAY(B443)=15,D443,"")</f>
        <v>119.44455644829111</v>
      </c>
      <c r="H443" t="str">
        <f t="shared" si="27"/>
        <v/>
      </c>
      <c r="I443" s="190" t="str">
        <f t="shared" si="26"/>
        <v>E</v>
      </c>
    </row>
    <row r="444" spans="1:9">
      <c r="A444">
        <v>441</v>
      </c>
      <c r="B444" s="46">
        <v>44942</v>
      </c>
      <c r="C444" s="169">
        <v>143.16289317346227</v>
      </c>
      <c r="D444" s="169">
        <v>119.44455644829111</v>
      </c>
      <c r="E444" s="169">
        <f t="shared" si="29"/>
        <v>119.44455644829111</v>
      </c>
      <c r="F444" s="190" t="str">
        <f t="shared" si="24"/>
        <v/>
      </c>
      <c r="H444" t="str">
        <f t="shared" si="27"/>
        <v/>
      </c>
      <c r="I444" s="190" t="str">
        <f t="shared" si="26"/>
        <v/>
      </c>
    </row>
    <row r="445" spans="1:9">
      <c r="A445">
        <v>442</v>
      </c>
      <c r="B445" s="46">
        <v>44943</v>
      </c>
      <c r="C445" s="169">
        <v>139.74928449845856</v>
      </c>
      <c r="D445" s="169">
        <v>119.44455644829111</v>
      </c>
      <c r="E445" s="169">
        <f t="shared" si="29"/>
        <v>119.44455644829111</v>
      </c>
      <c r="F445" s="190" t="str">
        <f t="shared" si="24"/>
        <v/>
      </c>
      <c r="H445" t="str">
        <f t="shared" si="27"/>
        <v/>
      </c>
      <c r="I445" s="190" t="str">
        <f t="shared" si="26"/>
        <v/>
      </c>
    </row>
    <row r="446" spans="1:9">
      <c r="A446">
        <v>443</v>
      </c>
      <c r="B446" s="46">
        <v>44944</v>
      </c>
      <c r="C446" s="169">
        <v>210.30213527556046</v>
      </c>
      <c r="D446" s="169">
        <v>119.44455644829111</v>
      </c>
      <c r="E446" s="169">
        <f t="shared" si="29"/>
        <v>119.44455644829111</v>
      </c>
      <c r="F446" s="190" t="str">
        <f t="shared" si="24"/>
        <v/>
      </c>
      <c r="H446" t="str">
        <f t="shared" si="27"/>
        <v/>
      </c>
      <c r="I446" s="190" t="str">
        <f t="shared" si="26"/>
        <v/>
      </c>
    </row>
    <row r="447" spans="1:9">
      <c r="A447">
        <v>444</v>
      </c>
      <c r="B447" s="46">
        <v>44945</v>
      </c>
      <c r="C447" s="169">
        <v>212.86788173355862</v>
      </c>
      <c r="D447" s="169">
        <v>119.44455644829111</v>
      </c>
      <c r="E447" s="169">
        <f t="shared" si="29"/>
        <v>119.44455644829111</v>
      </c>
      <c r="F447" s="190" t="str">
        <f t="shared" si="24"/>
        <v/>
      </c>
      <c r="H447" t="str">
        <f t="shared" si="27"/>
        <v/>
      </c>
      <c r="I447" s="190" t="str">
        <f t="shared" si="26"/>
        <v/>
      </c>
    </row>
    <row r="448" spans="1:9">
      <c r="A448">
        <v>445</v>
      </c>
      <c r="B448" s="46">
        <v>44946</v>
      </c>
      <c r="C448" s="169">
        <v>233.63116504555674</v>
      </c>
      <c r="D448" s="169">
        <v>119.44455644829111</v>
      </c>
      <c r="E448" s="169">
        <f t="shared" si="29"/>
        <v>119.44455644829111</v>
      </c>
      <c r="F448" s="190" t="str">
        <f t="shared" si="24"/>
        <v/>
      </c>
      <c r="H448" t="str">
        <f t="shared" si="27"/>
        <v/>
      </c>
      <c r="I448" s="190" t="str">
        <f t="shared" si="26"/>
        <v/>
      </c>
    </row>
    <row r="449" spans="1:9">
      <c r="A449">
        <v>446</v>
      </c>
      <c r="B449" s="46">
        <v>44947</v>
      </c>
      <c r="C449" s="169">
        <v>217.04495348956047</v>
      </c>
      <c r="D449" s="169">
        <v>119.44455644829111</v>
      </c>
      <c r="E449" s="169">
        <f t="shared" si="29"/>
        <v>119.44455644829111</v>
      </c>
      <c r="F449" s="190" t="str">
        <f t="shared" si="24"/>
        <v/>
      </c>
      <c r="H449" t="str">
        <f t="shared" si="27"/>
        <v/>
      </c>
      <c r="I449" s="190" t="str">
        <f t="shared" si="26"/>
        <v/>
      </c>
    </row>
    <row r="450" spans="1:9">
      <c r="A450">
        <v>447</v>
      </c>
      <c r="B450" s="46">
        <v>44948</v>
      </c>
      <c r="C450" s="169">
        <v>209.32680682955859</v>
      </c>
      <c r="D450" s="169">
        <v>119.44455644829111</v>
      </c>
      <c r="E450" s="169">
        <f t="shared" si="29"/>
        <v>119.44455644829111</v>
      </c>
      <c r="F450" s="190" t="str">
        <f t="shared" si="24"/>
        <v/>
      </c>
      <c r="H450" t="str">
        <f t="shared" si="27"/>
        <v/>
      </c>
      <c r="I450" s="190" t="str">
        <f t="shared" si="26"/>
        <v/>
      </c>
    </row>
    <row r="451" spans="1:9">
      <c r="A451">
        <v>448</v>
      </c>
      <c r="B451" s="46">
        <v>44949</v>
      </c>
      <c r="C451" s="169">
        <v>238.02495597755677</v>
      </c>
      <c r="D451" s="169">
        <v>119.44455644829111</v>
      </c>
      <c r="E451" s="169">
        <f t="shared" si="29"/>
        <v>119.44455644829111</v>
      </c>
      <c r="F451" s="190" t="str">
        <f t="shared" ref="F451:F514" si="30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7"/>
        <v/>
      </c>
      <c r="I451" s="190" t="str">
        <f t="shared" si="26"/>
        <v/>
      </c>
    </row>
    <row r="452" spans="1:9">
      <c r="A452">
        <v>449</v>
      </c>
      <c r="B452" s="46">
        <v>44950</v>
      </c>
      <c r="C452" s="169">
        <v>265.7200402335605</v>
      </c>
      <c r="D452" s="169">
        <v>119.44455644829111</v>
      </c>
      <c r="E452" s="169">
        <f t="shared" si="29"/>
        <v>119.44455644829111</v>
      </c>
      <c r="F452" s="190" t="str">
        <f t="shared" si="30"/>
        <v/>
      </c>
      <c r="H452" t="str">
        <f t="shared" si="27"/>
        <v/>
      </c>
      <c r="I452" s="190" t="str">
        <f t="shared" ref="I452:I515" si="31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</row>
    <row r="453" spans="1:9">
      <c r="A453">
        <v>450</v>
      </c>
      <c r="B453" s="46">
        <v>44951</v>
      </c>
      <c r="C453" s="169">
        <v>175.36731750291602</v>
      </c>
      <c r="D453" s="169">
        <v>119.44455644829111</v>
      </c>
      <c r="E453" s="169">
        <f t="shared" si="29"/>
        <v>119.44455644829111</v>
      </c>
      <c r="F453" s="190" t="str">
        <f t="shared" si="30"/>
        <v/>
      </c>
      <c r="H453" t="str">
        <f t="shared" ref="H453:H516" si="32">IF(MONTH(B453)=1,IF(DAY(B453)=1,YEAR(B453),""),"")</f>
        <v/>
      </c>
      <c r="I453" s="190" t="str">
        <f t="shared" si="31"/>
        <v/>
      </c>
    </row>
    <row r="454" spans="1:9">
      <c r="A454">
        <v>451</v>
      </c>
      <c r="B454" s="46">
        <v>44952</v>
      </c>
      <c r="C454" s="169">
        <v>171.09174355092162</v>
      </c>
      <c r="D454" s="169">
        <v>119.44455644829111</v>
      </c>
      <c r="E454" s="169">
        <f t="shared" si="29"/>
        <v>119.44455644829111</v>
      </c>
      <c r="F454" s="190" t="str">
        <f t="shared" si="30"/>
        <v/>
      </c>
      <c r="H454" t="str">
        <f t="shared" si="32"/>
        <v/>
      </c>
      <c r="I454" s="190" t="str">
        <f t="shared" si="31"/>
        <v/>
      </c>
    </row>
    <row r="455" spans="1:9">
      <c r="A455">
        <v>452</v>
      </c>
      <c r="B455" s="46">
        <v>44953</v>
      </c>
      <c r="C455" s="169">
        <v>152.44886446691788</v>
      </c>
      <c r="D455" s="169">
        <v>119.44455644829111</v>
      </c>
      <c r="E455" s="169">
        <f t="shared" si="29"/>
        <v>119.44455644829111</v>
      </c>
      <c r="F455" s="190" t="str">
        <f t="shared" si="30"/>
        <v/>
      </c>
      <c r="H455" t="str">
        <f t="shared" si="32"/>
        <v/>
      </c>
      <c r="I455" s="190" t="str">
        <f t="shared" si="31"/>
        <v/>
      </c>
    </row>
    <row r="456" spans="1:9">
      <c r="A456">
        <v>453</v>
      </c>
      <c r="B456" s="46">
        <v>44954</v>
      </c>
      <c r="C456" s="169">
        <v>118.68786553891975</v>
      </c>
      <c r="D456" s="169">
        <v>119.44455644829111</v>
      </c>
      <c r="E456" s="169">
        <f t="shared" si="29"/>
        <v>118.68786553891975</v>
      </c>
      <c r="F456" s="190" t="str">
        <f t="shared" si="30"/>
        <v/>
      </c>
      <c r="H456" t="str">
        <f t="shared" si="32"/>
        <v/>
      </c>
      <c r="I456" s="190" t="str">
        <f t="shared" si="31"/>
        <v/>
      </c>
    </row>
    <row r="457" spans="1:9">
      <c r="A457">
        <v>454</v>
      </c>
      <c r="B457" s="46">
        <v>44955</v>
      </c>
      <c r="C457" s="169">
        <v>117.36018441892161</v>
      </c>
      <c r="D457" s="169">
        <v>119.44455644829111</v>
      </c>
      <c r="E457" s="169">
        <f t="shared" si="29"/>
        <v>117.36018441892161</v>
      </c>
      <c r="F457" s="190" t="str">
        <f t="shared" si="30"/>
        <v/>
      </c>
      <c r="H457" t="str">
        <f t="shared" si="32"/>
        <v/>
      </c>
      <c r="I457" s="190" t="str">
        <f t="shared" si="31"/>
        <v/>
      </c>
    </row>
    <row r="458" spans="1:9">
      <c r="A458">
        <v>455</v>
      </c>
      <c r="B458" s="46">
        <v>44956</v>
      </c>
      <c r="C458" s="169">
        <v>167.43612804691787</v>
      </c>
      <c r="D458" s="169">
        <v>119.44455644829111</v>
      </c>
      <c r="E458" s="169">
        <f t="shared" si="29"/>
        <v>119.44455644829111</v>
      </c>
      <c r="F458" s="190" t="str">
        <f t="shared" si="30"/>
        <v/>
      </c>
      <c r="H458" t="str">
        <f t="shared" si="32"/>
        <v/>
      </c>
      <c r="I458" s="190" t="str">
        <f t="shared" si="31"/>
        <v/>
      </c>
    </row>
    <row r="459" spans="1:9">
      <c r="A459">
        <v>456</v>
      </c>
      <c r="B459" s="46">
        <v>44957</v>
      </c>
      <c r="C459" s="169">
        <v>157.52375710691601</v>
      </c>
      <c r="D459" s="169">
        <v>119.44455644829111</v>
      </c>
      <c r="E459" s="169">
        <f t="shared" si="29"/>
        <v>119.44455644829111</v>
      </c>
      <c r="F459" s="190" t="str">
        <f t="shared" si="30"/>
        <v/>
      </c>
      <c r="H459" t="str">
        <f t="shared" si="32"/>
        <v/>
      </c>
      <c r="I459" s="190" t="str">
        <f t="shared" si="31"/>
        <v/>
      </c>
    </row>
    <row r="460" spans="1:9">
      <c r="A460">
        <v>457</v>
      </c>
      <c r="B460" s="46">
        <v>44958</v>
      </c>
      <c r="C460" s="169">
        <v>109.98892677138365</v>
      </c>
      <c r="D460" s="169">
        <v>127.90897946252304</v>
      </c>
      <c r="E460" s="169">
        <f t="shared" si="29"/>
        <v>109.98892677138365</v>
      </c>
      <c r="F460" s="190" t="str">
        <f t="shared" si="30"/>
        <v/>
      </c>
      <c r="H460" t="str">
        <f t="shared" si="32"/>
        <v/>
      </c>
      <c r="I460" s="190" t="str">
        <f t="shared" si="31"/>
        <v/>
      </c>
    </row>
    <row r="461" spans="1:9">
      <c r="A461">
        <v>458</v>
      </c>
      <c r="B461" s="46">
        <v>44959</v>
      </c>
      <c r="C461" s="169">
        <v>111.23154383538177</v>
      </c>
      <c r="D461" s="169">
        <v>127.90897946252304</v>
      </c>
      <c r="E461" s="169">
        <f t="shared" si="29"/>
        <v>111.23154383538177</v>
      </c>
      <c r="F461" s="190" t="str">
        <f t="shared" si="30"/>
        <v/>
      </c>
      <c r="H461" t="str">
        <f t="shared" si="32"/>
        <v/>
      </c>
      <c r="I461" s="190" t="str">
        <f t="shared" si="31"/>
        <v/>
      </c>
    </row>
    <row r="462" spans="1:9">
      <c r="A462">
        <v>459</v>
      </c>
      <c r="B462" s="46">
        <v>44960</v>
      </c>
      <c r="C462" s="169">
        <v>115.60297317137805</v>
      </c>
      <c r="D462" s="169">
        <v>127.90897946252304</v>
      </c>
      <c r="E462" s="169">
        <f t="shared" si="29"/>
        <v>115.60297317137805</v>
      </c>
      <c r="F462" s="190" t="str">
        <f t="shared" si="30"/>
        <v/>
      </c>
      <c r="H462" t="str">
        <f t="shared" si="32"/>
        <v/>
      </c>
      <c r="I462" s="190" t="str">
        <f t="shared" si="31"/>
        <v/>
      </c>
    </row>
    <row r="463" spans="1:9">
      <c r="A463">
        <v>460</v>
      </c>
      <c r="B463" s="46">
        <v>44961</v>
      </c>
      <c r="C463" s="169">
        <v>67.510588903383635</v>
      </c>
      <c r="D463" s="169">
        <v>127.90897946252304</v>
      </c>
      <c r="E463" s="169">
        <f t="shared" ref="E463:E526" si="33">IF(C463&lt;D463,C463,D463)</f>
        <v>67.510588903383635</v>
      </c>
      <c r="F463" s="190" t="str">
        <f t="shared" si="30"/>
        <v/>
      </c>
      <c r="H463" t="str">
        <f t="shared" si="32"/>
        <v/>
      </c>
      <c r="I463" s="190" t="str">
        <f t="shared" si="31"/>
        <v/>
      </c>
    </row>
    <row r="464" spans="1:9">
      <c r="A464">
        <v>461</v>
      </c>
      <c r="B464" s="46">
        <v>44962</v>
      </c>
      <c r="C464" s="169">
        <v>35.37172956738177</v>
      </c>
      <c r="D464" s="169">
        <v>127.90897946252304</v>
      </c>
      <c r="E464" s="169">
        <f t="shared" si="33"/>
        <v>35.37172956738177</v>
      </c>
      <c r="F464" s="190" t="str">
        <f t="shared" si="30"/>
        <v/>
      </c>
      <c r="H464" t="str">
        <f t="shared" si="32"/>
        <v/>
      </c>
      <c r="I464" s="190" t="str">
        <f t="shared" si="31"/>
        <v/>
      </c>
    </row>
    <row r="465" spans="1:9">
      <c r="A465">
        <v>462</v>
      </c>
      <c r="B465" s="46">
        <v>44963</v>
      </c>
      <c r="C465" s="169">
        <v>55.053161847379904</v>
      </c>
      <c r="D465" s="169">
        <v>127.90897946252304</v>
      </c>
      <c r="E465" s="169">
        <f t="shared" si="33"/>
        <v>55.053161847379904</v>
      </c>
      <c r="F465" s="190" t="str">
        <f t="shared" si="30"/>
        <v/>
      </c>
      <c r="H465" t="str">
        <f t="shared" si="32"/>
        <v/>
      </c>
      <c r="I465" s="190" t="str">
        <f t="shared" si="31"/>
        <v/>
      </c>
    </row>
    <row r="466" spans="1:9">
      <c r="A466">
        <v>463</v>
      </c>
      <c r="B466" s="46">
        <v>44964</v>
      </c>
      <c r="C466" s="169">
        <v>98.760571611379916</v>
      </c>
      <c r="D466" s="169">
        <v>127.90897946252304</v>
      </c>
      <c r="E466" s="169">
        <f t="shared" si="33"/>
        <v>98.760571611379916</v>
      </c>
      <c r="F466" s="190" t="str">
        <f t="shared" si="30"/>
        <v/>
      </c>
      <c r="H466" t="str">
        <f t="shared" si="32"/>
        <v/>
      </c>
      <c r="I466" s="190" t="str">
        <f t="shared" si="31"/>
        <v/>
      </c>
    </row>
    <row r="467" spans="1:9">
      <c r="A467">
        <v>464</v>
      </c>
      <c r="B467" s="46">
        <v>44965</v>
      </c>
      <c r="C467" s="169">
        <v>105.96566253278</v>
      </c>
      <c r="D467" s="169">
        <v>127.90897946252304</v>
      </c>
      <c r="E467" s="169">
        <f t="shared" si="33"/>
        <v>105.96566253278</v>
      </c>
      <c r="F467" s="190" t="str">
        <f t="shared" si="30"/>
        <v/>
      </c>
      <c r="H467" t="str">
        <f t="shared" si="32"/>
        <v/>
      </c>
      <c r="I467" s="190" t="str">
        <f t="shared" si="31"/>
        <v/>
      </c>
    </row>
    <row r="468" spans="1:9">
      <c r="A468">
        <v>465</v>
      </c>
      <c r="B468" s="46">
        <v>44966</v>
      </c>
      <c r="C468" s="169">
        <v>90.237099136778141</v>
      </c>
      <c r="D468" s="169">
        <v>127.90897946252304</v>
      </c>
      <c r="E468" s="169">
        <f t="shared" si="33"/>
        <v>90.237099136778141</v>
      </c>
      <c r="F468" s="190" t="str">
        <f t="shared" si="30"/>
        <v/>
      </c>
      <c r="H468" t="str">
        <f t="shared" si="32"/>
        <v/>
      </c>
      <c r="I468" s="190" t="str">
        <f t="shared" si="31"/>
        <v/>
      </c>
    </row>
    <row r="469" spans="1:9">
      <c r="A469">
        <v>466</v>
      </c>
      <c r="B469" s="46">
        <v>44967</v>
      </c>
      <c r="C469" s="169">
        <v>92.792532980778134</v>
      </c>
      <c r="D469" s="169">
        <v>127.90897946252304</v>
      </c>
      <c r="E469" s="169">
        <f t="shared" si="33"/>
        <v>92.792532980778134</v>
      </c>
      <c r="F469" s="190" t="str">
        <f t="shared" si="30"/>
        <v/>
      </c>
      <c r="H469" t="str">
        <f t="shared" si="32"/>
        <v/>
      </c>
      <c r="I469" s="190" t="str">
        <f t="shared" si="31"/>
        <v/>
      </c>
    </row>
    <row r="470" spans="1:9">
      <c r="A470">
        <v>467</v>
      </c>
      <c r="B470" s="46">
        <v>44968</v>
      </c>
      <c r="C470" s="169">
        <v>63.810662124776265</v>
      </c>
      <c r="D470" s="169">
        <v>127.90897946252304</v>
      </c>
      <c r="E470" s="169">
        <f t="shared" si="33"/>
        <v>63.810662124776265</v>
      </c>
      <c r="F470" s="190" t="str">
        <f t="shared" si="30"/>
        <v/>
      </c>
      <c r="H470" t="str">
        <f t="shared" si="32"/>
        <v/>
      </c>
      <c r="I470" s="190" t="str">
        <f t="shared" si="31"/>
        <v/>
      </c>
    </row>
    <row r="471" spans="1:9">
      <c r="A471">
        <v>468</v>
      </c>
      <c r="B471" s="46">
        <v>44969</v>
      </c>
      <c r="C471" s="169">
        <v>58.790354388780003</v>
      </c>
      <c r="D471" s="169">
        <v>127.90897946252304</v>
      </c>
      <c r="E471" s="169">
        <f t="shared" si="33"/>
        <v>58.790354388780003</v>
      </c>
      <c r="F471" s="190" t="str">
        <f t="shared" si="30"/>
        <v/>
      </c>
      <c r="H471" t="str">
        <f t="shared" si="32"/>
        <v/>
      </c>
      <c r="I471" s="190" t="str">
        <f t="shared" si="31"/>
        <v/>
      </c>
    </row>
    <row r="472" spans="1:9">
      <c r="A472">
        <v>469</v>
      </c>
      <c r="B472" s="46">
        <v>44970</v>
      </c>
      <c r="C472" s="169">
        <v>73.906280304778136</v>
      </c>
      <c r="D472" s="169">
        <v>127.90897946252304</v>
      </c>
      <c r="E472" s="169">
        <f t="shared" si="33"/>
        <v>73.906280304778136</v>
      </c>
      <c r="F472" s="190" t="str">
        <f t="shared" si="30"/>
        <v/>
      </c>
      <c r="H472" t="str">
        <f t="shared" si="32"/>
        <v/>
      </c>
      <c r="I472" s="190" t="str">
        <f t="shared" si="31"/>
        <v/>
      </c>
    </row>
    <row r="473" spans="1:9">
      <c r="A473">
        <v>470</v>
      </c>
      <c r="B473" s="46">
        <v>44971</v>
      </c>
      <c r="C473" s="169">
        <v>62.603403532776269</v>
      </c>
      <c r="D473" s="169">
        <v>127.90897946252304</v>
      </c>
      <c r="E473" s="169">
        <f t="shared" si="33"/>
        <v>62.603403532776269</v>
      </c>
      <c r="F473" s="190" t="str">
        <f t="shared" si="30"/>
        <v/>
      </c>
      <c r="H473" t="str">
        <f t="shared" si="32"/>
        <v/>
      </c>
      <c r="I473" s="190" t="str">
        <f t="shared" si="31"/>
        <v/>
      </c>
    </row>
    <row r="474" spans="1:9">
      <c r="A474">
        <v>471</v>
      </c>
      <c r="B474" s="46">
        <v>44972</v>
      </c>
      <c r="C474" s="169">
        <v>73.844901758387934</v>
      </c>
      <c r="D474" s="169">
        <v>127.90897946252304</v>
      </c>
      <c r="E474" s="169">
        <f t="shared" si="33"/>
        <v>73.844901758387934</v>
      </c>
      <c r="F474" s="190" t="str">
        <f t="shared" si="30"/>
        <v>F</v>
      </c>
      <c r="G474" s="191">
        <f>IF(DAY(B474)=15,D474,"")</f>
        <v>127.90897946252304</v>
      </c>
      <c r="H474" t="str">
        <f t="shared" si="32"/>
        <v/>
      </c>
      <c r="I474" s="190" t="str">
        <f t="shared" si="31"/>
        <v>F</v>
      </c>
    </row>
    <row r="475" spans="1:9">
      <c r="A475">
        <v>472</v>
      </c>
      <c r="B475" s="46">
        <v>44973</v>
      </c>
      <c r="C475" s="169">
        <v>76.382206566387936</v>
      </c>
      <c r="D475" s="169">
        <v>127.90897946252304</v>
      </c>
      <c r="E475" s="169">
        <f t="shared" si="33"/>
        <v>76.382206566387936</v>
      </c>
      <c r="F475" s="190" t="str">
        <f t="shared" si="30"/>
        <v/>
      </c>
      <c r="H475" t="str">
        <f t="shared" si="32"/>
        <v/>
      </c>
      <c r="I475" s="190" t="str">
        <f t="shared" si="31"/>
        <v/>
      </c>
    </row>
    <row r="476" spans="1:9">
      <c r="A476">
        <v>473</v>
      </c>
      <c r="B476" s="46">
        <v>44974</v>
      </c>
      <c r="C476" s="169">
        <v>60.770387206387937</v>
      </c>
      <c r="D476" s="169">
        <v>127.90897946252304</v>
      </c>
      <c r="E476" s="169">
        <f t="shared" si="33"/>
        <v>60.770387206387937</v>
      </c>
      <c r="F476" s="190" t="str">
        <f t="shared" si="30"/>
        <v/>
      </c>
      <c r="H476" t="str">
        <f t="shared" si="32"/>
        <v/>
      </c>
      <c r="I476" s="190" t="str">
        <f t="shared" si="31"/>
        <v/>
      </c>
    </row>
    <row r="477" spans="1:9">
      <c r="A477">
        <v>474</v>
      </c>
      <c r="B477" s="46">
        <v>44975</v>
      </c>
      <c r="C477" s="169">
        <v>55.626705114384208</v>
      </c>
      <c r="D477" s="169">
        <v>127.90897946252304</v>
      </c>
      <c r="E477" s="169">
        <f t="shared" si="33"/>
        <v>55.626705114384208</v>
      </c>
      <c r="F477" s="190" t="str">
        <f t="shared" si="30"/>
        <v/>
      </c>
      <c r="H477" t="str">
        <f t="shared" si="32"/>
        <v/>
      </c>
      <c r="I477" s="190" t="str">
        <f t="shared" si="31"/>
        <v/>
      </c>
    </row>
    <row r="478" spans="1:9">
      <c r="A478">
        <v>475</v>
      </c>
      <c r="B478" s="46">
        <v>44976</v>
      </c>
      <c r="C478" s="169">
        <v>47.20319400238607</v>
      </c>
      <c r="D478" s="169">
        <v>127.90897946252304</v>
      </c>
      <c r="E478" s="169">
        <f t="shared" si="33"/>
        <v>47.20319400238607</v>
      </c>
      <c r="F478" s="190" t="str">
        <f t="shared" si="30"/>
        <v/>
      </c>
      <c r="H478" t="str">
        <f t="shared" si="32"/>
        <v/>
      </c>
      <c r="I478" s="190" t="str">
        <f t="shared" si="31"/>
        <v/>
      </c>
    </row>
    <row r="479" spans="1:9">
      <c r="A479">
        <v>476</v>
      </c>
      <c r="B479" s="46">
        <v>44977</v>
      </c>
      <c r="C479" s="169">
        <v>55.4076679463898</v>
      </c>
      <c r="D479" s="169">
        <v>127.90897946252304</v>
      </c>
      <c r="E479" s="169">
        <f t="shared" si="33"/>
        <v>55.4076679463898</v>
      </c>
      <c r="F479" s="190" t="str">
        <f t="shared" si="30"/>
        <v/>
      </c>
      <c r="H479" t="str">
        <f t="shared" si="32"/>
        <v/>
      </c>
      <c r="I479" s="190" t="str">
        <f t="shared" si="31"/>
        <v/>
      </c>
    </row>
    <row r="480" spans="1:9">
      <c r="A480">
        <v>477</v>
      </c>
      <c r="B480" s="46">
        <v>44978</v>
      </c>
      <c r="C480" s="169">
        <v>70.022577530386073</v>
      </c>
      <c r="D480" s="169">
        <v>127.90897946252304</v>
      </c>
      <c r="E480" s="169">
        <f t="shared" si="33"/>
        <v>70.022577530386073</v>
      </c>
      <c r="F480" s="190" t="str">
        <f t="shared" si="30"/>
        <v/>
      </c>
      <c r="H480" t="str">
        <f t="shared" si="32"/>
        <v/>
      </c>
      <c r="I480" s="190" t="str">
        <f t="shared" si="31"/>
        <v/>
      </c>
    </row>
    <row r="481" spans="1:9">
      <c r="A481">
        <v>478</v>
      </c>
      <c r="B481" s="46">
        <v>44979</v>
      </c>
      <c r="C481" s="169">
        <v>79.518975382491888</v>
      </c>
      <c r="D481" s="169">
        <v>127.90897946252304</v>
      </c>
      <c r="E481" s="169">
        <f t="shared" si="33"/>
        <v>79.518975382491888</v>
      </c>
      <c r="F481" s="190" t="str">
        <f t="shared" si="30"/>
        <v/>
      </c>
      <c r="H481" t="str">
        <f t="shared" si="32"/>
        <v/>
      </c>
      <c r="I481" s="190" t="str">
        <f t="shared" si="31"/>
        <v/>
      </c>
    </row>
    <row r="482" spans="1:9">
      <c r="A482">
        <v>479</v>
      </c>
      <c r="B482" s="46">
        <v>44980</v>
      </c>
      <c r="C482" s="169">
        <v>71.92419629449374</v>
      </c>
      <c r="D482" s="169">
        <v>127.90897946252304</v>
      </c>
      <c r="E482" s="169">
        <f t="shared" si="33"/>
        <v>71.92419629449374</v>
      </c>
      <c r="F482" s="190" t="str">
        <f t="shared" si="30"/>
        <v/>
      </c>
      <c r="H482" t="str">
        <f t="shared" si="32"/>
        <v/>
      </c>
      <c r="I482" s="190" t="str">
        <f t="shared" si="31"/>
        <v/>
      </c>
    </row>
    <row r="483" spans="1:9">
      <c r="A483">
        <v>480</v>
      </c>
      <c r="B483" s="46">
        <v>44981</v>
      </c>
      <c r="C483" s="169">
        <v>87.827773022493744</v>
      </c>
      <c r="D483" s="169">
        <v>127.90897946252304</v>
      </c>
      <c r="E483" s="169">
        <f t="shared" si="33"/>
        <v>87.827773022493744</v>
      </c>
      <c r="F483" s="190" t="str">
        <f t="shared" si="30"/>
        <v/>
      </c>
      <c r="H483" t="str">
        <f t="shared" si="32"/>
        <v/>
      </c>
      <c r="I483" s="190" t="str">
        <f t="shared" si="31"/>
        <v/>
      </c>
    </row>
    <row r="484" spans="1:9">
      <c r="A484">
        <v>481</v>
      </c>
      <c r="B484" s="46">
        <v>44982</v>
      </c>
      <c r="C484" s="169">
        <v>79.180815238490013</v>
      </c>
      <c r="D484" s="169">
        <v>127.90897946252304</v>
      </c>
      <c r="E484" s="169">
        <f t="shared" si="33"/>
        <v>79.180815238490013</v>
      </c>
      <c r="F484" s="190" t="str">
        <f t="shared" si="30"/>
        <v/>
      </c>
      <c r="H484" t="str">
        <f t="shared" si="32"/>
        <v/>
      </c>
      <c r="I484" s="190" t="str">
        <f t="shared" si="31"/>
        <v/>
      </c>
    </row>
    <row r="485" spans="1:9">
      <c r="A485">
        <v>482</v>
      </c>
      <c r="B485" s="46">
        <v>44983</v>
      </c>
      <c r="C485" s="169">
        <v>40.410771714493741</v>
      </c>
      <c r="D485" s="169">
        <v>127.90897946252304</v>
      </c>
      <c r="E485" s="169">
        <f t="shared" si="33"/>
        <v>40.410771714493741</v>
      </c>
      <c r="F485" s="190" t="str">
        <f t="shared" si="30"/>
        <v/>
      </c>
      <c r="H485" t="str">
        <f t="shared" si="32"/>
        <v/>
      </c>
      <c r="I485" s="190" t="str">
        <f t="shared" si="31"/>
        <v/>
      </c>
    </row>
    <row r="486" spans="1:9">
      <c r="A486">
        <v>483</v>
      </c>
      <c r="B486" s="46">
        <v>44984</v>
      </c>
      <c r="C486" s="169">
        <v>42.142321766493744</v>
      </c>
      <c r="D486" s="169">
        <v>127.90897946252304</v>
      </c>
      <c r="E486" s="169">
        <f t="shared" si="33"/>
        <v>42.142321766493744</v>
      </c>
      <c r="F486" s="190" t="str">
        <f t="shared" si="30"/>
        <v/>
      </c>
      <c r="H486" t="str">
        <f t="shared" si="32"/>
        <v/>
      </c>
      <c r="I486" s="190" t="str">
        <f t="shared" si="31"/>
        <v/>
      </c>
    </row>
    <row r="487" spans="1:9">
      <c r="A487">
        <v>484</v>
      </c>
      <c r="B487" s="46">
        <v>44985</v>
      </c>
      <c r="C487" s="169">
        <v>60.089762074493748</v>
      </c>
      <c r="D487" s="169">
        <v>127.90897946252304</v>
      </c>
      <c r="E487" s="169">
        <f t="shared" si="33"/>
        <v>60.089762074493748</v>
      </c>
      <c r="F487" s="190" t="str">
        <f t="shared" si="30"/>
        <v/>
      </c>
      <c r="H487" t="str">
        <f t="shared" si="32"/>
        <v/>
      </c>
      <c r="I487" s="190" t="str">
        <f t="shared" si="31"/>
        <v/>
      </c>
    </row>
    <row r="488" spans="1:9">
      <c r="A488">
        <v>485</v>
      </c>
      <c r="B488" s="46">
        <v>44986</v>
      </c>
      <c r="C488" s="169">
        <v>64.091979240687394</v>
      </c>
      <c r="D488" s="169">
        <v>128.18908398701601</v>
      </c>
      <c r="E488" s="169">
        <f t="shared" si="33"/>
        <v>64.091979240687394</v>
      </c>
      <c r="F488" s="190" t="str">
        <f t="shared" si="30"/>
        <v/>
      </c>
      <c r="H488" t="str">
        <f t="shared" si="32"/>
        <v/>
      </c>
      <c r="I488" s="190" t="str">
        <f t="shared" si="31"/>
        <v/>
      </c>
    </row>
    <row r="489" spans="1:9">
      <c r="A489">
        <v>486</v>
      </c>
      <c r="B489" s="46">
        <v>44987</v>
      </c>
      <c r="C489" s="169">
        <v>65.819765584685541</v>
      </c>
      <c r="D489" s="169">
        <v>128.18908398701601</v>
      </c>
      <c r="E489" s="169">
        <f t="shared" si="33"/>
        <v>65.819765584685541</v>
      </c>
      <c r="F489" s="190" t="str">
        <f t="shared" si="30"/>
        <v/>
      </c>
      <c r="H489" t="str">
        <f t="shared" si="32"/>
        <v/>
      </c>
      <c r="I489" s="190" t="str">
        <f t="shared" si="31"/>
        <v/>
      </c>
    </row>
    <row r="490" spans="1:9">
      <c r="A490">
        <v>487</v>
      </c>
      <c r="B490" s="46">
        <v>44988</v>
      </c>
      <c r="C490" s="169">
        <v>63.845628172687398</v>
      </c>
      <c r="D490" s="169">
        <v>128.18908398701601</v>
      </c>
      <c r="E490" s="169">
        <f t="shared" si="33"/>
        <v>63.845628172687398</v>
      </c>
      <c r="F490" s="190" t="str">
        <f t="shared" si="30"/>
        <v/>
      </c>
      <c r="H490" t="str">
        <f t="shared" si="32"/>
        <v/>
      </c>
      <c r="I490" s="190" t="str">
        <f t="shared" si="31"/>
        <v/>
      </c>
    </row>
    <row r="491" spans="1:9">
      <c r="A491">
        <v>488</v>
      </c>
      <c r="B491" s="46">
        <v>44989</v>
      </c>
      <c r="C491" s="169">
        <v>68.848843408687387</v>
      </c>
      <c r="D491" s="169">
        <v>128.18908398701601</v>
      </c>
      <c r="E491" s="169">
        <f t="shared" si="33"/>
        <v>68.848843408687387</v>
      </c>
      <c r="F491" s="190" t="str">
        <f t="shared" si="30"/>
        <v/>
      </c>
      <c r="H491" t="str">
        <f t="shared" si="32"/>
        <v/>
      </c>
      <c r="I491" s="190" t="str">
        <f t="shared" si="31"/>
        <v/>
      </c>
    </row>
    <row r="492" spans="1:9">
      <c r="A492">
        <v>489</v>
      </c>
      <c r="B492" s="46">
        <v>44990</v>
      </c>
      <c r="C492" s="169">
        <v>73.285303176687393</v>
      </c>
      <c r="D492" s="169">
        <v>128.18908398701601</v>
      </c>
      <c r="E492" s="169">
        <f t="shared" si="33"/>
        <v>73.285303176687393</v>
      </c>
      <c r="F492" s="190" t="str">
        <f t="shared" si="30"/>
        <v/>
      </c>
      <c r="H492" t="str">
        <f t="shared" si="32"/>
        <v/>
      </c>
      <c r="I492" s="190" t="str">
        <f t="shared" si="31"/>
        <v/>
      </c>
    </row>
    <row r="493" spans="1:9">
      <c r="A493">
        <v>490</v>
      </c>
      <c r="B493" s="46">
        <v>44991</v>
      </c>
      <c r="C493" s="169">
        <v>65.150454980683676</v>
      </c>
      <c r="D493" s="169">
        <v>128.18908398701601</v>
      </c>
      <c r="E493" s="169">
        <f t="shared" si="33"/>
        <v>65.150454980683676</v>
      </c>
      <c r="F493" s="190" t="str">
        <f t="shared" si="30"/>
        <v/>
      </c>
      <c r="H493" t="str">
        <f t="shared" si="32"/>
        <v/>
      </c>
      <c r="I493" s="190" t="str">
        <f t="shared" si="31"/>
        <v/>
      </c>
    </row>
    <row r="494" spans="1:9">
      <c r="A494">
        <v>491</v>
      </c>
      <c r="B494" s="46">
        <v>44992</v>
      </c>
      <c r="C494" s="169">
        <v>29.726404709689255</v>
      </c>
      <c r="D494" s="169">
        <v>128.18908398701601</v>
      </c>
      <c r="E494" s="169">
        <f t="shared" si="33"/>
        <v>29.726404709689255</v>
      </c>
      <c r="F494" s="190" t="str">
        <f t="shared" si="30"/>
        <v/>
      </c>
      <c r="H494" t="str">
        <f t="shared" si="32"/>
        <v/>
      </c>
      <c r="I494" s="190" t="str">
        <f t="shared" si="31"/>
        <v/>
      </c>
    </row>
    <row r="495" spans="1:9">
      <c r="A495">
        <v>492</v>
      </c>
      <c r="B495" s="46">
        <v>44993</v>
      </c>
      <c r="C495" s="169">
        <v>84.360668918236271</v>
      </c>
      <c r="D495" s="169">
        <v>128.18908398701601</v>
      </c>
      <c r="E495" s="169">
        <f t="shared" si="33"/>
        <v>84.360668918236271</v>
      </c>
      <c r="F495" s="190" t="str">
        <f t="shared" si="30"/>
        <v/>
      </c>
      <c r="H495" t="str">
        <f t="shared" si="32"/>
        <v/>
      </c>
      <c r="I495" s="190" t="str">
        <f t="shared" si="31"/>
        <v/>
      </c>
    </row>
    <row r="496" spans="1:9">
      <c r="A496">
        <v>493</v>
      </c>
      <c r="B496" s="46">
        <v>44994</v>
      </c>
      <c r="C496" s="169">
        <v>81.907544380236274</v>
      </c>
      <c r="D496" s="169">
        <v>128.18908398701601</v>
      </c>
      <c r="E496" s="169">
        <f t="shared" si="33"/>
        <v>81.907544380236274</v>
      </c>
      <c r="F496" s="190" t="str">
        <f t="shared" si="30"/>
        <v/>
      </c>
      <c r="H496" t="str">
        <f t="shared" si="32"/>
        <v/>
      </c>
      <c r="I496" s="190" t="str">
        <f t="shared" si="31"/>
        <v/>
      </c>
    </row>
    <row r="497" spans="1:9">
      <c r="A497">
        <v>494</v>
      </c>
      <c r="B497" s="46">
        <v>44995</v>
      </c>
      <c r="C497" s="169">
        <v>75.485651818238139</v>
      </c>
      <c r="D497" s="169">
        <v>128.18908398701601</v>
      </c>
      <c r="E497" s="169">
        <f t="shared" si="33"/>
        <v>75.485651818238139</v>
      </c>
      <c r="F497" s="190" t="str">
        <f t="shared" si="30"/>
        <v/>
      </c>
      <c r="H497" t="str">
        <f t="shared" si="32"/>
        <v/>
      </c>
      <c r="I497" s="190" t="str">
        <f t="shared" si="31"/>
        <v/>
      </c>
    </row>
    <row r="498" spans="1:9">
      <c r="A498">
        <v>495</v>
      </c>
      <c r="B498" s="46">
        <v>44996</v>
      </c>
      <c r="C498" s="169">
        <v>73.822267547238127</v>
      </c>
      <c r="D498" s="169">
        <v>128.18908398701601</v>
      </c>
      <c r="E498" s="169">
        <f t="shared" si="33"/>
        <v>73.822267547238127</v>
      </c>
      <c r="F498" s="190" t="str">
        <f t="shared" si="30"/>
        <v/>
      </c>
      <c r="H498" t="str">
        <f t="shared" si="32"/>
        <v/>
      </c>
      <c r="I498" s="190" t="str">
        <f t="shared" si="31"/>
        <v/>
      </c>
    </row>
    <row r="499" spans="1:9">
      <c r="A499">
        <v>496</v>
      </c>
      <c r="B499" s="46">
        <v>44997</v>
      </c>
      <c r="C499" s="169">
        <v>92.400156339236275</v>
      </c>
      <c r="D499" s="169">
        <v>128.18908398701601</v>
      </c>
      <c r="E499" s="169">
        <f t="shared" si="33"/>
        <v>92.400156339236275</v>
      </c>
      <c r="F499" s="190" t="str">
        <f t="shared" si="30"/>
        <v/>
      </c>
      <c r="H499" t="str">
        <f t="shared" si="32"/>
        <v/>
      </c>
      <c r="I499" s="190" t="str">
        <f t="shared" si="31"/>
        <v/>
      </c>
    </row>
    <row r="500" spans="1:9">
      <c r="A500">
        <v>497</v>
      </c>
      <c r="B500" s="46">
        <v>44998</v>
      </c>
      <c r="C500" s="169">
        <v>82.96517933123441</v>
      </c>
      <c r="D500" s="169">
        <v>128.18908398701601</v>
      </c>
      <c r="E500" s="169">
        <f t="shared" si="33"/>
        <v>82.96517933123441</v>
      </c>
      <c r="F500" s="190" t="str">
        <f t="shared" si="30"/>
        <v/>
      </c>
      <c r="H500" t="str">
        <f t="shared" si="32"/>
        <v/>
      </c>
      <c r="I500" s="190" t="str">
        <f t="shared" si="31"/>
        <v/>
      </c>
    </row>
    <row r="501" spans="1:9">
      <c r="A501">
        <v>498</v>
      </c>
      <c r="B501" s="46">
        <v>44999</v>
      </c>
      <c r="C501" s="169">
        <v>92.232445647236275</v>
      </c>
      <c r="D501" s="169">
        <v>128.18908398701601</v>
      </c>
      <c r="E501" s="169">
        <f t="shared" si="33"/>
        <v>92.232445647236275</v>
      </c>
      <c r="F501" s="190" t="str">
        <f t="shared" si="30"/>
        <v/>
      </c>
      <c r="H501" t="str">
        <f t="shared" si="32"/>
        <v/>
      </c>
      <c r="I501" s="190" t="str">
        <f t="shared" si="31"/>
        <v/>
      </c>
    </row>
    <row r="502" spans="1:9">
      <c r="A502">
        <v>499</v>
      </c>
      <c r="B502" s="46">
        <v>45000</v>
      </c>
      <c r="C502" s="169">
        <v>124.43187104481936</v>
      </c>
      <c r="D502" s="169">
        <v>128.18908398701601</v>
      </c>
      <c r="E502" s="169">
        <f t="shared" si="33"/>
        <v>124.43187104481936</v>
      </c>
      <c r="F502" s="190" t="str">
        <f t="shared" si="30"/>
        <v>M</v>
      </c>
      <c r="G502" s="191">
        <f>IF(DAY(B502)=15,D502,"")</f>
        <v>128.18908398701601</v>
      </c>
      <c r="H502" t="str">
        <f t="shared" si="32"/>
        <v/>
      </c>
      <c r="I502" s="190" t="str">
        <f t="shared" si="31"/>
        <v>M</v>
      </c>
    </row>
    <row r="503" spans="1:9">
      <c r="A503">
        <v>500</v>
      </c>
      <c r="B503" s="46">
        <v>45001</v>
      </c>
      <c r="C503" s="169">
        <v>96.044287556819356</v>
      </c>
      <c r="D503" s="169">
        <v>128.18908398701601</v>
      </c>
      <c r="E503" s="169">
        <f t="shared" si="33"/>
        <v>96.044287556819356</v>
      </c>
      <c r="F503" s="190" t="str">
        <f t="shared" si="30"/>
        <v/>
      </c>
      <c r="H503" t="str">
        <f t="shared" si="32"/>
        <v/>
      </c>
      <c r="I503" s="190" t="str">
        <f t="shared" si="31"/>
        <v/>
      </c>
    </row>
    <row r="504" spans="1:9">
      <c r="A504">
        <v>501</v>
      </c>
      <c r="B504" s="46">
        <v>45002</v>
      </c>
      <c r="C504" s="169">
        <v>91.691753812819371</v>
      </c>
      <c r="D504" s="169">
        <v>128.18908398701601</v>
      </c>
      <c r="E504" s="169">
        <f t="shared" si="33"/>
        <v>91.691753812819371</v>
      </c>
      <c r="F504" s="190" t="str">
        <f t="shared" si="30"/>
        <v/>
      </c>
      <c r="H504" t="str">
        <f t="shared" si="32"/>
        <v/>
      </c>
      <c r="I504" s="190" t="str">
        <f t="shared" si="31"/>
        <v/>
      </c>
    </row>
    <row r="505" spans="1:9">
      <c r="A505">
        <v>502</v>
      </c>
      <c r="B505" s="46">
        <v>45003</v>
      </c>
      <c r="C505" s="169">
        <v>103.27007991681936</v>
      </c>
      <c r="D505" s="169">
        <v>128.18908398701601</v>
      </c>
      <c r="E505" s="169">
        <f t="shared" si="33"/>
        <v>103.27007991681936</v>
      </c>
      <c r="F505" s="190" t="str">
        <f t="shared" si="30"/>
        <v/>
      </c>
      <c r="G505" s="191" t="str">
        <f>IF(DAY(B505)=15,D505,"")</f>
        <v/>
      </c>
      <c r="H505" t="str">
        <f t="shared" si="32"/>
        <v/>
      </c>
      <c r="I505" s="190" t="str">
        <f t="shared" si="31"/>
        <v/>
      </c>
    </row>
    <row r="506" spans="1:9">
      <c r="A506">
        <v>503</v>
      </c>
      <c r="B506" s="46">
        <v>45004</v>
      </c>
      <c r="C506" s="169">
        <v>95.511306064821227</v>
      </c>
      <c r="D506" s="169">
        <v>128.18908398701601</v>
      </c>
      <c r="E506" s="169">
        <f t="shared" si="33"/>
        <v>95.511306064821227</v>
      </c>
      <c r="F506" s="190" t="str">
        <f t="shared" si="30"/>
        <v/>
      </c>
      <c r="H506" t="str">
        <f t="shared" si="32"/>
        <v/>
      </c>
      <c r="I506" s="190" t="str">
        <f t="shared" si="31"/>
        <v/>
      </c>
    </row>
    <row r="507" spans="1:9">
      <c r="A507">
        <v>504</v>
      </c>
      <c r="B507" s="46">
        <v>45005</v>
      </c>
      <c r="C507" s="169">
        <v>113.3886712728175</v>
      </c>
      <c r="D507" s="169">
        <v>128.18908398701601</v>
      </c>
      <c r="E507" s="169">
        <f t="shared" si="33"/>
        <v>113.3886712728175</v>
      </c>
      <c r="F507" s="190" t="str">
        <f t="shared" si="30"/>
        <v/>
      </c>
      <c r="H507" t="str">
        <f t="shared" si="32"/>
        <v/>
      </c>
      <c r="I507" s="190" t="str">
        <f t="shared" si="31"/>
        <v/>
      </c>
    </row>
    <row r="508" spans="1:9">
      <c r="A508">
        <v>505</v>
      </c>
      <c r="B508" s="46">
        <v>45006</v>
      </c>
      <c r="C508" s="169">
        <v>112.87991530081936</v>
      </c>
      <c r="D508" s="169">
        <v>128.18908398701601</v>
      </c>
      <c r="E508" s="169">
        <f t="shared" si="33"/>
        <v>112.87991530081936</v>
      </c>
      <c r="F508" s="190" t="str">
        <f t="shared" si="30"/>
        <v/>
      </c>
      <c r="H508" t="str">
        <f t="shared" si="32"/>
        <v/>
      </c>
      <c r="I508" s="190" t="str">
        <f t="shared" si="31"/>
        <v/>
      </c>
    </row>
    <row r="509" spans="1:9">
      <c r="A509">
        <v>506</v>
      </c>
      <c r="B509" s="46">
        <v>45007</v>
      </c>
      <c r="C509" s="169">
        <v>85.663567835179578</v>
      </c>
      <c r="D509" s="169">
        <v>128.18908398701601</v>
      </c>
      <c r="E509" s="169">
        <f t="shared" si="33"/>
        <v>85.663567835179578</v>
      </c>
      <c r="F509" s="190" t="str">
        <f t="shared" si="30"/>
        <v/>
      </c>
      <c r="H509" t="str">
        <f t="shared" si="32"/>
        <v/>
      </c>
      <c r="I509" s="190" t="str">
        <f t="shared" si="31"/>
        <v/>
      </c>
    </row>
    <row r="510" spans="1:9">
      <c r="A510">
        <v>507</v>
      </c>
      <c r="B510" s="46">
        <v>45008</v>
      </c>
      <c r="C510" s="169">
        <v>75.502702003183316</v>
      </c>
      <c r="D510" s="169">
        <v>128.18908398701601</v>
      </c>
      <c r="E510" s="169">
        <f t="shared" si="33"/>
        <v>75.502702003183316</v>
      </c>
      <c r="F510" s="190" t="str">
        <f t="shared" si="30"/>
        <v/>
      </c>
      <c r="H510" t="str">
        <f t="shared" si="32"/>
        <v/>
      </c>
      <c r="I510" s="190" t="str">
        <f t="shared" si="31"/>
        <v/>
      </c>
    </row>
    <row r="511" spans="1:9">
      <c r="A511">
        <v>508</v>
      </c>
      <c r="B511" s="46">
        <v>45009</v>
      </c>
      <c r="C511" s="169">
        <v>72.755112667177713</v>
      </c>
      <c r="D511" s="169">
        <v>128.18908398701601</v>
      </c>
      <c r="E511" s="169">
        <f t="shared" si="33"/>
        <v>72.755112667177713</v>
      </c>
      <c r="F511" s="190" t="str">
        <f t="shared" si="30"/>
        <v/>
      </c>
      <c r="H511" t="str">
        <f t="shared" si="32"/>
        <v/>
      </c>
      <c r="I511" s="190" t="str">
        <f t="shared" si="31"/>
        <v/>
      </c>
    </row>
    <row r="512" spans="1:9">
      <c r="A512">
        <v>509</v>
      </c>
      <c r="B512" s="46">
        <v>45010</v>
      </c>
      <c r="C512" s="169">
        <v>62.116361844181441</v>
      </c>
      <c r="D512" s="169">
        <v>128.18908398701601</v>
      </c>
      <c r="E512" s="169">
        <f t="shared" si="33"/>
        <v>62.116361844181441</v>
      </c>
      <c r="F512" s="190" t="str">
        <f t="shared" si="30"/>
        <v/>
      </c>
      <c r="H512" t="str">
        <f t="shared" si="32"/>
        <v/>
      </c>
      <c r="I512" s="190" t="str">
        <f t="shared" si="31"/>
        <v/>
      </c>
    </row>
    <row r="513" spans="1:9">
      <c r="A513">
        <v>510</v>
      </c>
      <c r="B513" s="46">
        <v>45011</v>
      </c>
      <c r="C513" s="169">
        <v>47.913730123179569</v>
      </c>
      <c r="D513" s="169">
        <v>128.18908398701601</v>
      </c>
      <c r="E513" s="169">
        <f t="shared" si="33"/>
        <v>47.913730123179569</v>
      </c>
      <c r="F513" s="190" t="str">
        <f t="shared" si="30"/>
        <v/>
      </c>
      <c r="H513" t="str">
        <f t="shared" si="32"/>
        <v/>
      </c>
      <c r="I513" s="190" t="str">
        <f t="shared" si="31"/>
        <v/>
      </c>
    </row>
    <row r="514" spans="1:9">
      <c r="A514">
        <v>511</v>
      </c>
      <c r="B514" s="46">
        <v>45012</v>
      </c>
      <c r="C514" s="169">
        <v>85.26875574318143</v>
      </c>
      <c r="D514" s="169">
        <v>128.18908398701601</v>
      </c>
      <c r="E514" s="169">
        <f t="shared" si="33"/>
        <v>85.26875574318143</v>
      </c>
      <c r="F514" s="190" t="str">
        <f t="shared" si="30"/>
        <v/>
      </c>
      <c r="H514" t="str">
        <f t="shared" si="32"/>
        <v/>
      </c>
      <c r="I514" s="190" t="str">
        <f t="shared" si="31"/>
        <v/>
      </c>
    </row>
    <row r="515" spans="1:9">
      <c r="A515">
        <v>512</v>
      </c>
      <c r="B515" s="46">
        <v>45013</v>
      </c>
      <c r="C515" s="169">
        <v>98.424402666181436</v>
      </c>
      <c r="D515" s="169">
        <v>128.18908398701601</v>
      </c>
      <c r="E515" s="169">
        <f t="shared" si="33"/>
        <v>98.424402666181436</v>
      </c>
      <c r="F515" s="190" t="str">
        <f t="shared" ref="F515:F578" si="34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32"/>
        <v/>
      </c>
      <c r="I515" s="190" t="str">
        <f t="shared" si="31"/>
        <v/>
      </c>
    </row>
    <row r="516" spans="1:9">
      <c r="A516">
        <v>513</v>
      </c>
      <c r="B516" s="46">
        <v>45014</v>
      </c>
      <c r="C516" s="169">
        <v>64.691698202706135</v>
      </c>
      <c r="D516" s="169">
        <v>128.18908398701601</v>
      </c>
      <c r="E516" s="169">
        <f t="shared" si="33"/>
        <v>64.691698202706135</v>
      </c>
      <c r="F516" s="190" t="str">
        <f t="shared" si="34"/>
        <v/>
      </c>
      <c r="H516" t="str">
        <f t="shared" si="32"/>
        <v/>
      </c>
      <c r="I516" s="190" t="str">
        <f t="shared" ref="I516:I579" si="35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</row>
    <row r="517" spans="1:9">
      <c r="A517">
        <v>514</v>
      </c>
      <c r="B517" s="46">
        <v>45015</v>
      </c>
      <c r="C517" s="169">
        <v>59.011945382707992</v>
      </c>
      <c r="D517" s="169">
        <v>128.18908398701601</v>
      </c>
      <c r="E517" s="169">
        <f t="shared" si="33"/>
        <v>59.011945382707992</v>
      </c>
      <c r="F517" s="190" t="str">
        <f t="shared" si="34"/>
        <v/>
      </c>
      <c r="H517" t="str">
        <f t="shared" ref="H517:H580" si="36">IF(MONTH(B517)=1,IF(DAY(B517)=1,YEAR(B517),""),"")</f>
        <v/>
      </c>
      <c r="I517" s="190" t="str">
        <f t="shared" si="35"/>
        <v/>
      </c>
    </row>
    <row r="518" spans="1:9">
      <c r="A518">
        <v>515</v>
      </c>
      <c r="B518" s="46">
        <v>45016</v>
      </c>
      <c r="C518" s="169">
        <v>53.312698355709855</v>
      </c>
      <c r="D518" s="169">
        <v>128.18908398701601</v>
      </c>
      <c r="E518" s="169">
        <f t="shared" si="33"/>
        <v>53.312698355709855</v>
      </c>
      <c r="F518" s="190" t="str">
        <f t="shared" si="34"/>
        <v/>
      </c>
      <c r="H518" t="str">
        <f t="shared" si="36"/>
        <v/>
      </c>
      <c r="I518" s="190" t="str">
        <f t="shared" si="35"/>
        <v/>
      </c>
    </row>
    <row r="519" spans="1:9">
      <c r="A519">
        <v>516</v>
      </c>
      <c r="B519" s="46">
        <v>45017</v>
      </c>
      <c r="C519" s="169">
        <v>42.493725209706128</v>
      </c>
      <c r="D519" s="169">
        <v>125.90182729691037</v>
      </c>
      <c r="E519" s="169">
        <f t="shared" si="33"/>
        <v>42.493725209706128</v>
      </c>
      <c r="F519" s="190" t="str">
        <f t="shared" si="34"/>
        <v/>
      </c>
      <c r="H519" t="str">
        <f t="shared" si="36"/>
        <v/>
      </c>
      <c r="I519" s="190" t="str">
        <f t="shared" si="35"/>
        <v/>
      </c>
    </row>
    <row r="520" spans="1:9">
      <c r="A520">
        <v>517</v>
      </c>
      <c r="B520" s="46">
        <v>45018</v>
      </c>
      <c r="C520" s="169">
        <v>36.462962470707993</v>
      </c>
      <c r="D520" s="169">
        <v>125.90182729691037</v>
      </c>
      <c r="E520" s="169">
        <f t="shared" si="33"/>
        <v>36.462962470707993</v>
      </c>
      <c r="F520" s="190" t="str">
        <f t="shared" si="34"/>
        <v/>
      </c>
      <c r="H520" t="str">
        <f t="shared" si="36"/>
        <v/>
      </c>
      <c r="I520" s="190" t="str">
        <f t="shared" si="35"/>
        <v/>
      </c>
    </row>
    <row r="521" spans="1:9">
      <c r="A521">
        <v>518</v>
      </c>
      <c r="B521" s="46">
        <v>45019</v>
      </c>
      <c r="C521" s="169">
        <v>71.586927515707998</v>
      </c>
      <c r="D521" s="169">
        <v>125.90182729691037</v>
      </c>
      <c r="E521" s="169">
        <f t="shared" si="33"/>
        <v>71.586927515707998</v>
      </c>
      <c r="F521" s="190" t="str">
        <f t="shared" si="34"/>
        <v/>
      </c>
      <c r="H521" t="str">
        <f t="shared" si="36"/>
        <v/>
      </c>
      <c r="I521" s="190" t="str">
        <f t="shared" si="35"/>
        <v/>
      </c>
    </row>
    <row r="522" spans="1:9">
      <c r="A522">
        <v>519</v>
      </c>
      <c r="B522" s="46">
        <v>45020</v>
      </c>
      <c r="C522" s="169">
        <v>57.255484254709863</v>
      </c>
      <c r="D522" s="169">
        <v>125.90182729691037</v>
      </c>
      <c r="E522" s="169">
        <f t="shared" si="33"/>
        <v>57.255484254709863</v>
      </c>
      <c r="F522" s="190" t="str">
        <f t="shared" si="34"/>
        <v/>
      </c>
      <c r="H522" t="str">
        <f t="shared" si="36"/>
        <v/>
      </c>
      <c r="I522" s="190" t="str">
        <f t="shared" si="35"/>
        <v/>
      </c>
    </row>
    <row r="523" spans="1:9">
      <c r="A523">
        <v>520</v>
      </c>
      <c r="B523" s="46">
        <v>45021</v>
      </c>
      <c r="C523" s="169">
        <v>64.599635284221606</v>
      </c>
      <c r="D523" s="169">
        <v>125.90182729691037</v>
      </c>
      <c r="E523" s="169">
        <f t="shared" si="33"/>
        <v>64.599635284221606</v>
      </c>
      <c r="F523" s="190" t="str">
        <f t="shared" si="34"/>
        <v/>
      </c>
      <c r="H523" t="str">
        <f t="shared" si="36"/>
        <v/>
      </c>
      <c r="I523" s="190" t="str">
        <f t="shared" si="35"/>
        <v/>
      </c>
    </row>
    <row r="524" spans="1:9">
      <c r="A524">
        <v>521</v>
      </c>
      <c r="B524" s="46">
        <v>45022</v>
      </c>
      <c r="C524" s="169">
        <v>46.730263355221595</v>
      </c>
      <c r="D524" s="169">
        <v>125.90182729691037</v>
      </c>
      <c r="E524" s="169">
        <f t="shared" si="33"/>
        <v>46.730263355221595</v>
      </c>
      <c r="F524" s="190" t="str">
        <f t="shared" si="34"/>
        <v/>
      </c>
      <c r="H524" t="str">
        <f t="shared" si="36"/>
        <v/>
      </c>
      <c r="I524" s="190" t="str">
        <f t="shared" si="35"/>
        <v/>
      </c>
    </row>
    <row r="525" spans="1:9">
      <c r="A525">
        <v>522</v>
      </c>
      <c r="B525" s="46">
        <v>45023</v>
      </c>
      <c r="C525" s="169">
        <v>37.4792726572216</v>
      </c>
      <c r="D525" s="169">
        <v>125.90182729691037</v>
      </c>
      <c r="E525" s="169">
        <f t="shared" si="33"/>
        <v>37.4792726572216</v>
      </c>
      <c r="F525" s="190" t="str">
        <f t="shared" si="34"/>
        <v/>
      </c>
      <c r="H525" t="str">
        <f t="shared" si="36"/>
        <v/>
      </c>
      <c r="I525" s="190" t="str">
        <f t="shared" si="35"/>
        <v/>
      </c>
    </row>
    <row r="526" spans="1:9">
      <c r="A526">
        <v>523</v>
      </c>
      <c r="B526" s="46">
        <v>45024</v>
      </c>
      <c r="C526" s="169">
        <v>46.00130915122346</v>
      </c>
      <c r="D526" s="169">
        <v>125.90182729691037</v>
      </c>
      <c r="E526" s="169">
        <f t="shared" si="33"/>
        <v>46.00130915122346</v>
      </c>
      <c r="F526" s="190" t="str">
        <f t="shared" si="34"/>
        <v/>
      </c>
      <c r="H526" t="str">
        <f t="shared" si="36"/>
        <v/>
      </c>
      <c r="I526" s="190" t="str">
        <f t="shared" si="35"/>
        <v/>
      </c>
    </row>
    <row r="527" spans="1:9">
      <c r="A527">
        <v>524</v>
      </c>
      <c r="B527" s="46">
        <v>45025</v>
      </c>
      <c r="C527" s="169">
        <v>35.098987776223453</v>
      </c>
      <c r="D527" s="169">
        <v>125.90182729691037</v>
      </c>
      <c r="E527" s="169">
        <f t="shared" ref="E527:E590" si="37">IF(C527&lt;D527,C527,D527)</f>
        <v>35.098987776223453</v>
      </c>
      <c r="F527" s="190" t="str">
        <f t="shared" si="34"/>
        <v/>
      </c>
      <c r="H527" t="str">
        <f t="shared" si="36"/>
        <v/>
      </c>
      <c r="I527" s="190" t="str">
        <f t="shared" si="35"/>
        <v/>
      </c>
    </row>
    <row r="528" spans="1:9">
      <c r="A528">
        <v>525</v>
      </c>
      <c r="B528" s="46">
        <v>45026</v>
      </c>
      <c r="C528" s="169">
        <v>30.006082424221596</v>
      </c>
      <c r="D528" s="169">
        <v>125.90182729691037</v>
      </c>
      <c r="E528" s="169">
        <f t="shared" si="37"/>
        <v>30.006082424221596</v>
      </c>
      <c r="F528" s="190" t="str">
        <f t="shared" si="34"/>
        <v/>
      </c>
      <c r="H528" t="str">
        <f t="shared" si="36"/>
        <v/>
      </c>
      <c r="I528" s="190" t="str">
        <f t="shared" si="35"/>
        <v/>
      </c>
    </row>
    <row r="529" spans="1:9">
      <c r="A529">
        <v>526</v>
      </c>
      <c r="B529" s="46">
        <v>45027</v>
      </c>
      <c r="C529" s="169">
        <v>50.322251453221597</v>
      </c>
      <c r="D529" s="169">
        <v>125.90182729691037</v>
      </c>
      <c r="E529" s="169">
        <f t="shared" si="37"/>
        <v>50.322251453221597</v>
      </c>
      <c r="F529" s="190" t="str">
        <f t="shared" si="34"/>
        <v/>
      </c>
      <c r="H529" t="str">
        <f t="shared" si="36"/>
        <v/>
      </c>
      <c r="I529" s="190" t="str">
        <f t="shared" si="35"/>
        <v/>
      </c>
    </row>
    <row r="530" spans="1:9">
      <c r="A530">
        <v>527</v>
      </c>
      <c r="B530" s="46">
        <v>45028</v>
      </c>
      <c r="C530" s="169">
        <v>26.62239486300227</v>
      </c>
      <c r="D530" s="169">
        <v>125.90182729691037</v>
      </c>
      <c r="E530" s="169">
        <f t="shared" si="37"/>
        <v>26.62239486300227</v>
      </c>
      <c r="F530" s="190" t="str">
        <f t="shared" si="34"/>
        <v/>
      </c>
      <c r="H530" t="str">
        <f t="shared" si="36"/>
        <v/>
      </c>
      <c r="I530" s="190" t="str">
        <f t="shared" si="35"/>
        <v/>
      </c>
    </row>
    <row r="531" spans="1:9">
      <c r="A531">
        <v>528</v>
      </c>
      <c r="B531" s="46">
        <v>45029</v>
      </c>
      <c r="C531" s="169">
        <v>33.460726938004143</v>
      </c>
      <c r="D531" s="169">
        <v>125.90182729691037</v>
      </c>
      <c r="E531" s="169">
        <f t="shared" si="37"/>
        <v>33.460726938004143</v>
      </c>
      <c r="F531" s="190" t="str">
        <f t="shared" si="34"/>
        <v/>
      </c>
      <c r="H531" t="str">
        <f t="shared" si="36"/>
        <v/>
      </c>
      <c r="I531" s="190" t="str">
        <f t="shared" si="35"/>
        <v/>
      </c>
    </row>
    <row r="532" spans="1:9">
      <c r="A532">
        <v>529</v>
      </c>
      <c r="B532" s="46">
        <v>45030</v>
      </c>
      <c r="C532" s="169">
        <v>32.087652683002275</v>
      </c>
      <c r="D532" s="169">
        <v>125.90182729691037</v>
      </c>
      <c r="E532" s="169">
        <f t="shared" si="37"/>
        <v>32.087652683002275</v>
      </c>
      <c r="F532" s="190" t="str">
        <f t="shared" si="34"/>
        <v/>
      </c>
      <c r="H532" t="str">
        <f t="shared" si="36"/>
        <v/>
      </c>
      <c r="I532" s="190" t="str">
        <f t="shared" si="35"/>
        <v/>
      </c>
    </row>
    <row r="533" spans="1:9">
      <c r="A533">
        <v>530</v>
      </c>
      <c r="B533" s="46">
        <v>45031</v>
      </c>
      <c r="C533" s="169">
        <v>26.979100495002275</v>
      </c>
      <c r="D533" s="169">
        <v>125.90182729691037</v>
      </c>
      <c r="E533" s="169">
        <f t="shared" si="37"/>
        <v>26.979100495002275</v>
      </c>
      <c r="F533" s="190" t="str">
        <f t="shared" si="34"/>
        <v>A</v>
      </c>
      <c r="G533" s="191">
        <f>IF(DAY(B533)=15,D533,"")</f>
        <v>125.90182729691037</v>
      </c>
      <c r="H533" t="str">
        <f t="shared" si="36"/>
        <v/>
      </c>
      <c r="I533" s="190" t="str">
        <f t="shared" si="35"/>
        <v>A</v>
      </c>
    </row>
    <row r="534" spans="1:9">
      <c r="A534">
        <v>531</v>
      </c>
      <c r="B534" s="46">
        <v>45032</v>
      </c>
      <c r="C534" s="169">
        <v>23.588325971002277</v>
      </c>
      <c r="D534" s="169">
        <v>125.90182729691037</v>
      </c>
      <c r="E534" s="169">
        <f t="shared" si="37"/>
        <v>23.588325971002277</v>
      </c>
      <c r="F534" s="190" t="str">
        <f t="shared" si="34"/>
        <v/>
      </c>
      <c r="H534" t="str">
        <f t="shared" si="36"/>
        <v/>
      </c>
      <c r="I534" s="190" t="str">
        <f t="shared" si="35"/>
        <v/>
      </c>
    </row>
    <row r="535" spans="1:9">
      <c r="A535">
        <v>532</v>
      </c>
      <c r="B535" s="46">
        <v>45033</v>
      </c>
      <c r="C535" s="169">
        <v>40.381294851002274</v>
      </c>
      <c r="D535" s="169">
        <v>125.90182729691037</v>
      </c>
      <c r="E535" s="169">
        <f t="shared" si="37"/>
        <v>40.381294851002274</v>
      </c>
      <c r="F535" s="190" t="str">
        <f t="shared" si="34"/>
        <v/>
      </c>
      <c r="H535" t="str">
        <f t="shared" si="36"/>
        <v/>
      </c>
      <c r="I535" s="190" t="str">
        <f t="shared" si="35"/>
        <v/>
      </c>
    </row>
    <row r="536" spans="1:9">
      <c r="A536">
        <v>533</v>
      </c>
      <c r="B536" s="46">
        <v>45034</v>
      </c>
      <c r="C536" s="169">
        <v>41.698311407002272</v>
      </c>
      <c r="D536" s="169">
        <v>125.90182729691037</v>
      </c>
      <c r="E536" s="169">
        <f t="shared" si="37"/>
        <v>41.698311407002272</v>
      </c>
      <c r="F536" s="190" t="str">
        <f t="shared" si="34"/>
        <v/>
      </c>
      <c r="H536" t="str">
        <f t="shared" si="36"/>
        <v/>
      </c>
      <c r="I536" s="190" t="str">
        <f t="shared" si="35"/>
        <v/>
      </c>
    </row>
    <row r="537" spans="1:9">
      <c r="A537">
        <v>534</v>
      </c>
      <c r="B537" s="46">
        <v>45035</v>
      </c>
      <c r="C537" s="169">
        <v>38.459751478523017</v>
      </c>
      <c r="D537" s="169">
        <v>125.90182729691037</v>
      </c>
      <c r="E537" s="169">
        <f t="shared" si="37"/>
        <v>38.459751478523017</v>
      </c>
      <c r="F537" s="190" t="str">
        <f t="shared" si="34"/>
        <v/>
      </c>
      <c r="H537" t="str">
        <f t="shared" si="36"/>
        <v/>
      </c>
      <c r="I537" s="190" t="str">
        <f t="shared" si="35"/>
        <v/>
      </c>
    </row>
    <row r="538" spans="1:9">
      <c r="A538">
        <v>535</v>
      </c>
      <c r="B538" s="46">
        <v>45036</v>
      </c>
      <c r="C538" s="169">
        <v>44.606724438528602</v>
      </c>
      <c r="D538" s="169">
        <v>125.90182729691037</v>
      </c>
      <c r="E538" s="169">
        <f t="shared" si="37"/>
        <v>44.606724438528602</v>
      </c>
      <c r="F538" s="190" t="str">
        <f t="shared" si="34"/>
        <v/>
      </c>
      <c r="H538" t="str">
        <f t="shared" si="36"/>
        <v/>
      </c>
      <c r="I538" s="190" t="str">
        <f t="shared" si="35"/>
        <v/>
      </c>
    </row>
    <row r="539" spans="1:9">
      <c r="A539">
        <v>536</v>
      </c>
      <c r="B539" s="46">
        <v>45037</v>
      </c>
      <c r="C539" s="169">
        <v>42.978956294528601</v>
      </c>
      <c r="D539" s="169">
        <v>125.90182729691037</v>
      </c>
      <c r="E539" s="169">
        <f t="shared" si="37"/>
        <v>42.978956294528601</v>
      </c>
      <c r="F539" s="190" t="str">
        <f t="shared" si="34"/>
        <v/>
      </c>
      <c r="H539" t="str">
        <f t="shared" si="36"/>
        <v/>
      </c>
      <c r="I539" s="190" t="str">
        <f t="shared" si="35"/>
        <v/>
      </c>
    </row>
    <row r="540" spans="1:9">
      <c r="A540">
        <v>537</v>
      </c>
      <c r="B540" s="46">
        <v>45038</v>
      </c>
      <c r="C540" s="169">
        <v>32.30674932252488</v>
      </c>
      <c r="D540" s="169">
        <v>125.90182729691037</v>
      </c>
      <c r="E540" s="169">
        <f t="shared" si="37"/>
        <v>32.30674932252488</v>
      </c>
      <c r="F540" s="190" t="str">
        <f t="shared" si="34"/>
        <v/>
      </c>
      <c r="H540" t="str">
        <f t="shared" si="36"/>
        <v/>
      </c>
      <c r="I540" s="190" t="str">
        <f t="shared" si="35"/>
        <v/>
      </c>
    </row>
    <row r="541" spans="1:9">
      <c r="A541">
        <v>538</v>
      </c>
      <c r="B541" s="46">
        <v>45039</v>
      </c>
      <c r="C541" s="169">
        <v>16.129574974524875</v>
      </c>
      <c r="D541" s="169">
        <v>125.90182729691037</v>
      </c>
      <c r="E541" s="169">
        <f t="shared" si="37"/>
        <v>16.129574974524875</v>
      </c>
      <c r="F541" s="190" t="str">
        <f t="shared" si="34"/>
        <v/>
      </c>
      <c r="H541" t="str">
        <f t="shared" si="36"/>
        <v/>
      </c>
      <c r="I541" s="190" t="str">
        <f t="shared" si="35"/>
        <v/>
      </c>
    </row>
    <row r="542" spans="1:9">
      <c r="A542">
        <v>539</v>
      </c>
      <c r="B542" s="46">
        <v>45040</v>
      </c>
      <c r="C542" s="169">
        <v>33.781601114526737</v>
      </c>
      <c r="D542" s="169">
        <v>125.90182729691037</v>
      </c>
      <c r="E542" s="169">
        <f t="shared" si="37"/>
        <v>33.781601114526737</v>
      </c>
      <c r="F542" s="190" t="str">
        <f t="shared" si="34"/>
        <v/>
      </c>
      <c r="H542" t="str">
        <f t="shared" si="36"/>
        <v/>
      </c>
      <c r="I542" s="190" t="str">
        <f t="shared" si="35"/>
        <v/>
      </c>
    </row>
    <row r="543" spans="1:9">
      <c r="A543">
        <v>540</v>
      </c>
      <c r="B543" s="46">
        <v>45041</v>
      </c>
      <c r="C543" s="169">
        <v>34.263615814526737</v>
      </c>
      <c r="D543" s="169">
        <v>125.90182729691037</v>
      </c>
      <c r="E543" s="169">
        <f t="shared" si="37"/>
        <v>34.263615814526737</v>
      </c>
      <c r="F543" s="190" t="str">
        <f t="shared" si="34"/>
        <v/>
      </c>
      <c r="H543" t="str">
        <f t="shared" si="36"/>
        <v/>
      </c>
      <c r="I543" s="190" t="str">
        <f t="shared" si="35"/>
        <v/>
      </c>
    </row>
    <row r="544" spans="1:9">
      <c r="A544">
        <v>541</v>
      </c>
      <c r="B544" s="46">
        <v>45042</v>
      </c>
      <c r="C544" s="169">
        <v>47.822112063296359</v>
      </c>
      <c r="D544" s="169">
        <v>125.90182729691037</v>
      </c>
      <c r="E544" s="169">
        <f t="shared" si="37"/>
        <v>47.822112063296359</v>
      </c>
      <c r="F544" s="190" t="str">
        <f t="shared" si="34"/>
        <v/>
      </c>
      <c r="H544" t="str">
        <f t="shared" si="36"/>
        <v/>
      </c>
      <c r="I544" s="190" t="str">
        <f t="shared" si="35"/>
        <v/>
      </c>
    </row>
    <row r="545" spans="1:9">
      <c r="A545">
        <v>542</v>
      </c>
      <c r="B545" s="46">
        <v>45043</v>
      </c>
      <c r="C545" s="169">
        <v>51.846013083296363</v>
      </c>
      <c r="D545" s="169">
        <v>125.90182729691037</v>
      </c>
      <c r="E545" s="169">
        <f t="shared" si="37"/>
        <v>51.846013083296363</v>
      </c>
      <c r="F545" s="190" t="str">
        <f t="shared" si="34"/>
        <v/>
      </c>
      <c r="H545" t="str">
        <f t="shared" si="36"/>
        <v/>
      </c>
      <c r="I545" s="190" t="str">
        <f t="shared" si="35"/>
        <v/>
      </c>
    </row>
    <row r="546" spans="1:9">
      <c r="A546">
        <v>543</v>
      </c>
      <c r="B546" s="46">
        <v>45044</v>
      </c>
      <c r="C546" s="169">
        <v>52.039187827300076</v>
      </c>
      <c r="D546" s="169">
        <v>125.90182729691037</v>
      </c>
      <c r="E546" s="169">
        <f t="shared" si="37"/>
        <v>52.039187827300076</v>
      </c>
      <c r="F546" s="190" t="str">
        <f t="shared" si="34"/>
        <v/>
      </c>
      <c r="H546" t="str">
        <f t="shared" si="36"/>
        <v/>
      </c>
      <c r="I546" s="190" t="str">
        <f t="shared" si="35"/>
        <v/>
      </c>
    </row>
    <row r="547" spans="1:9">
      <c r="A547">
        <v>544</v>
      </c>
      <c r="B547" s="46">
        <v>45045</v>
      </c>
      <c r="C547" s="169">
        <v>40.590203135296363</v>
      </c>
      <c r="D547" s="169">
        <v>125.90182729691037</v>
      </c>
      <c r="E547" s="169">
        <f t="shared" si="37"/>
        <v>40.590203135296363</v>
      </c>
      <c r="F547" s="190" t="str">
        <f t="shared" si="34"/>
        <v/>
      </c>
      <c r="H547" t="str">
        <f t="shared" si="36"/>
        <v/>
      </c>
      <c r="I547" s="190" t="str">
        <f t="shared" si="35"/>
        <v/>
      </c>
    </row>
    <row r="548" spans="1:9">
      <c r="A548">
        <v>545</v>
      </c>
      <c r="B548" s="46">
        <v>45046</v>
      </c>
      <c r="C548" s="169">
        <v>28.058505235298224</v>
      </c>
      <c r="D548" s="169">
        <v>125.90182729691037</v>
      </c>
      <c r="E548" s="169">
        <f t="shared" si="37"/>
        <v>28.058505235298224</v>
      </c>
      <c r="F548" s="190" t="str">
        <f t="shared" si="34"/>
        <v/>
      </c>
      <c r="H548" t="str">
        <f t="shared" si="36"/>
        <v/>
      </c>
      <c r="I548" s="190" t="str">
        <f t="shared" si="35"/>
        <v/>
      </c>
    </row>
    <row r="549" spans="1:9">
      <c r="A549">
        <v>546</v>
      </c>
      <c r="B549" s="46">
        <v>45047</v>
      </c>
      <c r="C549" s="169">
        <v>19.079803231298218</v>
      </c>
      <c r="D549" s="169">
        <v>98.741424078570617</v>
      </c>
      <c r="E549" s="169">
        <f t="shared" si="37"/>
        <v>19.079803231298218</v>
      </c>
      <c r="F549" s="190" t="str">
        <f t="shared" si="34"/>
        <v/>
      </c>
      <c r="H549" t="str">
        <f t="shared" si="36"/>
        <v/>
      </c>
      <c r="I549" s="190" t="str">
        <f t="shared" si="35"/>
        <v/>
      </c>
    </row>
    <row r="550" spans="1:9">
      <c r="A550">
        <v>547</v>
      </c>
      <c r="B550" s="46">
        <v>45048</v>
      </c>
      <c r="C550" s="169">
        <v>39.393831023296357</v>
      </c>
      <c r="D550" s="169">
        <v>98.741424078570617</v>
      </c>
      <c r="E550" s="169">
        <f t="shared" si="37"/>
        <v>39.393831023296357</v>
      </c>
      <c r="F550" s="190" t="str">
        <f t="shared" si="34"/>
        <v/>
      </c>
      <c r="H550" t="str">
        <f t="shared" si="36"/>
        <v/>
      </c>
      <c r="I550" s="190" t="str">
        <f t="shared" si="35"/>
        <v/>
      </c>
    </row>
    <row r="551" spans="1:9">
      <c r="A551">
        <v>548</v>
      </c>
      <c r="B551" s="46">
        <v>45049</v>
      </c>
      <c r="C551" s="169">
        <v>24.236160117605898</v>
      </c>
      <c r="D551" s="169">
        <v>98.741424078570617</v>
      </c>
      <c r="E551" s="169">
        <f t="shared" si="37"/>
        <v>24.236160117605898</v>
      </c>
      <c r="F551" s="190" t="str">
        <f t="shared" si="34"/>
        <v/>
      </c>
      <c r="H551" t="str">
        <f t="shared" si="36"/>
        <v/>
      </c>
      <c r="I551" s="190" t="str">
        <f t="shared" si="35"/>
        <v/>
      </c>
    </row>
    <row r="552" spans="1:9">
      <c r="A552">
        <v>549</v>
      </c>
      <c r="B552" s="46">
        <v>45050</v>
      </c>
      <c r="C552" s="169">
        <v>29.777561705604036</v>
      </c>
      <c r="D552" s="169">
        <v>98.741424078570617</v>
      </c>
      <c r="E552" s="169">
        <f t="shared" si="37"/>
        <v>29.777561705604036</v>
      </c>
      <c r="F552" s="190" t="str">
        <f t="shared" si="34"/>
        <v/>
      </c>
      <c r="H552" t="str">
        <f t="shared" si="36"/>
        <v/>
      </c>
      <c r="I552" s="190" t="str">
        <f t="shared" si="35"/>
        <v/>
      </c>
    </row>
    <row r="553" spans="1:9">
      <c r="A553">
        <v>550</v>
      </c>
      <c r="B553" s="46">
        <v>45051</v>
      </c>
      <c r="C553" s="169">
        <v>35.514060725605894</v>
      </c>
      <c r="D553" s="169">
        <v>98.741424078570617</v>
      </c>
      <c r="E553" s="169">
        <f t="shared" si="37"/>
        <v>35.514060725605894</v>
      </c>
      <c r="F553" s="190" t="str">
        <f t="shared" si="34"/>
        <v/>
      </c>
      <c r="H553" t="str">
        <f t="shared" si="36"/>
        <v/>
      </c>
      <c r="I553" s="190" t="str">
        <f t="shared" si="35"/>
        <v/>
      </c>
    </row>
    <row r="554" spans="1:9">
      <c r="A554">
        <v>551</v>
      </c>
      <c r="B554" s="46">
        <v>45052</v>
      </c>
      <c r="C554" s="169">
        <v>22.343831693602173</v>
      </c>
      <c r="D554" s="169">
        <v>98.741424078570617</v>
      </c>
      <c r="E554" s="169">
        <f t="shared" si="37"/>
        <v>22.343831693602173</v>
      </c>
      <c r="F554" s="190" t="str">
        <f t="shared" si="34"/>
        <v/>
      </c>
      <c r="H554" t="str">
        <f t="shared" si="36"/>
        <v/>
      </c>
      <c r="I554" s="190" t="str">
        <f t="shared" si="35"/>
        <v/>
      </c>
    </row>
    <row r="555" spans="1:9">
      <c r="A555">
        <v>552</v>
      </c>
      <c r="B555" s="46">
        <v>45053</v>
      </c>
      <c r="C555" s="169">
        <v>20.933494357607756</v>
      </c>
      <c r="D555" s="169">
        <v>98.741424078570617</v>
      </c>
      <c r="E555" s="169">
        <f t="shared" si="37"/>
        <v>20.933494357607756</v>
      </c>
      <c r="F555" s="190" t="str">
        <f t="shared" si="34"/>
        <v/>
      </c>
      <c r="H555" t="str">
        <f t="shared" si="36"/>
        <v/>
      </c>
      <c r="I555" s="190" t="str">
        <f t="shared" si="35"/>
        <v/>
      </c>
    </row>
    <row r="556" spans="1:9">
      <c r="A556">
        <v>553</v>
      </c>
      <c r="B556" s="46">
        <v>45054</v>
      </c>
      <c r="C556" s="169">
        <v>34.718628977604034</v>
      </c>
      <c r="D556" s="169">
        <v>98.741424078570617</v>
      </c>
      <c r="E556" s="169">
        <f t="shared" si="37"/>
        <v>34.718628977604034</v>
      </c>
      <c r="F556" s="190" t="str">
        <f t="shared" si="34"/>
        <v/>
      </c>
      <c r="H556" t="str">
        <f t="shared" si="36"/>
        <v/>
      </c>
      <c r="I556" s="190" t="str">
        <f t="shared" si="35"/>
        <v/>
      </c>
    </row>
    <row r="557" spans="1:9">
      <c r="A557">
        <v>554</v>
      </c>
      <c r="B557" s="46">
        <v>45055</v>
      </c>
      <c r="C557" s="169">
        <v>23.185896058604033</v>
      </c>
      <c r="D557" s="169">
        <v>98.741424078570617</v>
      </c>
      <c r="E557" s="169">
        <f t="shared" si="37"/>
        <v>23.185896058604033</v>
      </c>
      <c r="F557" s="190" t="str">
        <f t="shared" si="34"/>
        <v/>
      </c>
      <c r="H557" t="str">
        <f t="shared" si="36"/>
        <v/>
      </c>
      <c r="I557" s="190" t="str">
        <f t="shared" si="35"/>
        <v/>
      </c>
    </row>
    <row r="558" spans="1:9">
      <c r="A558">
        <v>555</v>
      </c>
      <c r="B558" s="46">
        <v>45056</v>
      </c>
      <c r="C558" s="169">
        <v>30.83651972361184</v>
      </c>
      <c r="D558" s="169">
        <v>98.741424078570617</v>
      </c>
      <c r="E558" s="169">
        <f t="shared" si="37"/>
        <v>30.83651972361184</v>
      </c>
      <c r="F558" s="190" t="str">
        <f t="shared" si="34"/>
        <v/>
      </c>
      <c r="H558" t="str">
        <f t="shared" si="36"/>
        <v/>
      </c>
      <c r="I558" s="190" t="str">
        <f t="shared" si="35"/>
        <v/>
      </c>
    </row>
    <row r="559" spans="1:9">
      <c r="A559">
        <v>556</v>
      </c>
      <c r="B559" s="46">
        <v>45057</v>
      </c>
      <c r="C559" s="169">
        <v>26.669715412613701</v>
      </c>
      <c r="D559" s="169">
        <v>98.741424078570617</v>
      </c>
      <c r="E559" s="169">
        <f t="shared" si="37"/>
        <v>26.669715412613701</v>
      </c>
      <c r="F559" s="190" t="str">
        <f t="shared" si="34"/>
        <v/>
      </c>
      <c r="H559" t="str">
        <f t="shared" si="36"/>
        <v/>
      </c>
      <c r="I559" s="190" t="str">
        <f t="shared" si="35"/>
        <v/>
      </c>
    </row>
    <row r="560" spans="1:9">
      <c r="A560">
        <v>557</v>
      </c>
      <c r="B560" s="46">
        <v>45058</v>
      </c>
      <c r="C560" s="169">
        <v>24.731181420613705</v>
      </c>
      <c r="D560" s="169">
        <v>98.741424078570617</v>
      </c>
      <c r="E560" s="169">
        <f t="shared" si="37"/>
        <v>24.731181420613705</v>
      </c>
      <c r="F560" s="190" t="str">
        <f t="shared" si="34"/>
        <v/>
      </c>
      <c r="H560" t="str">
        <f t="shared" si="36"/>
        <v/>
      </c>
      <c r="I560" s="190" t="str">
        <f t="shared" si="35"/>
        <v/>
      </c>
    </row>
    <row r="561" spans="1:9">
      <c r="A561">
        <v>558</v>
      </c>
      <c r="B561" s="46">
        <v>45059</v>
      </c>
      <c r="C561" s="169">
        <v>14.822869304609979</v>
      </c>
      <c r="D561" s="169">
        <v>98.741424078570617</v>
      </c>
      <c r="E561" s="169">
        <f t="shared" si="37"/>
        <v>14.822869304609979</v>
      </c>
      <c r="F561" s="190" t="str">
        <f t="shared" si="34"/>
        <v/>
      </c>
      <c r="H561" t="str">
        <f t="shared" si="36"/>
        <v/>
      </c>
      <c r="I561" s="190" t="str">
        <f t="shared" si="35"/>
        <v/>
      </c>
    </row>
    <row r="562" spans="1:9">
      <c r="A562">
        <v>559</v>
      </c>
      <c r="B562" s="46">
        <v>45060</v>
      </c>
      <c r="C562" s="169">
        <v>12.562569300613704</v>
      </c>
      <c r="D562" s="169">
        <v>98.741424078570617</v>
      </c>
      <c r="E562" s="169">
        <f t="shared" si="37"/>
        <v>12.562569300613704</v>
      </c>
      <c r="F562" s="190" t="str">
        <f t="shared" si="34"/>
        <v/>
      </c>
      <c r="H562" t="str">
        <f t="shared" si="36"/>
        <v/>
      </c>
      <c r="I562" s="190" t="str">
        <f t="shared" si="35"/>
        <v/>
      </c>
    </row>
    <row r="563" spans="1:9">
      <c r="A563">
        <v>560</v>
      </c>
      <c r="B563" s="46">
        <v>45061</v>
      </c>
      <c r="C563" s="169">
        <v>19.675234096613707</v>
      </c>
      <c r="D563" s="169">
        <v>98.741424078570617</v>
      </c>
      <c r="E563" s="169">
        <f t="shared" si="37"/>
        <v>19.675234096613707</v>
      </c>
      <c r="F563" s="190" t="str">
        <f t="shared" si="34"/>
        <v>M</v>
      </c>
      <c r="G563" s="191">
        <f>IF(DAY(B563)=15,D563,"")</f>
        <v>98.741424078570617</v>
      </c>
      <c r="H563" t="str">
        <f t="shared" si="36"/>
        <v/>
      </c>
      <c r="I563" s="190" t="str">
        <f t="shared" si="35"/>
        <v>M</v>
      </c>
    </row>
    <row r="564" spans="1:9">
      <c r="A564">
        <v>561</v>
      </c>
      <c r="B564" s="46">
        <v>45062</v>
      </c>
      <c r="C564" s="169">
        <v>16.303229832609976</v>
      </c>
      <c r="D564" s="169">
        <v>98.741424078570617</v>
      </c>
      <c r="E564" s="169">
        <f t="shared" si="37"/>
        <v>16.303229832609976</v>
      </c>
      <c r="F564" s="190" t="str">
        <f t="shared" si="34"/>
        <v/>
      </c>
      <c r="G564" s="191" t="str">
        <f>IF(DAY(B564)=15,D564,"")</f>
        <v/>
      </c>
      <c r="H564" t="str">
        <f t="shared" si="36"/>
        <v/>
      </c>
      <c r="I564" s="190" t="str">
        <f t="shared" si="35"/>
        <v/>
      </c>
    </row>
    <row r="565" spans="1:9">
      <c r="A565">
        <v>562</v>
      </c>
      <c r="B565" s="46">
        <v>45063</v>
      </c>
      <c r="C565" s="169">
        <v>12.384715724485973</v>
      </c>
      <c r="D565" s="169">
        <v>98.741424078570617</v>
      </c>
      <c r="E565" s="169">
        <f t="shared" si="37"/>
        <v>12.384715724485973</v>
      </c>
      <c r="F565" s="190" t="str">
        <f t="shared" si="34"/>
        <v/>
      </c>
      <c r="H565" t="str">
        <f t="shared" si="36"/>
        <v/>
      </c>
      <c r="I565" s="190" t="str">
        <f t="shared" si="35"/>
        <v/>
      </c>
    </row>
    <row r="566" spans="1:9">
      <c r="A566">
        <v>563</v>
      </c>
      <c r="B566" s="46">
        <v>45064</v>
      </c>
      <c r="C566" s="169">
        <v>16.36000356048411</v>
      </c>
      <c r="D566" s="169">
        <v>98.741424078570617</v>
      </c>
      <c r="E566" s="169">
        <f t="shared" si="37"/>
        <v>16.36000356048411</v>
      </c>
      <c r="F566" s="190" t="str">
        <f t="shared" si="34"/>
        <v/>
      </c>
      <c r="H566" t="str">
        <f t="shared" si="36"/>
        <v/>
      </c>
      <c r="I566" s="190" t="str">
        <f t="shared" si="35"/>
        <v/>
      </c>
    </row>
    <row r="567" spans="1:9">
      <c r="A567">
        <v>564</v>
      </c>
      <c r="B567" s="46">
        <v>45065</v>
      </c>
      <c r="C567" s="169">
        <v>22.065136252485971</v>
      </c>
      <c r="D567" s="169">
        <v>98.741424078570617</v>
      </c>
      <c r="E567" s="169">
        <f t="shared" si="37"/>
        <v>22.065136252485971</v>
      </c>
      <c r="F567" s="190" t="str">
        <f t="shared" si="34"/>
        <v/>
      </c>
      <c r="H567" t="str">
        <f t="shared" si="36"/>
        <v/>
      </c>
      <c r="I567" s="190" t="str">
        <f t="shared" si="35"/>
        <v/>
      </c>
    </row>
    <row r="568" spans="1:9">
      <c r="A568">
        <v>565</v>
      </c>
      <c r="B568" s="46">
        <v>45066</v>
      </c>
      <c r="C568" s="169">
        <v>20.191423392484111</v>
      </c>
      <c r="D568" s="169">
        <v>98.741424078570617</v>
      </c>
      <c r="E568" s="169">
        <f t="shared" si="37"/>
        <v>20.191423392484111</v>
      </c>
      <c r="F568" s="190" t="str">
        <f t="shared" si="34"/>
        <v/>
      </c>
      <c r="H568" t="str">
        <f t="shared" si="36"/>
        <v/>
      </c>
      <c r="I568" s="190" t="str">
        <f t="shared" si="35"/>
        <v/>
      </c>
    </row>
    <row r="569" spans="1:9">
      <c r="A569">
        <v>566</v>
      </c>
      <c r="B569" s="46">
        <v>45067</v>
      </c>
      <c r="C569" s="169">
        <v>23.558317800484112</v>
      </c>
      <c r="D569" s="169">
        <v>98.741424078570617</v>
      </c>
      <c r="E569" s="169">
        <f t="shared" si="37"/>
        <v>23.558317800484112</v>
      </c>
      <c r="F569" s="190" t="str">
        <f t="shared" si="34"/>
        <v/>
      </c>
      <c r="H569" t="str">
        <f t="shared" si="36"/>
        <v/>
      </c>
      <c r="I569" s="190" t="str">
        <f t="shared" si="35"/>
        <v/>
      </c>
    </row>
    <row r="570" spans="1:9">
      <c r="A570">
        <v>567</v>
      </c>
      <c r="B570" s="46">
        <v>45068</v>
      </c>
      <c r="C570" s="169">
        <v>46.331425824487837</v>
      </c>
      <c r="D570" s="169">
        <v>98.741424078570617</v>
      </c>
      <c r="E570" s="169">
        <f t="shared" si="37"/>
        <v>46.331425824487837</v>
      </c>
      <c r="F570" s="190" t="str">
        <f t="shared" si="34"/>
        <v/>
      </c>
      <c r="H570" t="str">
        <f t="shared" si="36"/>
        <v/>
      </c>
      <c r="I570" s="190" t="str">
        <f t="shared" si="35"/>
        <v/>
      </c>
    </row>
    <row r="571" spans="1:9">
      <c r="A571">
        <v>568</v>
      </c>
      <c r="B571" s="46">
        <v>45069</v>
      </c>
      <c r="C571" s="169">
        <v>35.933858148484113</v>
      </c>
      <c r="D571" s="169">
        <v>98.741424078570617</v>
      </c>
      <c r="E571" s="169">
        <f t="shared" si="37"/>
        <v>35.933858148484113</v>
      </c>
      <c r="F571" s="190" t="str">
        <f t="shared" si="34"/>
        <v/>
      </c>
      <c r="H571" t="str">
        <f t="shared" si="36"/>
        <v/>
      </c>
      <c r="I571" s="190" t="str">
        <f t="shared" si="35"/>
        <v/>
      </c>
    </row>
    <row r="572" spans="1:9">
      <c r="A572">
        <v>569</v>
      </c>
      <c r="B572" s="46">
        <v>45070</v>
      </c>
      <c r="C572" s="169">
        <v>37.355967182011064</v>
      </c>
      <c r="D572" s="169">
        <v>98.741424078570617</v>
      </c>
      <c r="E572" s="169">
        <f t="shared" si="37"/>
        <v>37.355967182011064</v>
      </c>
      <c r="F572" s="190" t="str">
        <f t="shared" si="34"/>
        <v/>
      </c>
      <c r="H572" t="str">
        <f t="shared" si="36"/>
        <v/>
      </c>
      <c r="I572" s="190" t="str">
        <f t="shared" si="35"/>
        <v/>
      </c>
    </row>
    <row r="573" spans="1:9">
      <c r="A573">
        <v>570</v>
      </c>
      <c r="B573" s="46">
        <v>45071</v>
      </c>
      <c r="C573" s="169">
        <v>31.197475650009203</v>
      </c>
      <c r="D573" s="169">
        <v>98.741424078570617</v>
      </c>
      <c r="E573" s="169">
        <f t="shared" si="37"/>
        <v>31.197475650009203</v>
      </c>
      <c r="F573" s="190" t="str">
        <f t="shared" si="34"/>
        <v/>
      </c>
      <c r="H573" t="str">
        <f t="shared" si="36"/>
        <v/>
      </c>
      <c r="I573" s="190" t="str">
        <f t="shared" si="35"/>
        <v/>
      </c>
    </row>
    <row r="574" spans="1:9">
      <c r="A574">
        <v>571</v>
      </c>
      <c r="B574" s="46">
        <v>45072</v>
      </c>
      <c r="C574" s="169">
        <v>26.412915566012934</v>
      </c>
      <c r="D574" s="169">
        <v>98.741424078570617</v>
      </c>
      <c r="E574" s="169">
        <f t="shared" si="37"/>
        <v>26.412915566012934</v>
      </c>
      <c r="F574" s="190" t="str">
        <f t="shared" si="34"/>
        <v/>
      </c>
      <c r="H574" t="str">
        <f t="shared" si="36"/>
        <v/>
      </c>
      <c r="I574" s="190" t="str">
        <f t="shared" si="35"/>
        <v/>
      </c>
    </row>
    <row r="575" spans="1:9">
      <c r="A575">
        <v>572</v>
      </c>
      <c r="B575" s="46">
        <v>45073</v>
      </c>
      <c r="C575" s="169">
        <v>36.060040978012935</v>
      </c>
      <c r="D575" s="169">
        <v>98.741424078570617</v>
      </c>
      <c r="E575" s="169">
        <f t="shared" si="37"/>
        <v>36.060040978012935</v>
      </c>
      <c r="F575" s="190" t="str">
        <f t="shared" si="34"/>
        <v/>
      </c>
      <c r="H575" t="str">
        <f t="shared" si="36"/>
        <v/>
      </c>
      <c r="I575" s="190" t="str">
        <f t="shared" si="35"/>
        <v/>
      </c>
    </row>
    <row r="576" spans="1:9">
      <c r="A576">
        <v>573</v>
      </c>
      <c r="B576" s="46">
        <v>45074</v>
      </c>
      <c r="C576" s="169">
        <v>27.319776378011071</v>
      </c>
      <c r="D576" s="169">
        <v>98.741424078570617</v>
      </c>
      <c r="E576" s="169">
        <f t="shared" si="37"/>
        <v>27.319776378011071</v>
      </c>
      <c r="F576" s="190" t="str">
        <f t="shared" si="34"/>
        <v/>
      </c>
      <c r="H576" t="str">
        <f t="shared" si="36"/>
        <v/>
      </c>
      <c r="I576" s="190" t="str">
        <f t="shared" si="35"/>
        <v/>
      </c>
    </row>
    <row r="577" spans="1:9">
      <c r="A577">
        <v>574</v>
      </c>
      <c r="B577" s="46">
        <v>45075</v>
      </c>
      <c r="C577" s="169">
        <v>37.969521738009206</v>
      </c>
      <c r="D577" s="169">
        <v>98.741424078570617</v>
      </c>
      <c r="E577" s="169">
        <f t="shared" si="37"/>
        <v>37.969521738009206</v>
      </c>
      <c r="F577" s="190" t="str">
        <f t="shared" si="34"/>
        <v/>
      </c>
      <c r="H577" t="str">
        <f t="shared" si="36"/>
        <v/>
      </c>
      <c r="I577" s="190" t="str">
        <f t="shared" si="35"/>
        <v/>
      </c>
    </row>
    <row r="578" spans="1:9">
      <c r="A578">
        <v>575</v>
      </c>
      <c r="B578" s="46">
        <v>45076</v>
      </c>
      <c r="C578" s="169">
        <v>53.417888844011067</v>
      </c>
      <c r="D578" s="169">
        <v>98.741424078570617</v>
      </c>
      <c r="E578" s="169">
        <f t="shared" si="37"/>
        <v>53.417888844011067</v>
      </c>
      <c r="F578" s="190" t="str">
        <f t="shared" si="34"/>
        <v/>
      </c>
      <c r="H578" t="str">
        <f t="shared" si="36"/>
        <v/>
      </c>
      <c r="I578" s="190" t="str">
        <f t="shared" si="35"/>
        <v/>
      </c>
    </row>
    <row r="579" spans="1:9">
      <c r="A579">
        <v>576</v>
      </c>
      <c r="B579" s="46">
        <v>45077</v>
      </c>
      <c r="C579" s="169">
        <v>50.206680330899218</v>
      </c>
      <c r="D579" s="169">
        <v>98.741424078570617</v>
      </c>
      <c r="E579" s="169">
        <f t="shared" si="37"/>
        <v>50.206680330899218</v>
      </c>
      <c r="F579" s="190" t="str">
        <f t="shared" ref="F579:F642" si="38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36"/>
        <v/>
      </c>
      <c r="I579" s="190" t="str">
        <f t="shared" si="35"/>
        <v/>
      </c>
    </row>
    <row r="580" spans="1:9">
      <c r="A580">
        <v>577</v>
      </c>
      <c r="B580" s="46">
        <v>45078</v>
      </c>
      <c r="C580" s="169">
        <v>60.779131178901082</v>
      </c>
      <c r="D580" s="169">
        <v>62.091495991055417</v>
      </c>
      <c r="E580" s="169">
        <f t="shared" si="37"/>
        <v>60.779131178901082</v>
      </c>
      <c r="F580" s="190" t="str">
        <f t="shared" si="38"/>
        <v/>
      </c>
      <c r="H580" t="str">
        <f t="shared" si="36"/>
        <v/>
      </c>
      <c r="I580" s="190" t="str">
        <f t="shared" ref="I580:I643" si="39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</row>
    <row r="581" spans="1:9">
      <c r="A581">
        <v>578</v>
      </c>
      <c r="B581" s="46">
        <v>45079</v>
      </c>
      <c r="C581" s="169">
        <v>61.613809250901078</v>
      </c>
      <c r="D581" s="169">
        <v>62.091495991055417</v>
      </c>
      <c r="E581" s="169">
        <f t="shared" si="37"/>
        <v>61.613809250901078</v>
      </c>
      <c r="F581" s="190" t="str">
        <f t="shared" si="38"/>
        <v/>
      </c>
      <c r="H581" t="str">
        <f t="shared" ref="H581:H644" si="40">IF(MONTH(B581)=1,IF(DAY(B581)=1,YEAR(B581),""),"")</f>
        <v/>
      </c>
      <c r="I581" s="190" t="str">
        <f t="shared" si="39"/>
        <v/>
      </c>
    </row>
    <row r="582" spans="1:9">
      <c r="A582">
        <v>579</v>
      </c>
      <c r="B582" s="46">
        <v>45080</v>
      </c>
      <c r="C582" s="169">
        <v>40.712711482899209</v>
      </c>
      <c r="D582" s="169">
        <v>62.091495991055417</v>
      </c>
      <c r="E582" s="169">
        <f t="shared" si="37"/>
        <v>40.712711482899209</v>
      </c>
      <c r="F582" s="190" t="str">
        <f t="shared" si="38"/>
        <v/>
      </c>
      <c r="H582" t="str">
        <f t="shared" si="40"/>
        <v/>
      </c>
      <c r="I582" s="190" t="str">
        <f t="shared" si="39"/>
        <v/>
      </c>
    </row>
    <row r="583" spans="1:9">
      <c r="A583">
        <v>580</v>
      </c>
      <c r="B583" s="46">
        <v>45081</v>
      </c>
      <c r="C583" s="169">
        <v>32.857694770899215</v>
      </c>
      <c r="D583" s="169">
        <v>62.091495991055417</v>
      </c>
      <c r="E583" s="169">
        <f t="shared" si="37"/>
        <v>32.857694770899215</v>
      </c>
      <c r="F583" s="190" t="str">
        <f t="shared" si="38"/>
        <v/>
      </c>
      <c r="H583" t="str">
        <f t="shared" si="40"/>
        <v/>
      </c>
      <c r="I583" s="190" t="str">
        <f t="shared" si="39"/>
        <v/>
      </c>
    </row>
    <row r="584" spans="1:9">
      <c r="A584">
        <v>581</v>
      </c>
      <c r="B584" s="46">
        <v>45082</v>
      </c>
      <c r="C584" s="169">
        <v>59.050819934901085</v>
      </c>
      <c r="D584" s="169">
        <v>62.091495991055417</v>
      </c>
      <c r="E584" s="169">
        <f t="shared" si="37"/>
        <v>59.050819934901085</v>
      </c>
      <c r="F584" s="190" t="str">
        <f t="shared" si="38"/>
        <v/>
      </c>
      <c r="H584" t="str">
        <f t="shared" si="40"/>
        <v/>
      </c>
      <c r="I584" s="190" t="str">
        <f t="shared" si="39"/>
        <v/>
      </c>
    </row>
    <row r="585" spans="1:9">
      <c r="A585">
        <v>582</v>
      </c>
      <c r="B585" s="46">
        <v>45083</v>
      </c>
      <c r="C585" s="169">
        <v>56.63656027489921</v>
      </c>
      <c r="D585" s="169">
        <v>62.091495991055417</v>
      </c>
      <c r="E585" s="169">
        <f t="shared" si="37"/>
        <v>56.63656027489921</v>
      </c>
      <c r="F585" s="190" t="str">
        <f t="shared" si="38"/>
        <v/>
      </c>
      <c r="H585" t="str">
        <f t="shared" si="40"/>
        <v/>
      </c>
      <c r="I585" s="190" t="str">
        <f t="shared" si="39"/>
        <v/>
      </c>
    </row>
    <row r="586" spans="1:9">
      <c r="A586">
        <v>583</v>
      </c>
      <c r="B586" s="46">
        <v>45084</v>
      </c>
      <c r="C586" s="169">
        <v>69.214255720859512</v>
      </c>
      <c r="D586" s="169">
        <v>62.091495991055417</v>
      </c>
      <c r="E586" s="169">
        <f t="shared" si="37"/>
        <v>62.091495991055417</v>
      </c>
      <c r="F586" s="190" t="str">
        <f t="shared" si="38"/>
        <v/>
      </c>
      <c r="H586" t="str">
        <f t="shared" si="40"/>
        <v/>
      </c>
      <c r="I586" s="190" t="str">
        <f t="shared" si="39"/>
        <v/>
      </c>
    </row>
    <row r="587" spans="1:9">
      <c r="A587">
        <v>584</v>
      </c>
      <c r="B587" s="46">
        <v>45085</v>
      </c>
      <c r="C587" s="169">
        <v>72.875898024859524</v>
      </c>
      <c r="D587" s="169">
        <v>62.091495991055417</v>
      </c>
      <c r="E587" s="169">
        <f t="shared" si="37"/>
        <v>62.091495991055417</v>
      </c>
      <c r="F587" s="190" t="str">
        <f t="shared" si="38"/>
        <v/>
      </c>
      <c r="H587" t="str">
        <f t="shared" si="40"/>
        <v/>
      </c>
      <c r="I587" s="190" t="str">
        <f t="shared" si="39"/>
        <v/>
      </c>
    </row>
    <row r="588" spans="1:9">
      <c r="A588">
        <v>585</v>
      </c>
      <c r="B588" s="46">
        <v>45086</v>
      </c>
      <c r="C588" s="169">
        <v>63.180801376857652</v>
      </c>
      <c r="D588" s="169">
        <v>62.091495991055417</v>
      </c>
      <c r="E588" s="169">
        <f t="shared" si="37"/>
        <v>62.091495991055417</v>
      </c>
      <c r="F588" s="190" t="str">
        <f t="shared" si="38"/>
        <v/>
      </c>
      <c r="H588" t="str">
        <f t="shared" si="40"/>
        <v/>
      </c>
      <c r="I588" s="190" t="str">
        <f t="shared" si="39"/>
        <v/>
      </c>
    </row>
    <row r="589" spans="1:9">
      <c r="A589">
        <v>586</v>
      </c>
      <c r="B589" s="46">
        <v>45087</v>
      </c>
      <c r="C589" s="169">
        <v>60.43962682885951</v>
      </c>
      <c r="D589" s="169">
        <v>62.091495991055417</v>
      </c>
      <c r="E589" s="169">
        <f t="shared" si="37"/>
        <v>60.43962682885951</v>
      </c>
      <c r="F589" s="190" t="str">
        <f t="shared" si="38"/>
        <v/>
      </c>
      <c r="H589" t="str">
        <f t="shared" si="40"/>
        <v/>
      </c>
      <c r="I589" s="190" t="str">
        <f t="shared" si="39"/>
        <v/>
      </c>
    </row>
    <row r="590" spans="1:9">
      <c r="A590">
        <v>587</v>
      </c>
      <c r="B590" s="46">
        <v>45088</v>
      </c>
      <c r="C590" s="169">
        <v>51.759126908859514</v>
      </c>
      <c r="D590" s="169">
        <v>62.091495991055417</v>
      </c>
      <c r="E590" s="169">
        <f t="shared" si="37"/>
        <v>51.759126908859514</v>
      </c>
      <c r="F590" s="190" t="str">
        <f t="shared" si="38"/>
        <v/>
      </c>
      <c r="H590" t="str">
        <f t="shared" si="40"/>
        <v/>
      </c>
      <c r="I590" s="190" t="str">
        <f t="shared" si="39"/>
        <v/>
      </c>
    </row>
    <row r="591" spans="1:9">
      <c r="A591">
        <v>588</v>
      </c>
      <c r="B591" s="46">
        <v>45089</v>
      </c>
      <c r="C591" s="169">
        <v>78.445429872859521</v>
      </c>
      <c r="D591" s="169">
        <v>62.091495991055417</v>
      </c>
      <c r="E591" s="169">
        <f t="shared" ref="E591:E654" si="41">IF(C591&lt;D591,C591,D591)</f>
        <v>62.091495991055417</v>
      </c>
      <c r="F591" s="190" t="str">
        <f t="shared" si="38"/>
        <v/>
      </c>
      <c r="H591" t="str">
        <f t="shared" si="40"/>
        <v/>
      </c>
      <c r="I591" s="190" t="str">
        <f t="shared" si="39"/>
        <v/>
      </c>
    </row>
    <row r="592" spans="1:9">
      <c r="A592">
        <v>589</v>
      </c>
      <c r="B592" s="46">
        <v>45090</v>
      </c>
      <c r="C592" s="169">
        <v>74.472029744859512</v>
      </c>
      <c r="D592" s="169">
        <v>62.091495991055417</v>
      </c>
      <c r="E592" s="169">
        <f t="shared" si="41"/>
        <v>62.091495991055417</v>
      </c>
      <c r="F592" s="190" t="str">
        <f t="shared" si="38"/>
        <v/>
      </c>
      <c r="H592" t="str">
        <f t="shared" si="40"/>
        <v/>
      </c>
      <c r="I592" s="190" t="str">
        <f t="shared" si="39"/>
        <v/>
      </c>
    </row>
    <row r="593" spans="1:9">
      <c r="A593">
        <v>590</v>
      </c>
      <c r="B593" s="46">
        <v>45091</v>
      </c>
      <c r="C593" s="169">
        <v>61.48177375849162</v>
      </c>
      <c r="D593" s="169">
        <v>62.091495991055417</v>
      </c>
      <c r="E593" s="169">
        <f t="shared" si="41"/>
        <v>61.48177375849162</v>
      </c>
      <c r="F593" s="190" t="str">
        <f t="shared" si="38"/>
        <v/>
      </c>
      <c r="H593" t="str">
        <f t="shared" si="40"/>
        <v/>
      </c>
      <c r="I593" s="190" t="str">
        <f t="shared" si="39"/>
        <v/>
      </c>
    </row>
    <row r="594" spans="1:9">
      <c r="A594">
        <v>591</v>
      </c>
      <c r="B594" s="46">
        <v>45092</v>
      </c>
      <c r="C594" s="169">
        <v>69.867611942491621</v>
      </c>
      <c r="D594" s="169">
        <v>62.091495991055417</v>
      </c>
      <c r="E594" s="169">
        <f t="shared" si="41"/>
        <v>62.091495991055417</v>
      </c>
      <c r="F594" s="190" t="str">
        <f t="shared" si="38"/>
        <v>J</v>
      </c>
      <c r="G594" s="191">
        <f>IF(DAY(B594)=15,D594,"")</f>
        <v>62.091495991055417</v>
      </c>
      <c r="H594" t="str">
        <f t="shared" si="40"/>
        <v/>
      </c>
      <c r="I594" s="190" t="str">
        <f t="shared" si="39"/>
        <v>J</v>
      </c>
    </row>
    <row r="595" spans="1:9">
      <c r="A595">
        <v>592</v>
      </c>
      <c r="B595" s="46">
        <v>45093</v>
      </c>
      <c r="C595" s="169">
        <v>78.254237598495337</v>
      </c>
      <c r="D595" s="169">
        <v>62.091495991055417</v>
      </c>
      <c r="E595" s="169">
        <f t="shared" si="41"/>
        <v>62.091495991055417</v>
      </c>
      <c r="F595" s="190" t="str">
        <f t="shared" si="38"/>
        <v/>
      </c>
      <c r="H595" t="str">
        <f t="shared" si="40"/>
        <v/>
      </c>
      <c r="I595" s="190" t="str">
        <f t="shared" si="39"/>
        <v/>
      </c>
    </row>
    <row r="596" spans="1:9">
      <c r="A596">
        <v>593</v>
      </c>
      <c r="B596" s="46">
        <v>45094</v>
      </c>
      <c r="C596" s="169">
        <v>56.491981126493485</v>
      </c>
      <c r="D596" s="169">
        <v>62.091495991055417</v>
      </c>
      <c r="E596" s="169">
        <f t="shared" si="41"/>
        <v>56.491981126493485</v>
      </c>
      <c r="F596" s="190" t="str">
        <f t="shared" si="38"/>
        <v/>
      </c>
      <c r="H596" t="str">
        <f t="shared" si="40"/>
        <v/>
      </c>
      <c r="I596" s="190" t="str">
        <f t="shared" si="39"/>
        <v/>
      </c>
    </row>
    <row r="597" spans="1:9">
      <c r="A597">
        <v>594</v>
      </c>
      <c r="B597" s="46">
        <v>45095</v>
      </c>
      <c r="C597" s="169">
        <v>40.625565390491616</v>
      </c>
      <c r="D597" s="169">
        <v>62.091495991055417</v>
      </c>
      <c r="E597" s="169">
        <f t="shared" si="41"/>
        <v>40.625565390491616</v>
      </c>
      <c r="F597" s="190" t="str">
        <f t="shared" si="38"/>
        <v/>
      </c>
      <c r="H597" t="str">
        <f t="shared" si="40"/>
        <v/>
      </c>
      <c r="I597" s="190" t="str">
        <f t="shared" si="39"/>
        <v/>
      </c>
    </row>
    <row r="598" spans="1:9">
      <c r="A598">
        <v>595</v>
      </c>
      <c r="B598" s="46">
        <v>45096</v>
      </c>
      <c r="C598" s="169">
        <v>63.964851278493484</v>
      </c>
      <c r="D598" s="169">
        <v>62.091495991055417</v>
      </c>
      <c r="E598" s="169">
        <f t="shared" si="41"/>
        <v>62.091495991055417</v>
      </c>
      <c r="F598" s="190" t="str">
        <f t="shared" si="38"/>
        <v/>
      </c>
      <c r="H598" t="str">
        <f t="shared" si="40"/>
        <v/>
      </c>
      <c r="I598" s="190" t="str">
        <f t="shared" si="39"/>
        <v/>
      </c>
    </row>
    <row r="599" spans="1:9">
      <c r="A599">
        <v>596</v>
      </c>
      <c r="B599" s="46">
        <v>45097</v>
      </c>
      <c r="C599" s="169">
        <v>63.700315196493477</v>
      </c>
      <c r="D599" s="169">
        <v>62.091495991055417</v>
      </c>
      <c r="E599" s="169">
        <f t="shared" si="41"/>
        <v>62.091495991055417</v>
      </c>
      <c r="F599" s="190" t="str">
        <f t="shared" si="38"/>
        <v/>
      </c>
      <c r="H599" t="str">
        <f t="shared" si="40"/>
        <v/>
      </c>
      <c r="I599" s="190" t="str">
        <f t="shared" si="39"/>
        <v/>
      </c>
    </row>
    <row r="600" spans="1:9">
      <c r="A600">
        <v>597</v>
      </c>
      <c r="B600" s="46">
        <v>45098</v>
      </c>
      <c r="C600" s="169">
        <v>76.434700403560868</v>
      </c>
      <c r="D600" s="169">
        <v>62.091495991055417</v>
      </c>
      <c r="E600" s="169">
        <f t="shared" si="41"/>
        <v>62.091495991055417</v>
      </c>
      <c r="F600" s="190" t="str">
        <f t="shared" si="38"/>
        <v/>
      </c>
      <c r="H600" t="str">
        <f t="shared" si="40"/>
        <v/>
      </c>
      <c r="I600" s="190" t="str">
        <f t="shared" si="39"/>
        <v/>
      </c>
    </row>
    <row r="601" spans="1:9">
      <c r="A601">
        <v>598</v>
      </c>
      <c r="B601" s="46">
        <v>45099</v>
      </c>
      <c r="C601" s="169">
        <v>60.879025239560868</v>
      </c>
      <c r="D601" s="169">
        <v>62.091495991055417</v>
      </c>
      <c r="E601" s="169">
        <f t="shared" si="41"/>
        <v>60.879025239560868</v>
      </c>
      <c r="F601" s="190" t="str">
        <f t="shared" si="38"/>
        <v/>
      </c>
      <c r="H601" t="str">
        <f t="shared" si="40"/>
        <v/>
      </c>
      <c r="I601" s="190" t="str">
        <f t="shared" si="39"/>
        <v/>
      </c>
    </row>
    <row r="602" spans="1:9">
      <c r="A602">
        <v>599</v>
      </c>
      <c r="B602" s="46">
        <v>45100</v>
      </c>
      <c r="C602" s="169">
        <v>56.585806815560865</v>
      </c>
      <c r="D602" s="169">
        <v>62.091495991055417</v>
      </c>
      <c r="E602" s="169">
        <f t="shared" si="41"/>
        <v>56.585806815560865</v>
      </c>
      <c r="F602" s="190" t="str">
        <f t="shared" si="38"/>
        <v/>
      </c>
      <c r="H602" t="str">
        <f t="shared" si="40"/>
        <v/>
      </c>
      <c r="I602" s="190" t="str">
        <f t="shared" si="39"/>
        <v/>
      </c>
    </row>
    <row r="603" spans="1:9">
      <c r="A603">
        <v>600</v>
      </c>
      <c r="B603" s="46">
        <v>45101</v>
      </c>
      <c r="C603" s="169">
        <v>45.285563307560864</v>
      </c>
      <c r="D603" s="169">
        <v>62.091495991055417</v>
      </c>
      <c r="E603" s="169">
        <f t="shared" si="41"/>
        <v>45.285563307560864</v>
      </c>
      <c r="F603" s="190" t="str">
        <f t="shared" si="38"/>
        <v/>
      </c>
      <c r="H603" t="str">
        <f t="shared" si="40"/>
        <v/>
      </c>
      <c r="I603" s="190" t="str">
        <f t="shared" si="39"/>
        <v/>
      </c>
    </row>
    <row r="604" spans="1:9">
      <c r="A604">
        <v>601</v>
      </c>
      <c r="B604" s="46">
        <v>45102</v>
      </c>
      <c r="C604" s="169">
        <v>39.898130859559004</v>
      </c>
      <c r="D604" s="169">
        <v>62.091495991055417</v>
      </c>
      <c r="E604" s="169">
        <f t="shared" si="41"/>
        <v>39.898130859559004</v>
      </c>
      <c r="F604" s="190" t="str">
        <f t="shared" si="38"/>
        <v/>
      </c>
      <c r="H604" t="str">
        <f t="shared" si="40"/>
        <v/>
      </c>
      <c r="I604" s="190" t="str">
        <f t="shared" si="39"/>
        <v/>
      </c>
    </row>
    <row r="605" spans="1:9">
      <c r="A605">
        <v>602</v>
      </c>
      <c r="B605" s="46">
        <v>45103</v>
      </c>
      <c r="C605" s="169">
        <v>49.490690407560869</v>
      </c>
      <c r="D605" s="169">
        <v>62.091495991055417</v>
      </c>
      <c r="E605" s="169">
        <f t="shared" si="41"/>
        <v>49.490690407560869</v>
      </c>
      <c r="F605" s="190" t="str">
        <f t="shared" si="38"/>
        <v/>
      </c>
      <c r="H605" t="str">
        <f t="shared" si="40"/>
        <v/>
      </c>
      <c r="I605" s="190" t="str">
        <f t="shared" si="39"/>
        <v/>
      </c>
    </row>
    <row r="606" spans="1:9">
      <c r="A606">
        <v>603</v>
      </c>
      <c r="B606" s="46">
        <v>45104</v>
      </c>
      <c r="C606" s="169">
        <v>60.819213259559007</v>
      </c>
      <c r="D606" s="169">
        <v>62.091495991055417</v>
      </c>
      <c r="E606" s="169">
        <f t="shared" si="41"/>
        <v>60.819213259559007</v>
      </c>
      <c r="F606" s="190" t="str">
        <f t="shared" si="38"/>
        <v/>
      </c>
      <c r="H606" t="str">
        <f t="shared" si="40"/>
        <v/>
      </c>
      <c r="I606" s="190" t="str">
        <f t="shared" si="39"/>
        <v/>
      </c>
    </row>
    <row r="607" spans="1:9">
      <c r="A607">
        <v>604</v>
      </c>
      <c r="B607" s="46">
        <v>45105</v>
      </c>
      <c r="C607" s="169">
        <v>37.402692723792917</v>
      </c>
      <c r="D607" s="169">
        <v>62.091495991055417</v>
      </c>
      <c r="E607" s="169">
        <f t="shared" si="41"/>
        <v>37.402692723792917</v>
      </c>
      <c r="F607" s="190" t="str">
        <f t="shared" si="38"/>
        <v/>
      </c>
      <c r="H607" t="str">
        <f t="shared" si="40"/>
        <v/>
      </c>
      <c r="I607" s="190" t="str">
        <f t="shared" si="39"/>
        <v/>
      </c>
    </row>
    <row r="608" spans="1:9">
      <c r="A608">
        <v>605</v>
      </c>
      <c r="B608" s="46">
        <v>45106</v>
      </c>
      <c r="C608" s="169">
        <v>17.675389911791054</v>
      </c>
      <c r="D608" s="169">
        <v>62.091495991055417</v>
      </c>
      <c r="E608" s="169">
        <f t="shared" si="41"/>
        <v>17.675389911791054</v>
      </c>
      <c r="F608" s="190" t="str">
        <f t="shared" si="38"/>
        <v/>
      </c>
      <c r="H608" t="str">
        <f t="shared" si="40"/>
        <v/>
      </c>
      <c r="I608" s="190" t="str">
        <f t="shared" si="39"/>
        <v/>
      </c>
    </row>
    <row r="609" spans="1:9">
      <c r="A609">
        <v>606</v>
      </c>
      <c r="B609" s="46">
        <v>45107</v>
      </c>
      <c r="C609" s="169">
        <v>22.42099434779292</v>
      </c>
      <c r="D609" s="169">
        <v>62.091495991055417</v>
      </c>
      <c r="E609" s="169">
        <f t="shared" si="41"/>
        <v>22.42099434779292</v>
      </c>
      <c r="F609" s="190" t="str">
        <f t="shared" si="38"/>
        <v/>
      </c>
      <c r="H609" t="str">
        <f t="shared" si="40"/>
        <v/>
      </c>
      <c r="I609" s="190" t="str">
        <f t="shared" si="39"/>
        <v/>
      </c>
    </row>
    <row r="610" spans="1:9">
      <c r="A610">
        <v>607</v>
      </c>
      <c r="B610" s="46">
        <v>45108</v>
      </c>
      <c r="C610" s="169">
        <v>10.764143951792917</v>
      </c>
      <c r="D610" s="169">
        <v>26.601704529721381</v>
      </c>
      <c r="E610" s="169">
        <f t="shared" si="41"/>
        <v>10.764143951792917</v>
      </c>
      <c r="F610" s="190" t="str">
        <f t="shared" si="38"/>
        <v/>
      </c>
      <c r="H610" t="str">
        <f t="shared" si="40"/>
        <v/>
      </c>
      <c r="I610" s="190" t="str">
        <f t="shared" si="39"/>
        <v/>
      </c>
    </row>
    <row r="611" spans="1:9">
      <c r="A611">
        <v>608</v>
      </c>
      <c r="B611" s="46">
        <v>45109</v>
      </c>
      <c r="C611" s="169">
        <v>12.38707608779292</v>
      </c>
      <c r="D611" s="169">
        <v>26.601704529721381</v>
      </c>
      <c r="E611" s="169">
        <f t="shared" si="41"/>
        <v>12.38707608779292</v>
      </c>
      <c r="F611" s="190" t="str">
        <f t="shared" si="38"/>
        <v/>
      </c>
      <c r="H611" t="str">
        <f t="shared" si="40"/>
        <v/>
      </c>
      <c r="I611" s="190" t="str">
        <f t="shared" si="39"/>
        <v/>
      </c>
    </row>
    <row r="612" spans="1:9">
      <c r="A612">
        <v>609</v>
      </c>
      <c r="B612" s="46">
        <v>45110</v>
      </c>
      <c r="C612" s="169">
        <v>25.683337035791052</v>
      </c>
      <c r="D612" s="169">
        <v>26.601704529721381</v>
      </c>
      <c r="E612" s="169">
        <f t="shared" si="41"/>
        <v>25.683337035791052</v>
      </c>
      <c r="F612" s="190" t="str">
        <f t="shared" si="38"/>
        <v/>
      </c>
      <c r="H612" t="str">
        <f t="shared" si="40"/>
        <v/>
      </c>
      <c r="I612" s="190" t="str">
        <f t="shared" si="39"/>
        <v/>
      </c>
    </row>
    <row r="613" spans="1:9">
      <c r="A613">
        <v>610</v>
      </c>
      <c r="B613" s="46">
        <v>45111</v>
      </c>
      <c r="C613" s="169">
        <v>23.145132199792918</v>
      </c>
      <c r="D613" s="169">
        <v>26.601704529721381</v>
      </c>
      <c r="E613" s="169">
        <f t="shared" si="41"/>
        <v>23.145132199792918</v>
      </c>
      <c r="F613" s="190" t="str">
        <f t="shared" si="38"/>
        <v/>
      </c>
      <c r="H613" t="str">
        <f t="shared" si="40"/>
        <v/>
      </c>
      <c r="I613" s="190" t="str">
        <f t="shared" si="39"/>
        <v/>
      </c>
    </row>
    <row r="614" spans="1:9">
      <c r="A614">
        <v>611</v>
      </c>
      <c r="B614" s="46">
        <v>45112</v>
      </c>
      <c r="C614" s="169">
        <v>25.82995115699865</v>
      </c>
      <c r="D614" s="169">
        <v>26.601704529721381</v>
      </c>
      <c r="E614" s="169">
        <f t="shared" si="41"/>
        <v>25.82995115699865</v>
      </c>
      <c r="F614" s="190" t="str">
        <f t="shared" si="38"/>
        <v/>
      </c>
      <c r="H614" t="str">
        <f t="shared" si="40"/>
        <v/>
      </c>
      <c r="I614" s="190" t="str">
        <f t="shared" si="39"/>
        <v/>
      </c>
    </row>
    <row r="615" spans="1:9">
      <c r="A615">
        <v>612</v>
      </c>
      <c r="B615" s="46">
        <v>45113</v>
      </c>
      <c r="C615" s="169">
        <v>26.201231548998649</v>
      </c>
      <c r="D615" s="169">
        <v>26.601704529721381</v>
      </c>
      <c r="E615" s="169">
        <f t="shared" si="41"/>
        <v>26.201231548998649</v>
      </c>
      <c r="F615" s="190" t="str">
        <f t="shared" si="38"/>
        <v/>
      </c>
      <c r="H615" t="str">
        <f t="shared" si="40"/>
        <v/>
      </c>
      <c r="I615" s="190" t="str">
        <f t="shared" si="39"/>
        <v/>
      </c>
    </row>
    <row r="616" spans="1:9">
      <c r="A616">
        <v>613</v>
      </c>
      <c r="B616" s="46">
        <v>45114</v>
      </c>
      <c r="C616" s="169">
        <v>17.300016412998652</v>
      </c>
      <c r="D616" s="169">
        <v>26.601704529721381</v>
      </c>
      <c r="E616" s="169">
        <f t="shared" si="41"/>
        <v>17.300016412998652</v>
      </c>
      <c r="F616" s="190" t="str">
        <f t="shared" si="38"/>
        <v/>
      </c>
      <c r="H616" t="str">
        <f t="shared" si="40"/>
        <v/>
      </c>
      <c r="I616" s="190" t="str">
        <f t="shared" si="39"/>
        <v/>
      </c>
    </row>
    <row r="617" spans="1:9">
      <c r="A617">
        <v>614</v>
      </c>
      <c r="B617" s="46">
        <v>45115</v>
      </c>
      <c r="C617" s="169">
        <v>15.172527685000517</v>
      </c>
      <c r="D617" s="169">
        <v>26.601704529721381</v>
      </c>
      <c r="E617" s="169">
        <f t="shared" si="41"/>
        <v>15.172527685000517</v>
      </c>
      <c r="F617" s="190" t="str">
        <f t="shared" si="38"/>
        <v/>
      </c>
      <c r="H617" t="str">
        <f t="shared" si="40"/>
        <v/>
      </c>
      <c r="I617" s="190" t="str">
        <f t="shared" si="39"/>
        <v/>
      </c>
    </row>
    <row r="618" spans="1:9">
      <c r="A618">
        <v>615</v>
      </c>
      <c r="B618" s="46">
        <v>45116</v>
      </c>
      <c r="C618" s="169">
        <v>10.88104752899865</v>
      </c>
      <c r="D618" s="169">
        <v>26.601704529721381</v>
      </c>
      <c r="E618" s="169">
        <f t="shared" si="41"/>
        <v>10.88104752899865</v>
      </c>
      <c r="F618" s="190" t="str">
        <f t="shared" si="38"/>
        <v/>
      </c>
      <c r="H618" t="str">
        <f t="shared" si="40"/>
        <v/>
      </c>
      <c r="I618" s="190" t="str">
        <f t="shared" si="39"/>
        <v/>
      </c>
    </row>
    <row r="619" spans="1:9">
      <c r="A619">
        <v>616</v>
      </c>
      <c r="B619" s="46">
        <v>45117</v>
      </c>
      <c r="C619" s="169">
        <v>28.920031092998652</v>
      </c>
      <c r="D619" s="169">
        <v>26.601704529721381</v>
      </c>
      <c r="E619" s="169">
        <f t="shared" si="41"/>
        <v>26.601704529721381</v>
      </c>
      <c r="F619" s="190" t="str">
        <f t="shared" si="38"/>
        <v/>
      </c>
      <c r="H619" t="str">
        <f t="shared" si="40"/>
        <v/>
      </c>
      <c r="I619" s="190" t="str">
        <f t="shared" si="39"/>
        <v/>
      </c>
    </row>
    <row r="620" spans="1:9">
      <c r="A620">
        <v>617</v>
      </c>
      <c r="B620" s="46">
        <v>45118</v>
      </c>
      <c r="C620" s="169">
        <v>31.077243037000517</v>
      </c>
      <c r="D620" s="169">
        <v>26.601704529721381</v>
      </c>
      <c r="E620" s="169">
        <f t="shared" si="41"/>
        <v>26.601704529721381</v>
      </c>
      <c r="F620" s="190" t="str">
        <f t="shared" si="38"/>
        <v/>
      </c>
      <c r="H620" t="str">
        <f t="shared" si="40"/>
        <v/>
      </c>
      <c r="I620" s="190" t="str">
        <f t="shared" si="39"/>
        <v/>
      </c>
    </row>
    <row r="621" spans="1:9">
      <c r="A621">
        <v>618</v>
      </c>
      <c r="B621" s="46">
        <v>45119</v>
      </c>
      <c r="C621" s="169">
        <v>14.183226333087557</v>
      </c>
      <c r="D621" s="169">
        <v>26.601704529721381</v>
      </c>
      <c r="E621" s="169">
        <f t="shared" si="41"/>
        <v>14.183226333087557</v>
      </c>
      <c r="F621" s="190" t="str">
        <f t="shared" si="38"/>
        <v/>
      </c>
      <c r="H621" t="str">
        <f t="shared" si="40"/>
        <v/>
      </c>
      <c r="I621" s="190" t="str">
        <f t="shared" si="39"/>
        <v/>
      </c>
    </row>
    <row r="622" spans="1:9">
      <c r="A622">
        <v>619</v>
      </c>
      <c r="B622" s="46">
        <v>45120</v>
      </c>
      <c r="C622" s="169">
        <v>10.3727383630857</v>
      </c>
      <c r="D622" s="169">
        <v>26.601704529721381</v>
      </c>
      <c r="E622" s="169">
        <f t="shared" si="41"/>
        <v>10.3727383630857</v>
      </c>
      <c r="F622" s="190" t="str">
        <f t="shared" si="38"/>
        <v/>
      </c>
      <c r="H622" t="str">
        <f t="shared" si="40"/>
        <v/>
      </c>
      <c r="I622" s="190" t="str">
        <f t="shared" si="39"/>
        <v/>
      </c>
    </row>
    <row r="623" spans="1:9">
      <c r="A623">
        <v>620</v>
      </c>
      <c r="B623" s="46">
        <v>45121</v>
      </c>
      <c r="C623" s="169">
        <v>4.9091500490875628</v>
      </c>
      <c r="D623" s="169">
        <v>26.601704529721381</v>
      </c>
      <c r="E623" s="169">
        <f t="shared" si="41"/>
        <v>4.9091500490875628</v>
      </c>
      <c r="F623" s="190" t="str">
        <f t="shared" si="38"/>
        <v/>
      </c>
      <c r="H623" t="str">
        <f t="shared" si="40"/>
        <v/>
      </c>
      <c r="I623" s="190" t="str">
        <f t="shared" si="39"/>
        <v/>
      </c>
    </row>
    <row r="624" spans="1:9">
      <c r="A624">
        <v>621</v>
      </c>
      <c r="B624" s="46">
        <v>45122</v>
      </c>
      <c r="C624" s="169">
        <v>1.1223621510875601</v>
      </c>
      <c r="D624" s="169">
        <v>26.601704529721381</v>
      </c>
      <c r="E624" s="169">
        <f t="shared" si="41"/>
        <v>1.1223621510875601</v>
      </c>
      <c r="F624" s="190" t="str">
        <f t="shared" si="38"/>
        <v>J</v>
      </c>
      <c r="G624" s="191">
        <f>IF(DAY(B624)=15,D624,"")</f>
        <v>26.601704529721381</v>
      </c>
      <c r="H624" t="str">
        <f t="shared" si="40"/>
        <v/>
      </c>
      <c r="I624" s="190" t="str">
        <f t="shared" si="39"/>
        <v>J</v>
      </c>
    </row>
    <row r="625" spans="1:9">
      <c r="A625">
        <v>622</v>
      </c>
      <c r="B625" s="46">
        <v>45123</v>
      </c>
      <c r="C625" s="169">
        <v>1.2527377760875607</v>
      </c>
      <c r="D625" s="169">
        <v>26.601704529721381</v>
      </c>
      <c r="E625" s="169">
        <f t="shared" si="41"/>
        <v>1.2527377760875607</v>
      </c>
      <c r="F625" s="190" t="str">
        <f t="shared" si="38"/>
        <v/>
      </c>
      <c r="G625" s="191" t="str">
        <f>IF(DAY(B625)=15,D625,"")</f>
        <v/>
      </c>
      <c r="H625" t="str">
        <f t="shared" si="40"/>
        <v/>
      </c>
      <c r="I625" s="190" t="str">
        <f t="shared" si="39"/>
        <v/>
      </c>
    </row>
    <row r="626" spans="1:9">
      <c r="A626">
        <v>623</v>
      </c>
      <c r="B626" s="46">
        <v>45124</v>
      </c>
      <c r="C626" s="169">
        <v>9.5187780880875579</v>
      </c>
      <c r="D626" s="169">
        <v>26.601704529721381</v>
      </c>
      <c r="E626" s="169">
        <f t="shared" si="41"/>
        <v>9.5187780880875579</v>
      </c>
      <c r="F626" s="190" t="str">
        <f t="shared" si="38"/>
        <v/>
      </c>
      <c r="H626" t="str">
        <f t="shared" si="40"/>
        <v/>
      </c>
      <c r="I626" s="190" t="str">
        <f t="shared" si="39"/>
        <v/>
      </c>
    </row>
    <row r="627" spans="1:9">
      <c r="A627">
        <v>624</v>
      </c>
      <c r="B627" s="46">
        <v>45125</v>
      </c>
      <c r="C627" s="169">
        <v>21.238165024087561</v>
      </c>
      <c r="D627" s="169">
        <v>26.601704529721381</v>
      </c>
      <c r="E627" s="169">
        <f t="shared" si="41"/>
        <v>21.238165024087561</v>
      </c>
      <c r="F627" s="190" t="str">
        <f t="shared" si="38"/>
        <v/>
      </c>
      <c r="H627" t="str">
        <f t="shared" si="40"/>
        <v/>
      </c>
      <c r="I627" s="190" t="str">
        <f t="shared" si="39"/>
        <v/>
      </c>
    </row>
    <row r="628" spans="1:9">
      <c r="A628">
        <v>625</v>
      </c>
      <c r="B628" s="46">
        <v>45126</v>
      </c>
      <c r="C628" s="169">
        <v>14.719824948133187</v>
      </c>
      <c r="D628" s="169">
        <v>26.601704529721381</v>
      </c>
      <c r="E628" s="169">
        <f t="shared" si="41"/>
        <v>14.719824948133187</v>
      </c>
      <c r="F628" s="190" t="str">
        <f t="shared" si="38"/>
        <v/>
      </c>
      <c r="H628" t="str">
        <f t="shared" si="40"/>
        <v/>
      </c>
      <c r="I628" s="190" t="str">
        <f t="shared" si="39"/>
        <v/>
      </c>
    </row>
    <row r="629" spans="1:9">
      <c r="A629">
        <v>626</v>
      </c>
      <c r="B629" s="46">
        <v>45127</v>
      </c>
      <c r="C629" s="169">
        <v>4.3961503001350506</v>
      </c>
      <c r="D629" s="169">
        <v>26.601704529721381</v>
      </c>
      <c r="E629" s="169">
        <f t="shared" si="41"/>
        <v>4.3961503001350506</v>
      </c>
      <c r="F629" s="190" t="str">
        <f t="shared" si="38"/>
        <v/>
      </c>
      <c r="H629" t="str">
        <f t="shared" si="40"/>
        <v/>
      </c>
      <c r="I629" s="190" t="str">
        <f t="shared" si="39"/>
        <v/>
      </c>
    </row>
    <row r="630" spans="1:9">
      <c r="A630">
        <v>627</v>
      </c>
      <c r="B630" s="46">
        <v>45128</v>
      </c>
      <c r="C630" s="169">
        <v>2.7864231081313267</v>
      </c>
      <c r="D630" s="169">
        <v>26.601704529721381</v>
      </c>
      <c r="E630" s="169">
        <f t="shared" si="41"/>
        <v>2.7864231081313267</v>
      </c>
      <c r="F630" s="190" t="str">
        <f t="shared" si="38"/>
        <v/>
      </c>
      <c r="H630" t="str">
        <f t="shared" si="40"/>
        <v/>
      </c>
      <c r="I630" s="190" t="str">
        <f t="shared" si="39"/>
        <v/>
      </c>
    </row>
    <row r="631" spans="1:9">
      <c r="A631">
        <v>628</v>
      </c>
      <c r="B631" s="46">
        <v>45129</v>
      </c>
      <c r="C631" s="169">
        <v>2.4104858281331909</v>
      </c>
      <c r="D631" s="169">
        <v>26.601704529721381</v>
      </c>
      <c r="E631" s="169">
        <f t="shared" si="41"/>
        <v>2.4104858281331909</v>
      </c>
      <c r="F631" s="190" t="str">
        <f t="shared" si="38"/>
        <v/>
      </c>
      <c r="H631" t="str">
        <f t="shared" si="40"/>
        <v/>
      </c>
      <c r="I631" s="190" t="str">
        <f t="shared" si="39"/>
        <v/>
      </c>
    </row>
    <row r="632" spans="1:9">
      <c r="A632">
        <v>629</v>
      </c>
      <c r="B632" s="46">
        <v>45130</v>
      </c>
      <c r="C632" s="169">
        <v>1.6635680241331865</v>
      </c>
      <c r="D632" s="169">
        <v>26.601704529721381</v>
      </c>
      <c r="E632" s="169">
        <f t="shared" si="41"/>
        <v>1.6635680241331865</v>
      </c>
      <c r="F632" s="190" t="str">
        <f t="shared" si="38"/>
        <v/>
      </c>
      <c r="H632" t="str">
        <f t="shared" si="40"/>
        <v/>
      </c>
      <c r="I632" s="190" t="str">
        <f t="shared" si="39"/>
        <v/>
      </c>
    </row>
    <row r="633" spans="1:9">
      <c r="A633">
        <v>630</v>
      </c>
      <c r="B633" s="46">
        <v>45131</v>
      </c>
      <c r="C633" s="169">
        <v>1.3629647521331862</v>
      </c>
      <c r="D633" s="169">
        <v>26.601704529721381</v>
      </c>
      <c r="E633" s="169">
        <f t="shared" si="41"/>
        <v>1.3629647521331862</v>
      </c>
      <c r="F633" s="190" t="str">
        <f t="shared" si="38"/>
        <v/>
      </c>
      <c r="H633" t="str">
        <f t="shared" si="40"/>
        <v/>
      </c>
      <c r="I633" s="190" t="str">
        <f t="shared" si="39"/>
        <v/>
      </c>
    </row>
    <row r="634" spans="1:9">
      <c r="A634">
        <v>631</v>
      </c>
      <c r="B634" s="46">
        <v>45132</v>
      </c>
      <c r="C634" s="169">
        <v>2.2923573881341217</v>
      </c>
      <c r="D634" s="169">
        <v>26.601704529721381</v>
      </c>
      <c r="E634" s="169">
        <f t="shared" si="41"/>
        <v>2.2923573881341217</v>
      </c>
      <c r="F634" s="190" t="str">
        <f t="shared" si="38"/>
        <v/>
      </c>
      <c r="H634" t="str">
        <f t="shared" si="40"/>
        <v/>
      </c>
      <c r="I634" s="190" t="str">
        <f t="shared" si="39"/>
        <v/>
      </c>
    </row>
    <row r="635" spans="1:9">
      <c r="A635">
        <v>632</v>
      </c>
      <c r="B635" s="46">
        <v>45133</v>
      </c>
      <c r="C635" s="169">
        <v>6.5609360918694071</v>
      </c>
      <c r="D635" s="169">
        <v>26.601704529721381</v>
      </c>
      <c r="E635" s="169">
        <f t="shared" si="41"/>
        <v>6.5609360918694071</v>
      </c>
      <c r="F635" s="190" t="str">
        <f t="shared" si="38"/>
        <v/>
      </c>
      <c r="H635" t="str">
        <f t="shared" si="40"/>
        <v/>
      </c>
      <c r="I635" s="190" t="str">
        <f t="shared" si="39"/>
        <v/>
      </c>
    </row>
    <row r="636" spans="1:9">
      <c r="A636">
        <v>633</v>
      </c>
      <c r="B636" s="46">
        <v>45134</v>
      </c>
      <c r="C636" s="169">
        <v>4.5303661118684762</v>
      </c>
      <c r="D636" s="169">
        <v>26.601704529721381</v>
      </c>
      <c r="E636" s="169">
        <f t="shared" si="41"/>
        <v>4.5303661118684762</v>
      </c>
      <c r="F636" s="190" t="str">
        <f t="shared" si="38"/>
        <v/>
      </c>
      <c r="H636" t="str">
        <f t="shared" si="40"/>
        <v/>
      </c>
      <c r="I636" s="190" t="str">
        <f t="shared" si="39"/>
        <v/>
      </c>
    </row>
    <row r="637" spans="1:9">
      <c r="A637">
        <v>634</v>
      </c>
      <c r="B637" s="46">
        <v>45135</v>
      </c>
      <c r="C637" s="169">
        <v>6.5312281798703333</v>
      </c>
      <c r="D637" s="169">
        <v>26.601704529721381</v>
      </c>
      <c r="E637" s="169">
        <f t="shared" si="41"/>
        <v>6.5312281798703333</v>
      </c>
      <c r="F637" s="190" t="str">
        <f t="shared" si="38"/>
        <v/>
      </c>
      <c r="H637" t="str">
        <f t="shared" si="40"/>
        <v/>
      </c>
      <c r="I637" s="190" t="str">
        <f t="shared" si="39"/>
        <v/>
      </c>
    </row>
    <row r="638" spans="1:9">
      <c r="A638">
        <v>635</v>
      </c>
      <c r="B638" s="46">
        <v>45136</v>
      </c>
      <c r="C638" s="169">
        <v>2.548440679868472</v>
      </c>
      <c r="D638" s="169">
        <v>26.601704529721381</v>
      </c>
      <c r="E638" s="169">
        <f t="shared" si="41"/>
        <v>2.548440679868472</v>
      </c>
      <c r="F638" s="190" t="str">
        <f t="shared" si="38"/>
        <v/>
      </c>
      <c r="H638" t="str">
        <f t="shared" si="40"/>
        <v/>
      </c>
      <c r="I638" s="190" t="str">
        <f t="shared" si="39"/>
        <v/>
      </c>
    </row>
    <row r="639" spans="1:9">
      <c r="A639">
        <v>636</v>
      </c>
      <c r="B639" s="46">
        <v>45137</v>
      </c>
      <c r="C639" s="169">
        <v>1.105057919869403</v>
      </c>
      <c r="D639" s="169">
        <v>26.601704529721381</v>
      </c>
      <c r="E639" s="169">
        <f t="shared" si="41"/>
        <v>1.105057919869403</v>
      </c>
      <c r="F639" s="190" t="str">
        <f t="shared" si="38"/>
        <v/>
      </c>
      <c r="H639" t="str">
        <f t="shared" si="40"/>
        <v/>
      </c>
      <c r="I639" s="190" t="str">
        <f t="shared" si="39"/>
        <v/>
      </c>
    </row>
    <row r="640" spans="1:9">
      <c r="A640">
        <v>637</v>
      </c>
      <c r="B640" s="46">
        <v>45138</v>
      </c>
      <c r="C640" s="169">
        <v>2.3670182158694044</v>
      </c>
      <c r="D640" s="169">
        <v>26.601704529721381</v>
      </c>
      <c r="E640" s="169">
        <f t="shared" si="41"/>
        <v>2.3670182158694044</v>
      </c>
      <c r="F640" s="190" t="str">
        <f t="shared" si="38"/>
        <v/>
      </c>
      <c r="H640" t="str">
        <f t="shared" si="40"/>
        <v/>
      </c>
      <c r="I640" s="190" t="str">
        <f t="shared" si="39"/>
        <v/>
      </c>
    </row>
    <row r="641" spans="1:9">
      <c r="A641">
        <v>638</v>
      </c>
      <c r="B641" s="46">
        <v>45139</v>
      </c>
      <c r="C641" s="169">
        <v>1.782965891869404</v>
      </c>
      <c r="D641" s="169">
        <v>15.940810769841702</v>
      </c>
      <c r="E641" s="169">
        <f t="shared" si="41"/>
        <v>1.782965891869404</v>
      </c>
      <c r="F641" s="190" t="str">
        <f t="shared" si="38"/>
        <v/>
      </c>
      <c r="H641" t="str">
        <f t="shared" si="40"/>
        <v/>
      </c>
      <c r="I641" s="190" t="str">
        <f t="shared" si="39"/>
        <v/>
      </c>
    </row>
    <row r="642" spans="1:9">
      <c r="A642">
        <v>639</v>
      </c>
      <c r="B642" s="46">
        <v>45140</v>
      </c>
      <c r="C642" s="169">
        <v>2.1689622764460839</v>
      </c>
      <c r="D642" s="169">
        <v>15.940810769841702</v>
      </c>
      <c r="E642" s="169">
        <f t="shared" si="41"/>
        <v>2.1689622764460839</v>
      </c>
      <c r="F642" s="190" t="str">
        <f t="shared" si="38"/>
        <v/>
      </c>
      <c r="H642" t="str">
        <f t="shared" si="40"/>
        <v/>
      </c>
      <c r="I642" s="190" t="str">
        <f t="shared" si="39"/>
        <v/>
      </c>
    </row>
    <row r="643" spans="1:9">
      <c r="A643">
        <v>640</v>
      </c>
      <c r="B643" s="46">
        <v>45141</v>
      </c>
      <c r="C643" s="169">
        <v>1.785405076450741</v>
      </c>
      <c r="D643" s="169">
        <v>15.940810769841702</v>
      </c>
      <c r="E643" s="169">
        <f t="shared" si="41"/>
        <v>1.785405076450741</v>
      </c>
      <c r="F643" s="190" t="str">
        <f t="shared" ref="F643:F706" si="4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40"/>
        <v/>
      </c>
      <c r="I643" s="190" t="str">
        <f t="shared" si="39"/>
        <v/>
      </c>
    </row>
    <row r="644" spans="1:9">
      <c r="A644">
        <v>641</v>
      </c>
      <c r="B644" s="46">
        <v>45142</v>
      </c>
      <c r="C644" s="169">
        <v>1.0309195644470164</v>
      </c>
      <c r="D644" s="169">
        <v>15.940810769841702</v>
      </c>
      <c r="E644" s="169">
        <f t="shared" si="41"/>
        <v>1.0309195644470164</v>
      </c>
      <c r="F644" s="190" t="str">
        <f t="shared" si="42"/>
        <v/>
      </c>
      <c r="H644" t="str">
        <f t="shared" si="40"/>
        <v/>
      </c>
      <c r="I644" s="190" t="str">
        <f t="shared" ref="I644:I707" si="43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</row>
    <row r="645" spans="1:9">
      <c r="A645">
        <v>642</v>
      </c>
      <c r="B645" s="46">
        <v>45143</v>
      </c>
      <c r="C645" s="169">
        <v>0.80496781244980953</v>
      </c>
      <c r="D645" s="169">
        <v>15.940810769841702</v>
      </c>
      <c r="E645" s="169">
        <f t="shared" si="41"/>
        <v>0.80496781244980953</v>
      </c>
      <c r="F645" s="190" t="str">
        <f t="shared" si="42"/>
        <v/>
      </c>
      <c r="H645" t="str">
        <f t="shared" ref="H645:H708" si="44">IF(MONTH(B645)=1,IF(DAY(B645)=1,YEAR(B645),""),"")</f>
        <v/>
      </c>
      <c r="I645" s="190" t="str">
        <f t="shared" si="43"/>
        <v/>
      </c>
    </row>
    <row r="646" spans="1:9">
      <c r="A646">
        <v>643</v>
      </c>
      <c r="B646" s="46">
        <v>45144</v>
      </c>
      <c r="C646" s="169">
        <v>1.004827152447946</v>
      </c>
      <c r="D646" s="169">
        <v>15.940810769841702</v>
      </c>
      <c r="E646" s="169">
        <f t="shared" si="41"/>
        <v>1.004827152447946</v>
      </c>
      <c r="F646" s="190" t="str">
        <f t="shared" si="42"/>
        <v/>
      </c>
      <c r="H646" t="str">
        <f t="shared" si="44"/>
        <v/>
      </c>
      <c r="I646" s="190" t="str">
        <f t="shared" si="43"/>
        <v/>
      </c>
    </row>
    <row r="647" spans="1:9">
      <c r="A647">
        <v>644</v>
      </c>
      <c r="B647" s="46">
        <v>45145</v>
      </c>
      <c r="C647" s="169">
        <v>0.7337421964488785</v>
      </c>
      <c r="D647" s="169">
        <v>15.940810769841702</v>
      </c>
      <c r="E647" s="169">
        <f t="shared" si="41"/>
        <v>0.7337421964488785</v>
      </c>
      <c r="F647" s="190" t="str">
        <f t="shared" si="42"/>
        <v/>
      </c>
      <c r="H647" t="str">
        <f t="shared" si="44"/>
        <v/>
      </c>
      <c r="I647" s="190" t="str">
        <f t="shared" si="43"/>
        <v/>
      </c>
    </row>
    <row r="648" spans="1:9">
      <c r="A648">
        <v>645</v>
      </c>
      <c r="B648" s="46">
        <v>45146</v>
      </c>
      <c r="C648" s="169">
        <v>5.0941232324488812</v>
      </c>
      <c r="D648" s="169">
        <v>15.940810769841702</v>
      </c>
      <c r="E648" s="169">
        <f t="shared" si="41"/>
        <v>5.0941232324488812</v>
      </c>
      <c r="F648" s="190" t="str">
        <f t="shared" si="42"/>
        <v/>
      </c>
      <c r="H648" t="str">
        <f t="shared" si="44"/>
        <v/>
      </c>
      <c r="I648" s="190" t="str">
        <f t="shared" si="43"/>
        <v/>
      </c>
    </row>
    <row r="649" spans="1:9">
      <c r="A649">
        <v>646</v>
      </c>
      <c r="B649" s="46">
        <v>45147</v>
      </c>
      <c r="C649" s="169">
        <v>10.186300378786349</v>
      </c>
      <c r="D649" s="169">
        <v>15.940810769841702</v>
      </c>
      <c r="E649" s="169">
        <f t="shared" si="41"/>
        <v>10.186300378786349</v>
      </c>
      <c r="F649" s="190" t="str">
        <f t="shared" si="42"/>
        <v/>
      </c>
      <c r="H649" t="str">
        <f t="shared" si="44"/>
        <v/>
      </c>
      <c r="I649" s="190" t="str">
        <f t="shared" si="43"/>
        <v/>
      </c>
    </row>
    <row r="650" spans="1:9">
      <c r="A650">
        <v>647</v>
      </c>
      <c r="B650" s="46">
        <v>45148</v>
      </c>
      <c r="C650" s="169">
        <v>0.79286929878914447</v>
      </c>
      <c r="D650" s="169">
        <v>15.940810769841702</v>
      </c>
      <c r="E650" s="169">
        <f t="shared" si="41"/>
        <v>0.79286929878914447</v>
      </c>
      <c r="F650" s="190" t="str">
        <f t="shared" si="42"/>
        <v/>
      </c>
      <c r="H650" t="str">
        <f t="shared" si="44"/>
        <v/>
      </c>
      <c r="I650" s="190" t="str">
        <f t="shared" si="43"/>
        <v/>
      </c>
    </row>
    <row r="651" spans="1:9">
      <c r="A651">
        <v>648</v>
      </c>
      <c r="B651" s="46">
        <v>45149</v>
      </c>
      <c r="C651" s="169">
        <v>5.455991310786354</v>
      </c>
      <c r="D651" s="169">
        <v>15.940810769841702</v>
      </c>
      <c r="E651" s="169">
        <f t="shared" si="41"/>
        <v>5.455991310786354</v>
      </c>
      <c r="F651" s="190" t="str">
        <f t="shared" si="42"/>
        <v/>
      </c>
      <c r="H651" t="str">
        <f t="shared" si="44"/>
        <v/>
      </c>
      <c r="I651" s="190" t="str">
        <f t="shared" si="43"/>
        <v/>
      </c>
    </row>
    <row r="652" spans="1:9">
      <c r="A652">
        <v>649</v>
      </c>
      <c r="B652" s="46">
        <v>45150</v>
      </c>
      <c r="C652" s="169">
        <v>0.80239395078728193</v>
      </c>
      <c r="D652" s="169">
        <v>15.940810769841702</v>
      </c>
      <c r="E652" s="169">
        <f t="shared" si="41"/>
        <v>0.80239395078728193</v>
      </c>
      <c r="F652" s="190" t="str">
        <f t="shared" si="42"/>
        <v/>
      </c>
      <c r="H652" t="str">
        <f t="shared" si="44"/>
        <v/>
      </c>
      <c r="I652" s="190" t="str">
        <f t="shared" si="43"/>
        <v/>
      </c>
    </row>
    <row r="653" spans="1:9">
      <c r="A653">
        <v>650</v>
      </c>
      <c r="B653" s="46">
        <v>45151</v>
      </c>
      <c r="C653" s="169">
        <v>0.93516316678728251</v>
      </c>
      <c r="D653" s="169">
        <v>15.940810769841702</v>
      </c>
      <c r="E653" s="169">
        <f t="shared" si="41"/>
        <v>0.93516316678728251</v>
      </c>
      <c r="F653" s="190" t="str">
        <f t="shared" si="42"/>
        <v/>
      </c>
      <c r="H653" t="str">
        <f t="shared" si="44"/>
        <v/>
      </c>
      <c r="I653" s="190" t="str">
        <f t="shared" si="43"/>
        <v/>
      </c>
    </row>
    <row r="654" spans="1:9">
      <c r="A654">
        <v>651</v>
      </c>
      <c r="B654" s="46">
        <v>45152</v>
      </c>
      <c r="C654" s="169">
        <v>0.7927689467872806</v>
      </c>
      <c r="D654" s="169">
        <v>15.940810769841702</v>
      </c>
      <c r="E654" s="169">
        <f t="shared" si="41"/>
        <v>0.7927689467872806</v>
      </c>
      <c r="F654" s="190" t="str">
        <f t="shared" si="42"/>
        <v/>
      </c>
      <c r="H654" t="str">
        <f t="shared" si="44"/>
        <v/>
      </c>
      <c r="I654" s="190" t="str">
        <f t="shared" si="43"/>
        <v/>
      </c>
    </row>
    <row r="655" spans="1:9">
      <c r="A655">
        <v>652</v>
      </c>
      <c r="B655" s="46">
        <v>45153</v>
      </c>
      <c r="C655" s="169">
        <v>1.0170399587863503</v>
      </c>
      <c r="D655" s="169">
        <v>15.940810769841702</v>
      </c>
      <c r="E655" s="169">
        <f t="shared" ref="E655:E718" si="45">IF(C655&lt;D655,C655,D655)</f>
        <v>1.0170399587863503</v>
      </c>
      <c r="F655" s="190" t="str">
        <f t="shared" si="42"/>
        <v>A</v>
      </c>
      <c r="G655" s="191">
        <f>IF(DAY(B655)=15,D655,"")</f>
        <v>15.940810769841702</v>
      </c>
      <c r="H655" t="str">
        <f t="shared" si="44"/>
        <v/>
      </c>
      <c r="I655" s="190" t="str">
        <f t="shared" si="43"/>
        <v>A</v>
      </c>
    </row>
    <row r="656" spans="1:9">
      <c r="A656">
        <v>653</v>
      </c>
      <c r="B656" s="46">
        <v>45154</v>
      </c>
      <c r="C656" s="169">
        <v>1.3471824894848832</v>
      </c>
      <c r="D656" s="169">
        <v>15.940810769841702</v>
      </c>
      <c r="E656" s="169">
        <f t="shared" si="45"/>
        <v>1.3471824894848832</v>
      </c>
      <c r="F656" s="190" t="str">
        <f t="shared" si="42"/>
        <v/>
      </c>
      <c r="H656" t="str">
        <f t="shared" si="44"/>
        <v/>
      </c>
      <c r="I656" s="190" t="str">
        <f t="shared" si="43"/>
        <v/>
      </c>
    </row>
    <row r="657" spans="1:9">
      <c r="A657">
        <v>654</v>
      </c>
      <c r="B657" s="46">
        <v>45155</v>
      </c>
      <c r="C657" s="169">
        <v>0.75471684948861006</v>
      </c>
      <c r="D657" s="169">
        <v>15.940810769841702</v>
      </c>
      <c r="E657" s="169">
        <f t="shared" si="45"/>
        <v>0.75471684948861006</v>
      </c>
      <c r="F657" s="190" t="str">
        <f t="shared" si="42"/>
        <v/>
      </c>
      <c r="H657" t="str">
        <f t="shared" si="44"/>
        <v/>
      </c>
      <c r="I657" s="190" t="str">
        <f t="shared" si="43"/>
        <v/>
      </c>
    </row>
    <row r="658" spans="1:9">
      <c r="A658">
        <v>655</v>
      </c>
      <c r="B658" s="46">
        <v>45156</v>
      </c>
      <c r="C658" s="169">
        <v>1.4968303974848822</v>
      </c>
      <c r="D658" s="169">
        <v>15.940810769841702</v>
      </c>
      <c r="E658" s="169">
        <f t="shared" si="45"/>
        <v>1.4968303974848822</v>
      </c>
      <c r="F658" s="190" t="str">
        <f t="shared" si="42"/>
        <v/>
      </c>
      <c r="H658" t="str">
        <f t="shared" si="44"/>
        <v/>
      </c>
      <c r="I658" s="190" t="str">
        <f t="shared" si="43"/>
        <v/>
      </c>
    </row>
    <row r="659" spans="1:9">
      <c r="A659">
        <v>656</v>
      </c>
      <c r="B659" s="46">
        <v>45157</v>
      </c>
      <c r="C659" s="169">
        <v>0.98054632948674769</v>
      </c>
      <c r="D659" s="169">
        <v>15.940810769841702</v>
      </c>
      <c r="E659" s="169">
        <f t="shared" si="45"/>
        <v>0.98054632948674769</v>
      </c>
      <c r="F659" s="190" t="str">
        <f t="shared" si="42"/>
        <v/>
      </c>
      <c r="H659" t="str">
        <f t="shared" si="44"/>
        <v/>
      </c>
      <c r="I659" s="190" t="str">
        <f t="shared" si="43"/>
        <v/>
      </c>
    </row>
    <row r="660" spans="1:9">
      <c r="A660">
        <v>657</v>
      </c>
      <c r="B660" s="46">
        <v>45158</v>
      </c>
      <c r="C660" s="169">
        <v>0.98118557748674717</v>
      </c>
      <c r="D660" s="169">
        <v>15.940810769841702</v>
      </c>
      <c r="E660" s="169">
        <f t="shared" si="45"/>
        <v>0.98118557748674717</v>
      </c>
      <c r="F660" s="190" t="str">
        <f t="shared" si="42"/>
        <v/>
      </c>
      <c r="H660" t="str">
        <f t="shared" si="44"/>
        <v/>
      </c>
      <c r="I660" s="190" t="str">
        <f t="shared" si="43"/>
        <v/>
      </c>
    </row>
    <row r="661" spans="1:9">
      <c r="A661">
        <v>658</v>
      </c>
      <c r="B661" s="46">
        <v>45159</v>
      </c>
      <c r="C661" s="169">
        <v>0.93594360148488343</v>
      </c>
      <c r="D661" s="169">
        <v>15.940810769841702</v>
      </c>
      <c r="E661" s="169">
        <f t="shared" si="45"/>
        <v>0.93594360148488343</v>
      </c>
      <c r="F661" s="190" t="str">
        <f t="shared" si="42"/>
        <v/>
      </c>
      <c r="H661" t="str">
        <f t="shared" si="44"/>
        <v/>
      </c>
      <c r="I661" s="190" t="str">
        <f t="shared" si="43"/>
        <v/>
      </c>
    </row>
    <row r="662" spans="1:9">
      <c r="A662">
        <v>659</v>
      </c>
      <c r="B662" s="46">
        <v>45160</v>
      </c>
      <c r="C662" s="169">
        <v>0.78725084548488666</v>
      </c>
      <c r="D662" s="169">
        <v>15.940810769841702</v>
      </c>
      <c r="E662" s="169">
        <f t="shared" si="45"/>
        <v>0.78725084548488666</v>
      </c>
      <c r="F662" s="190" t="str">
        <f t="shared" si="42"/>
        <v/>
      </c>
      <c r="H662" t="str">
        <f t="shared" si="44"/>
        <v/>
      </c>
      <c r="I662" s="190" t="str">
        <f t="shared" si="43"/>
        <v/>
      </c>
    </row>
    <row r="663" spans="1:9">
      <c r="A663">
        <v>660</v>
      </c>
      <c r="B663" s="46">
        <v>45161</v>
      </c>
      <c r="C663" s="169">
        <v>5.3613860599029071</v>
      </c>
      <c r="D663" s="169">
        <v>15.940810769841702</v>
      </c>
      <c r="E663" s="169">
        <f t="shared" si="45"/>
        <v>5.3613860599029071</v>
      </c>
      <c r="F663" s="190" t="str">
        <f t="shared" si="42"/>
        <v/>
      </c>
      <c r="H663" t="str">
        <f t="shared" si="44"/>
        <v/>
      </c>
      <c r="I663" s="190" t="str">
        <f t="shared" si="43"/>
        <v/>
      </c>
    </row>
    <row r="664" spans="1:9">
      <c r="A664">
        <v>661</v>
      </c>
      <c r="B664" s="46">
        <v>45162</v>
      </c>
      <c r="C664" s="169">
        <v>1.3795156158991813</v>
      </c>
      <c r="D664" s="169">
        <v>15.940810769841702</v>
      </c>
      <c r="E664" s="169">
        <f t="shared" si="45"/>
        <v>1.3795156158991813</v>
      </c>
      <c r="F664" s="190" t="str">
        <f t="shared" si="42"/>
        <v/>
      </c>
      <c r="H664" t="str">
        <f t="shared" si="44"/>
        <v/>
      </c>
      <c r="I664" s="190" t="str">
        <f t="shared" si="43"/>
        <v/>
      </c>
    </row>
    <row r="665" spans="1:9">
      <c r="A665">
        <v>662</v>
      </c>
      <c r="B665" s="46">
        <v>45163</v>
      </c>
      <c r="C665" s="169">
        <v>0.64003740790104346</v>
      </c>
      <c r="D665" s="169">
        <v>15.940810769841702</v>
      </c>
      <c r="E665" s="169">
        <f t="shared" si="45"/>
        <v>0.64003740790104346</v>
      </c>
      <c r="F665" s="190" t="str">
        <f t="shared" si="42"/>
        <v/>
      </c>
      <c r="H665" t="str">
        <f t="shared" si="44"/>
        <v/>
      </c>
      <c r="I665" s="190" t="str">
        <f t="shared" si="43"/>
        <v/>
      </c>
    </row>
    <row r="666" spans="1:9">
      <c r="A666">
        <v>663</v>
      </c>
      <c r="B666" s="46">
        <v>45164</v>
      </c>
      <c r="C666" s="169">
        <v>0.85277524390197501</v>
      </c>
      <c r="D666" s="169">
        <v>15.940810769841702</v>
      </c>
      <c r="E666" s="169">
        <f t="shared" si="45"/>
        <v>0.85277524390197501</v>
      </c>
      <c r="F666" s="190" t="str">
        <f t="shared" si="42"/>
        <v/>
      </c>
      <c r="H666" t="str">
        <f t="shared" si="44"/>
        <v/>
      </c>
      <c r="I666" s="190" t="str">
        <f t="shared" si="43"/>
        <v/>
      </c>
    </row>
    <row r="667" spans="1:9">
      <c r="A667">
        <v>664</v>
      </c>
      <c r="B667" s="46">
        <v>45165</v>
      </c>
      <c r="C667" s="169">
        <v>1.3342008999001118</v>
      </c>
      <c r="D667" s="169">
        <v>15.940810769841702</v>
      </c>
      <c r="E667" s="169">
        <f t="shared" si="45"/>
        <v>1.3342008999001118</v>
      </c>
      <c r="F667" s="190" t="str">
        <f t="shared" si="42"/>
        <v/>
      </c>
      <c r="H667" t="str">
        <f t="shared" si="44"/>
        <v/>
      </c>
      <c r="I667" s="190" t="str">
        <f t="shared" si="43"/>
        <v/>
      </c>
    </row>
    <row r="668" spans="1:9">
      <c r="A668">
        <v>665</v>
      </c>
      <c r="B668" s="46">
        <v>45166</v>
      </c>
      <c r="C668" s="169">
        <v>1.5770991359001127</v>
      </c>
      <c r="D668" s="169">
        <v>15.940810769841702</v>
      </c>
      <c r="E668" s="169">
        <f t="shared" si="45"/>
        <v>1.5770991359001127</v>
      </c>
      <c r="F668" s="190" t="str">
        <f t="shared" si="42"/>
        <v/>
      </c>
      <c r="H668" t="str">
        <f t="shared" si="44"/>
        <v/>
      </c>
      <c r="I668" s="190" t="str">
        <f t="shared" si="43"/>
        <v/>
      </c>
    </row>
    <row r="669" spans="1:9">
      <c r="A669">
        <v>666</v>
      </c>
      <c r="B669" s="46">
        <v>45167</v>
      </c>
      <c r="C669" s="169">
        <v>1.4900494078991797</v>
      </c>
      <c r="D669" s="169">
        <v>15.940810769841702</v>
      </c>
      <c r="E669" s="169">
        <f t="shared" si="45"/>
        <v>1.4900494078991797</v>
      </c>
      <c r="F669" s="190" t="str">
        <f t="shared" si="42"/>
        <v/>
      </c>
      <c r="H669" t="str">
        <f t="shared" si="44"/>
        <v/>
      </c>
      <c r="I669" s="190" t="str">
        <f t="shared" si="43"/>
        <v/>
      </c>
    </row>
    <row r="670" spans="1:9">
      <c r="A670">
        <v>667</v>
      </c>
      <c r="B670" s="46">
        <v>45168</v>
      </c>
      <c r="C670" s="169">
        <v>1.439024072921784</v>
      </c>
      <c r="D670" s="169">
        <v>15.940810769841702</v>
      </c>
      <c r="E670" s="169">
        <f t="shared" si="45"/>
        <v>1.439024072921784</v>
      </c>
      <c r="F670" s="190" t="str">
        <f t="shared" si="42"/>
        <v/>
      </c>
      <c r="H670" t="str">
        <f t="shared" si="44"/>
        <v/>
      </c>
      <c r="I670" s="190" t="str">
        <f t="shared" si="43"/>
        <v/>
      </c>
    </row>
    <row r="671" spans="1:9">
      <c r="A671">
        <v>668</v>
      </c>
      <c r="B671" s="46">
        <v>45169</v>
      </c>
      <c r="C671" s="169">
        <v>2.3962360889227128</v>
      </c>
      <c r="D671" s="169">
        <v>15.940810769841702</v>
      </c>
      <c r="E671" s="169">
        <f t="shared" si="45"/>
        <v>2.3962360889227128</v>
      </c>
      <c r="F671" s="190" t="str">
        <f t="shared" si="42"/>
        <v/>
      </c>
      <c r="H671" t="str">
        <f t="shared" si="44"/>
        <v/>
      </c>
      <c r="I671" s="190" t="str">
        <f t="shared" si="43"/>
        <v/>
      </c>
    </row>
    <row r="672" spans="1:9">
      <c r="A672">
        <v>669</v>
      </c>
      <c r="B672" s="46">
        <v>45170</v>
      </c>
      <c r="C672" s="169">
        <v>19.802804212921785</v>
      </c>
      <c r="D672" s="169">
        <v>20.220393285105605</v>
      </c>
      <c r="E672" s="169">
        <f t="shared" si="45"/>
        <v>19.802804212921785</v>
      </c>
      <c r="F672" s="190" t="str">
        <f t="shared" si="42"/>
        <v/>
      </c>
      <c r="H672" t="str">
        <f t="shared" si="44"/>
        <v/>
      </c>
      <c r="I672" s="190" t="str">
        <f t="shared" si="43"/>
        <v/>
      </c>
    </row>
    <row r="673" spans="1:9">
      <c r="A673">
        <v>670</v>
      </c>
      <c r="B673" s="46">
        <v>45171</v>
      </c>
      <c r="C673" s="169">
        <v>8.8364277529208515</v>
      </c>
      <c r="D673" s="169">
        <v>20.220393285105605</v>
      </c>
      <c r="E673" s="169">
        <f t="shared" si="45"/>
        <v>8.8364277529208515</v>
      </c>
      <c r="F673" s="190" t="str">
        <f t="shared" si="42"/>
        <v/>
      </c>
      <c r="H673" t="str">
        <f t="shared" si="44"/>
        <v/>
      </c>
      <c r="I673" s="190" t="str">
        <f t="shared" si="43"/>
        <v/>
      </c>
    </row>
    <row r="674" spans="1:9">
      <c r="A674">
        <v>671</v>
      </c>
      <c r="B674" s="46">
        <v>45172</v>
      </c>
      <c r="C674" s="169">
        <v>9.7225829929199215</v>
      </c>
      <c r="D674" s="169">
        <v>20.220393285105605</v>
      </c>
      <c r="E674" s="169">
        <f t="shared" si="45"/>
        <v>9.7225829929199215</v>
      </c>
      <c r="F674" s="190" t="str">
        <f t="shared" si="42"/>
        <v/>
      </c>
      <c r="H674" t="str">
        <f t="shared" si="44"/>
        <v/>
      </c>
      <c r="I674" s="190" t="str">
        <f t="shared" si="43"/>
        <v/>
      </c>
    </row>
    <row r="675" spans="1:9">
      <c r="A675">
        <v>672</v>
      </c>
      <c r="B675" s="46">
        <v>45173</v>
      </c>
      <c r="C675" s="169">
        <v>12.063968236922715</v>
      </c>
      <c r="D675" s="169">
        <v>20.220393285105605</v>
      </c>
      <c r="E675" s="169">
        <f t="shared" si="45"/>
        <v>12.063968236922715</v>
      </c>
      <c r="F675" s="190" t="str">
        <f t="shared" si="42"/>
        <v/>
      </c>
      <c r="H675" t="str">
        <f t="shared" si="44"/>
        <v/>
      </c>
      <c r="I675" s="190" t="str">
        <f t="shared" si="43"/>
        <v/>
      </c>
    </row>
    <row r="676" spans="1:9">
      <c r="A676">
        <v>673</v>
      </c>
      <c r="B676" s="46">
        <v>45174</v>
      </c>
      <c r="C676" s="169">
        <v>19.704329852921788</v>
      </c>
      <c r="D676" s="169">
        <v>20.220393285105605</v>
      </c>
      <c r="E676" s="169">
        <f t="shared" si="45"/>
        <v>19.704329852921788</v>
      </c>
      <c r="F676" s="190" t="str">
        <f t="shared" si="42"/>
        <v/>
      </c>
      <c r="H676" t="str">
        <f t="shared" si="44"/>
        <v/>
      </c>
      <c r="I676" s="190" t="str">
        <f t="shared" si="43"/>
        <v/>
      </c>
    </row>
    <row r="677" spans="1:9">
      <c r="A677">
        <v>674</v>
      </c>
      <c r="B677" s="46">
        <v>45175</v>
      </c>
      <c r="C677" s="169">
        <v>38.792895148574281</v>
      </c>
      <c r="D677" s="169">
        <v>20.220393285105605</v>
      </c>
      <c r="E677" s="169">
        <f t="shared" si="45"/>
        <v>20.220393285105605</v>
      </c>
      <c r="F677" s="190" t="str">
        <f t="shared" si="42"/>
        <v/>
      </c>
      <c r="H677" t="str">
        <f t="shared" si="44"/>
        <v/>
      </c>
      <c r="I677" s="190" t="str">
        <f t="shared" si="43"/>
        <v/>
      </c>
    </row>
    <row r="678" spans="1:9">
      <c r="A678">
        <v>675</v>
      </c>
      <c r="B678" s="46">
        <v>45176</v>
      </c>
      <c r="C678" s="169">
        <v>42.623226828575213</v>
      </c>
      <c r="D678" s="169">
        <v>20.220393285105605</v>
      </c>
      <c r="E678" s="169">
        <f t="shared" si="45"/>
        <v>20.220393285105605</v>
      </c>
      <c r="F678" s="190" t="str">
        <f t="shared" si="42"/>
        <v/>
      </c>
      <c r="H678" t="str">
        <f t="shared" si="44"/>
        <v/>
      </c>
      <c r="I678" s="190" t="str">
        <f t="shared" si="43"/>
        <v/>
      </c>
    </row>
    <row r="679" spans="1:9">
      <c r="A679">
        <v>676</v>
      </c>
      <c r="B679" s="46">
        <v>45177</v>
      </c>
      <c r="C679" s="169">
        <v>38.379404017574281</v>
      </c>
      <c r="D679" s="169">
        <v>20.220393285105605</v>
      </c>
      <c r="E679" s="169">
        <f t="shared" si="45"/>
        <v>20.220393285105605</v>
      </c>
      <c r="F679" s="190" t="str">
        <f t="shared" si="42"/>
        <v/>
      </c>
      <c r="H679" t="str">
        <f t="shared" si="44"/>
        <v/>
      </c>
      <c r="I679" s="190" t="str">
        <f t="shared" si="43"/>
        <v/>
      </c>
    </row>
    <row r="680" spans="1:9">
      <c r="A680">
        <v>677</v>
      </c>
      <c r="B680" s="46">
        <v>45178</v>
      </c>
      <c r="C680" s="169">
        <v>25.808062667576145</v>
      </c>
      <c r="D680" s="169">
        <v>20.220393285105605</v>
      </c>
      <c r="E680" s="169">
        <f t="shared" si="45"/>
        <v>20.220393285105605</v>
      </c>
      <c r="F680" s="190" t="str">
        <f t="shared" si="42"/>
        <v/>
      </c>
      <c r="H680" t="str">
        <f t="shared" si="44"/>
        <v/>
      </c>
      <c r="I680" s="190" t="str">
        <f t="shared" si="43"/>
        <v/>
      </c>
    </row>
    <row r="681" spans="1:9">
      <c r="A681">
        <v>678</v>
      </c>
      <c r="B681" s="46">
        <v>45179</v>
      </c>
      <c r="C681" s="169">
        <v>22.100200360575212</v>
      </c>
      <c r="D681" s="169">
        <v>20.220393285105605</v>
      </c>
      <c r="E681" s="169">
        <f t="shared" si="45"/>
        <v>20.220393285105605</v>
      </c>
      <c r="F681" s="190" t="str">
        <f t="shared" si="42"/>
        <v/>
      </c>
      <c r="H681" t="str">
        <f t="shared" si="44"/>
        <v/>
      </c>
      <c r="I681" s="190" t="str">
        <f t="shared" si="43"/>
        <v/>
      </c>
    </row>
    <row r="682" spans="1:9">
      <c r="A682">
        <v>679</v>
      </c>
      <c r="B682" s="46">
        <v>45180</v>
      </c>
      <c r="C682" s="169">
        <v>33.835374380574279</v>
      </c>
      <c r="D682" s="169">
        <v>20.220393285105605</v>
      </c>
      <c r="E682" s="169">
        <f t="shared" si="45"/>
        <v>20.220393285105605</v>
      </c>
      <c r="F682" s="190" t="str">
        <f t="shared" si="42"/>
        <v/>
      </c>
      <c r="H682" t="str">
        <f t="shared" si="44"/>
        <v/>
      </c>
      <c r="I682" s="190" t="str">
        <f t="shared" si="43"/>
        <v/>
      </c>
    </row>
    <row r="683" spans="1:9">
      <c r="A683">
        <v>680</v>
      </c>
      <c r="B683" s="46">
        <v>45181</v>
      </c>
      <c r="C683" s="169">
        <v>35.609643696575212</v>
      </c>
      <c r="D683" s="169">
        <v>20.220393285105605</v>
      </c>
      <c r="E683" s="169">
        <f t="shared" si="45"/>
        <v>20.220393285105605</v>
      </c>
      <c r="F683" s="190" t="str">
        <f t="shared" si="42"/>
        <v/>
      </c>
      <c r="H683" t="str">
        <f t="shared" si="44"/>
        <v/>
      </c>
      <c r="I683" s="190" t="str">
        <f t="shared" si="43"/>
        <v/>
      </c>
    </row>
    <row r="684" spans="1:9">
      <c r="A684">
        <v>681</v>
      </c>
      <c r="B684" s="46">
        <v>45182</v>
      </c>
      <c r="C684" s="169">
        <v>20.692340154021089</v>
      </c>
      <c r="D684" s="169">
        <v>20.220393285105605</v>
      </c>
      <c r="E684" s="169">
        <f t="shared" si="45"/>
        <v>20.220393285105605</v>
      </c>
      <c r="F684" s="190" t="str">
        <f t="shared" si="42"/>
        <v/>
      </c>
      <c r="H684" t="str">
        <f t="shared" si="44"/>
        <v/>
      </c>
      <c r="I684" s="190" t="str">
        <f t="shared" si="43"/>
        <v/>
      </c>
    </row>
    <row r="685" spans="1:9">
      <c r="A685">
        <v>682</v>
      </c>
      <c r="B685" s="46">
        <v>45183</v>
      </c>
      <c r="C685" s="169">
        <v>18.260814747020159</v>
      </c>
      <c r="D685" s="169">
        <v>20.220393285105605</v>
      </c>
      <c r="E685" s="169">
        <f t="shared" si="45"/>
        <v>18.260814747020159</v>
      </c>
      <c r="F685" s="190" t="str">
        <f t="shared" si="42"/>
        <v/>
      </c>
      <c r="H685" t="str">
        <f t="shared" si="44"/>
        <v/>
      </c>
      <c r="I685" s="190" t="str">
        <f t="shared" si="43"/>
        <v/>
      </c>
    </row>
    <row r="686" spans="1:9">
      <c r="A686">
        <v>683</v>
      </c>
      <c r="B686" s="46">
        <v>45184</v>
      </c>
      <c r="C686" s="169">
        <v>24.51274495701923</v>
      </c>
      <c r="D686" s="169">
        <v>20.220393285105605</v>
      </c>
      <c r="E686" s="169">
        <f t="shared" si="45"/>
        <v>20.220393285105605</v>
      </c>
      <c r="F686" s="190" t="str">
        <f t="shared" si="42"/>
        <v>S</v>
      </c>
      <c r="G686" s="191">
        <f>IF(DAY(B686)=15,D686,"")</f>
        <v>20.220393285105605</v>
      </c>
      <c r="H686" t="str">
        <f t="shared" si="44"/>
        <v/>
      </c>
      <c r="I686" s="190" t="str">
        <f t="shared" si="43"/>
        <v>S</v>
      </c>
    </row>
    <row r="687" spans="1:9">
      <c r="A687">
        <v>684</v>
      </c>
      <c r="B687" s="46">
        <v>45185</v>
      </c>
      <c r="C687" s="169">
        <v>17.613897146022019</v>
      </c>
      <c r="D687" s="169">
        <v>20.220393285105605</v>
      </c>
      <c r="E687" s="169">
        <f t="shared" si="45"/>
        <v>17.613897146022019</v>
      </c>
      <c r="F687" s="190" t="str">
        <f t="shared" si="42"/>
        <v/>
      </c>
      <c r="H687" t="str">
        <f t="shared" si="44"/>
        <v/>
      </c>
      <c r="I687" s="190" t="str">
        <f t="shared" si="43"/>
        <v/>
      </c>
    </row>
    <row r="688" spans="1:9">
      <c r="A688">
        <v>685</v>
      </c>
      <c r="B688" s="46">
        <v>45186</v>
      </c>
      <c r="C688" s="169">
        <v>8.9958853780192278</v>
      </c>
      <c r="D688" s="169">
        <v>20.220393285105605</v>
      </c>
      <c r="E688" s="169">
        <f t="shared" si="45"/>
        <v>8.9958853780192278</v>
      </c>
      <c r="F688" s="190" t="str">
        <f t="shared" si="42"/>
        <v/>
      </c>
      <c r="H688" t="str">
        <f t="shared" si="44"/>
        <v/>
      </c>
      <c r="I688" s="190" t="str">
        <f t="shared" si="43"/>
        <v/>
      </c>
    </row>
    <row r="689" spans="1:9">
      <c r="A689">
        <v>686</v>
      </c>
      <c r="B689" s="46">
        <v>45187</v>
      </c>
      <c r="C689" s="169">
        <v>25.248270350022022</v>
      </c>
      <c r="D689" s="169">
        <v>20.220393285105605</v>
      </c>
      <c r="E689" s="169">
        <f t="shared" si="45"/>
        <v>20.220393285105605</v>
      </c>
      <c r="F689" s="190" t="str">
        <f t="shared" si="42"/>
        <v/>
      </c>
      <c r="H689" t="str">
        <f t="shared" si="44"/>
        <v/>
      </c>
      <c r="I689" s="190" t="str">
        <f t="shared" si="43"/>
        <v/>
      </c>
    </row>
    <row r="690" spans="1:9">
      <c r="A690">
        <v>687</v>
      </c>
      <c r="B690" s="46">
        <v>45188</v>
      </c>
      <c r="C690" s="169">
        <v>25.563371466020158</v>
      </c>
      <c r="D690" s="169">
        <v>20.220393285105605</v>
      </c>
      <c r="E690" s="169">
        <f t="shared" si="45"/>
        <v>20.220393285105605</v>
      </c>
      <c r="F690" s="190" t="str">
        <f t="shared" si="42"/>
        <v/>
      </c>
      <c r="H690" t="str">
        <f t="shared" si="44"/>
        <v/>
      </c>
      <c r="I690" s="190" t="str">
        <f t="shared" si="43"/>
        <v/>
      </c>
    </row>
    <row r="691" spans="1:9">
      <c r="A691">
        <v>688</v>
      </c>
      <c r="B691" s="46">
        <v>45189</v>
      </c>
      <c r="C691" s="169">
        <v>21.948302107410477</v>
      </c>
      <c r="D691" s="169">
        <v>20.220393285105605</v>
      </c>
      <c r="E691" s="169">
        <f t="shared" si="45"/>
        <v>20.220393285105605</v>
      </c>
      <c r="F691" s="190" t="str">
        <f t="shared" si="42"/>
        <v/>
      </c>
      <c r="H691" t="str">
        <f t="shared" si="44"/>
        <v/>
      </c>
      <c r="I691" s="190" t="str">
        <f t="shared" si="43"/>
        <v/>
      </c>
    </row>
    <row r="692" spans="1:9">
      <c r="A692">
        <v>689</v>
      </c>
      <c r="B692" s="46">
        <v>45190</v>
      </c>
      <c r="C692" s="169">
        <v>12.867219731411408</v>
      </c>
      <c r="D692" s="169">
        <v>20.220393285105605</v>
      </c>
      <c r="E692" s="169">
        <f t="shared" si="45"/>
        <v>12.867219731411408</v>
      </c>
      <c r="F692" s="190" t="str">
        <f t="shared" si="42"/>
        <v/>
      </c>
      <c r="H692" t="str">
        <f t="shared" si="44"/>
        <v/>
      </c>
      <c r="I692" s="190" t="str">
        <f t="shared" si="43"/>
        <v/>
      </c>
    </row>
    <row r="693" spans="1:9">
      <c r="A693">
        <v>690</v>
      </c>
      <c r="B693" s="46">
        <v>45191</v>
      </c>
      <c r="C693" s="169">
        <v>24.258553983410479</v>
      </c>
      <c r="D693" s="169">
        <v>20.220393285105605</v>
      </c>
      <c r="E693" s="169">
        <f t="shared" si="45"/>
        <v>20.220393285105605</v>
      </c>
      <c r="F693" s="190" t="str">
        <f t="shared" si="42"/>
        <v/>
      </c>
      <c r="H693" t="str">
        <f t="shared" si="44"/>
        <v/>
      </c>
      <c r="I693" s="190" t="str">
        <f t="shared" si="43"/>
        <v/>
      </c>
    </row>
    <row r="694" spans="1:9">
      <c r="A694">
        <v>691</v>
      </c>
      <c r="B694" s="46">
        <v>45192</v>
      </c>
      <c r="C694" s="169">
        <v>17.477073947411409</v>
      </c>
      <c r="D694" s="169">
        <v>20.220393285105605</v>
      </c>
      <c r="E694" s="169">
        <f t="shared" si="45"/>
        <v>17.477073947411409</v>
      </c>
      <c r="F694" s="190" t="str">
        <f t="shared" si="42"/>
        <v/>
      </c>
      <c r="H694" t="str">
        <f t="shared" si="44"/>
        <v/>
      </c>
      <c r="I694" s="190" t="str">
        <f t="shared" si="43"/>
        <v/>
      </c>
    </row>
    <row r="695" spans="1:9">
      <c r="A695">
        <v>692</v>
      </c>
      <c r="B695" s="46">
        <v>45193</v>
      </c>
      <c r="C695" s="169">
        <v>16.451820575408615</v>
      </c>
      <c r="D695" s="169">
        <v>20.220393285105605</v>
      </c>
      <c r="E695" s="169">
        <f t="shared" si="45"/>
        <v>16.451820575408615</v>
      </c>
      <c r="F695" s="190" t="str">
        <f t="shared" si="42"/>
        <v/>
      </c>
      <c r="H695" t="str">
        <f t="shared" si="44"/>
        <v/>
      </c>
      <c r="I695" s="190" t="str">
        <f t="shared" si="43"/>
        <v/>
      </c>
    </row>
    <row r="696" spans="1:9">
      <c r="A696">
        <v>693</v>
      </c>
      <c r="B696" s="46">
        <v>45194</v>
      </c>
      <c r="C696" s="169">
        <v>32.104403671412342</v>
      </c>
      <c r="D696" s="169">
        <v>20.220393285105605</v>
      </c>
      <c r="E696" s="169">
        <f t="shared" si="45"/>
        <v>20.220393285105605</v>
      </c>
      <c r="F696" s="190" t="str">
        <f t="shared" si="42"/>
        <v/>
      </c>
      <c r="H696" t="str">
        <f t="shared" si="44"/>
        <v/>
      </c>
      <c r="I696" s="190" t="str">
        <f t="shared" si="43"/>
        <v/>
      </c>
    </row>
    <row r="697" spans="1:9">
      <c r="A697">
        <v>694</v>
      </c>
      <c r="B697" s="46">
        <v>45195</v>
      </c>
      <c r="C697" s="169">
        <v>33.938328899409541</v>
      </c>
      <c r="D697" s="169">
        <v>20.220393285105605</v>
      </c>
      <c r="E697" s="169">
        <f t="shared" si="45"/>
        <v>20.220393285105605</v>
      </c>
      <c r="F697" s="190" t="str">
        <f t="shared" si="42"/>
        <v/>
      </c>
      <c r="H697" t="str">
        <f t="shared" si="44"/>
        <v/>
      </c>
      <c r="I697" s="190" t="str">
        <f t="shared" si="43"/>
        <v/>
      </c>
    </row>
    <row r="698" spans="1:9">
      <c r="A698">
        <v>695</v>
      </c>
      <c r="B698" s="46">
        <v>45196</v>
      </c>
      <c r="C698" s="169">
        <v>20.90603436955811</v>
      </c>
      <c r="D698" s="169">
        <v>20.220393285105605</v>
      </c>
      <c r="E698" s="169">
        <f t="shared" si="45"/>
        <v>20.220393285105605</v>
      </c>
      <c r="F698" s="190" t="str">
        <f t="shared" si="42"/>
        <v/>
      </c>
      <c r="H698" t="str">
        <f t="shared" si="44"/>
        <v/>
      </c>
      <c r="I698" s="190" t="str">
        <f t="shared" si="43"/>
        <v/>
      </c>
    </row>
    <row r="699" spans="1:9">
      <c r="A699">
        <v>696</v>
      </c>
      <c r="B699" s="46">
        <v>45197</v>
      </c>
      <c r="C699" s="169">
        <v>18.33551687355904</v>
      </c>
      <c r="D699" s="169">
        <v>20.220393285105605</v>
      </c>
      <c r="E699" s="169">
        <f t="shared" si="45"/>
        <v>18.33551687355904</v>
      </c>
      <c r="F699" s="190" t="str">
        <f t="shared" si="42"/>
        <v/>
      </c>
      <c r="H699" t="str">
        <f t="shared" si="44"/>
        <v/>
      </c>
      <c r="I699" s="190" t="str">
        <f t="shared" si="43"/>
        <v/>
      </c>
    </row>
    <row r="700" spans="1:9">
      <c r="A700">
        <v>697</v>
      </c>
      <c r="B700" s="46">
        <v>45198</v>
      </c>
      <c r="C700" s="169">
        <v>20.135935989558106</v>
      </c>
      <c r="D700" s="169">
        <v>20.220393285105605</v>
      </c>
      <c r="E700" s="169">
        <f t="shared" si="45"/>
        <v>20.135935989558106</v>
      </c>
      <c r="F700" s="190" t="str">
        <f t="shared" si="42"/>
        <v/>
      </c>
      <c r="H700" t="str">
        <f t="shared" si="44"/>
        <v/>
      </c>
      <c r="I700" s="190" t="str">
        <f t="shared" si="43"/>
        <v/>
      </c>
    </row>
    <row r="701" spans="1:9">
      <c r="A701">
        <v>698</v>
      </c>
      <c r="B701" s="46">
        <v>45199</v>
      </c>
      <c r="C701" s="169">
        <v>4.0797406895590393</v>
      </c>
      <c r="D701" s="169">
        <v>20.220393285105605</v>
      </c>
      <c r="E701" s="169">
        <f t="shared" si="45"/>
        <v>4.0797406895590393</v>
      </c>
      <c r="F701" s="190" t="str">
        <f t="shared" si="42"/>
        <v/>
      </c>
      <c r="H701" t="str">
        <f t="shared" si="44"/>
        <v/>
      </c>
      <c r="I701" s="190" t="str">
        <f t="shared" si="43"/>
        <v/>
      </c>
    </row>
    <row r="702" spans="1:9">
      <c r="A702">
        <v>699</v>
      </c>
      <c r="B702" s="46">
        <v>45200</v>
      </c>
      <c r="C702" s="169">
        <v>0.84823744955904112</v>
      </c>
      <c r="D702" s="169">
        <v>40.400211353346023</v>
      </c>
      <c r="E702" s="169">
        <f t="shared" si="45"/>
        <v>0.84823744955904112</v>
      </c>
      <c r="F702" s="190" t="str">
        <f t="shared" si="42"/>
        <v/>
      </c>
      <c r="H702" t="str">
        <f t="shared" si="44"/>
        <v/>
      </c>
      <c r="I702" s="190" t="str">
        <f t="shared" si="43"/>
        <v/>
      </c>
    </row>
    <row r="703" spans="1:9">
      <c r="A703">
        <v>700</v>
      </c>
      <c r="B703" s="46">
        <v>45201</v>
      </c>
      <c r="C703" s="169">
        <v>0.9602911375581098</v>
      </c>
      <c r="D703" s="169">
        <v>40.400211353346023</v>
      </c>
      <c r="E703" s="169">
        <f t="shared" si="45"/>
        <v>0.9602911375581098</v>
      </c>
      <c r="F703" s="190" t="str">
        <f t="shared" si="42"/>
        <v/>
      </c>
      <c r="H703" t="str">
        <f t="shared" si="44"/>
        <v/>
      </c>
      <c r="I703" s="190" t="str">
        <f t="shared" si="43"/>
        <v/>
      </c>
    </row>
    <row r="704" spans="1:9">
      <c r="A704">
        <v>701</v>
      </c>
      <c r="B704" s="46">
        <v>45202</v>
      </c>
      <c r="C704" s="169">
        <v>3.2073961695590407</v>
      </c>
      <c r="D704" s="169">
        <v>40.400211353346023</v>
      </c>
      <c r="E704" s="169">
        <f t="shared" si="45"/>
        <v>3.2073961695590407</v>
      </c>
      <c r="F704" s="190" t="str">
        <f t="shared" si="42"/>
        <v/>
      </c>
      <c r="H704" t="str">
        <f t="shared" si="44"/>
        <v/>
      </c>
      <c r="I704" s="190" t="str">
        <f t="shared" si="43"/>
        <v/>
      </c>
    </row>
    <row r="705" spans="1:9">
      <c r="A705">
        <v>702</v>
      </c>
      <c r="B705" s="46">
        <v>45203</v>
      </c>
      <c r="C705" s="169">
        <v>7.7128933218427083</v>
      </c>
      <c r="D705" s="169">
        <v>40.400211353346023</v>
      </c>
      <c r="E705" s="169">
        <f t="shared" si="45"/>
        <v>7.7128933218427083</v>
      </c>
      <c r="F705" s="190" t="str">
        <f t="shared" si="42"/>
        <v/>
      </c>
      <c r="H705" t="str">
        <f t="shared" si="44"/>
        <v/>
      </c>
      <c r="I705" s="190" t="str">
        <f t="shared" si="43"/>
        <v/>
      </c>
    </row>
    <row r="706" spans="1:9">
      <c r="A706">
        <v>703</v>
      </c>
      <c r="B706" s="46">
        <v>45204</v>
      </c>
      <c r="C706" s="169">
        <v>18.757089646844573</v>
      </c>
      <c r="D706" s="169">
        <v>40.400211353346023</v>
      </c>
      <c r="E706" s="169">
        <f t="shared" si="45"/>
        <v>18.757089646844573</v>
      </c>
      <c r="F706" s="190" t="str">
        <f t="shared" si="42"/>
        <v/>
      </c>
      <c r="H706" t="str">
        <f t="shared" si="44"/>
        <v/>
      </c>
      <c r="I706" s="190" t="str">
        <f t="shared" si="43"/>
        <v/>
      </c>
    </row>
    <row r="707" spans="1:9">
      <c r="A707">
        <v>704</v>
      </c>
      <c r="B707" s="46">
        <v>45205</v>
      </c>
      <c r="C707" s="169">
        <v>21.618682225843646</v>
      </c>
      <c r="D707" s="169">
        <v>40.400211353346023</v>
      </c>
      <c r="E707" s="169">
        <f t="shared" si="45"/>
        <v>21.618682225843646</v>
      </c>
      <c r="F707" s="190" t="str">
        <f t="shared" ref="F707:F763" si="46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44"/>
        <v/>
      </c>
      <c r="I707" s="190" t="str">
        <f t="shared" si="43"/>
        <v/>
      </c>
    </row>
    <row r="708" spans="1:9">
      <c r="A708">
        <v>705</v>
      </c>
      <c r="B708" s="46">
        <v>45206</v>
      </c>
      <c r="C708" s="169">
        <v>4.6228063218445712</v>
      </c>
      <c r="D708" s="169">
        <v>40.400211353346023</v>
      </c>
      <c r="E708" s="169">
        <f t="shared" si="45"/>
        <v>4.6228063218445712</v>
      </c>
      <c r="F708" s="190" t="str">
        <f t="shared" si="46"/>
        <v/>
      </c>
      <c r="H708" t="str">
        <f t="shared" si="44"/>
        <v/>
      </c>
      <c r="I708" s="190" t="str">
        <f t="shared" ref="I708:I746" si="47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</row>
    <row r="709" spans="1:9">
      <c r="A709">
        <v>706</v>
      </c>
      <c r="B709" s="46">
        <v>45207</v>
      </c>
      <c r="C709" s="169">
        <v>2.9587972828436397</v>
      </c>
      <c r="D709" s="169">
        <v>40.400211353346023</v>
      </c>
      <c r="E709" s="169">
        <f t="shared" si="45"/>
        <v>2.9587972828436397</v>
      </c>
      <c r="F709" s="190" t="str">
        <f t="shared" si="46"/>
        <v/>
      </c>
      <c r="H709" t="str">
        <f t="shared" ref="H709:H763" si="48">IF(MONTH(B709)=1,IF(DAY(B709)=1,YEAR(B709),""),"")</f>
        <v/>
      </c>
      <c r="I709" s="190" t="str">
        <f t="shared" si="47"/>
        <v/>
      </c>
    </row>
    <row r="710" spans="1:9">
      <c r="A710">
        <v>707</v>
      </c>
      <c r="B710" s="46">
        <v>45208</v>
      </c>
      <c r="C710" s="169">
        <v>22.02844628484457</v>
      </c>
      <c r="D710" s="169">
        <v>40.400211353346023</v>
      </c>
      <c r="E710" s="169">
        <f t="shared" si="45"/>
        <v>22.02844628484457</v>
      </c>
      <c r="F710" s="190" t="str">
        <f t="shared" si="46"/>
        <v/>
      </c>
      <c r="H710" t="str">
        <f t="shared" si="48"/>
        <v/>
      </c>
      <c r="I710" s="190" t="str">
        <f t="shared" si="47"/>
        <v/>
      </c>
    </row>
    <row r="711" spans="1:9">
      <c r="A711">
        <v>708</v>
      </c>
      <c r="B711" s="46">
        <v>45209</v>
      </c>
      <c r="C711" s="169">
        <v>23.77941356184364</v>
      </c>
      <c r="D711" s="169">
        <v>40.400211353346023</v>
      </c>
      <c r="E711" s="169">
        <f t="shared" si="45"/>
        <v>23.77941356184364</v>
      </c>
      <c r="F711" s="190" t="str">
        <f t="shared" si="46"/>
        <v/>
      </c>
      <c r="H711" t="str">
        <f t="shared" si="48"/>
        <v/>
      </c>
      <c r="I711" s="190" t="str">
        <f t="shared" si="47"/>
        <v/>
      </c>
    </row>
    <row r="712" spans="1:9">
      <c r="A712">
        <v>709</v>
      </c>
      <c r="B712" s="46">
        <v>45210</v>
      </c>
      <c r="C712" s="169">
        <v>16.200307536526953</v>
      </c>
      <c r="D712" s="169">
        <v>40.400211353346023</v>
      </c>
      <c r="E712" s="169">
        <f t="shared" si="45"/>
        <v>16.200307536526953</v>
      </c>
      <c r="F712" s="190" t="str">
        <f t="shared" si="46"/>
        <v/>
      </c>
      <c r="H712" t="str">
        <f t="shared" si="48"/>
        <v/>
      </c>
      <c r="I712" s="190" t="str">
        <f t="shared" si="47"/>
        <v/>
      </c>
    </row>
    <row r="713" spans="1:9">
      <c r="A713">
        <v>710</v>
      </c>
      <c r="B713" s="46">
        <v>45211</v>
      </c>
      <c r="C713" s="169">
        <v>8.2141049895250902</v>
      </c>
      <c r="D713" s="169">
        <v>40.400211353346023</v>
      </c>
      <c r="E713" s="169">
        <f t="shared" si="45"/>
        <v>8.2141049895250902</v>
      </c>
      <c r="F713" s="190" t="str">
        <f t="shared" si="46"/>
        <v/>
      </c>
      <c r="H713" t="str">
        <f t="shared" si="48"/>
        <v/>
      </c>
      <c r="I713" s="190" t="str">
        <f t="shared" si="47"/>
        <v/>
      </c>
    </row>
    <row r="714" spans="1:9">
      <c r="A714">
        <v>711</v>
      </c>
      <c r="B714" s="46">
        <v>45212</v>
      </c>
      <c r="C714" s="169">
        <v>3.2859982715278822</v>
      </c>
      <c r="D714" s="169">
        <v>40.400211353346023</v>
      </c>
      <c r="E714" s="169">
        <f t="shared" si="45"/>
        <v>3.2859982715278822</v>
      </c>
      <c r="F714" s="190" t="str">
        <f t="shared" si="46"/>
        <v/>
      </c>
      <c r="H714" t="str">
        <f t="shared" si="48"/>
        <v/>
      </c>
      <c r="I714" s="190" t="str">
        <f t="shared" si="47"/>
        <v/>
      </c>
    </row>
    <row r="715" spans="1:9">
      <c r="A715">
        <v>712</v>
      </c>
      <c r="B715" s="46">
        <v>45213</v>
      </c>
      <c r="C715" s="169">
        <v>11.08688186452695</v>
      </c>
      <c r="D715" s="169">
        <v>40.400211353346023</v>
      </c>
      <c r="E715" s="169">
        <f t="shared" si="45"/>
        <v>11.08688186452695</v>
      </c>
      <c r="F715" s="190" t="str">
        <f t="shared" si="46"/>
        <v/>
      </c>
      <c r="H715" t="str">
        <f t="shared" si="48"/>
        <v/>
      </c>
      <c r="I715" s="190" t="str">
        <f t="shared" si="47"/>
        <v/>
      </c>
    </row>
    <row r="716" spans="1:9">
      <c r="A716">
        <v>713</v>
      </c>
      <c r="B716" s="46">
        <v>45214</v>
      </c>
      <c r="C716" s="169">
        <v>4.878889060526955</v>
      </c>
      <c r="D716" s="169">
        <v>40.400211353346023</v>
      </c>
      <c r="E716" s="169">
        <f t="shared" si="45"/>
        <v>4.878889060526955</v>
      </c>
      <c r="F716" s="190" t="str">
        <f t="shared" si="46"/>
        <v>O</v>
      </c>
      <c r="G716" s="191">
        <f>IF(DAY(B716)=15,D716,"")</f>
        <v>40.400211353346023</v>
      </c>
      <c r="H716" t="str">
        <f t="shared" si="48"/>
        <v/>
      </c>
      <c r="I716" s="190" t="str">
        <f t="shared" si="47"/>
        <v>O</v>
      </c>
    </row>
    <row r="717" spans="1:9">
      <c r="A717">
        <v>714</v>
      </c>
      <c r="B717" s="46">
        <v>45215</v>
      </c>
      <c r="C717" s="169">
        <v>26.990288200526951</v>
      </c>
      <c r="D717" s="169">
        <v>40.400211353346023</v>
      </c>
      <c r="E717" s="169">
        <f t="shared" si="45"/>
        <v>26.990288200526951</v>
      </c>
      <c r="F717" s="190" t="str">
        <f t="shared" si="46"/>
        <v/>
      </c>
      <c r="G717" s="191" t="str">
        <f>IF(DAY(B717)=15,D717,"")</f>
        <v/>
      </c>
      <c r="H717" t="str">
        <f t="shared" si="48"/>
        <v/>
      </c>
      <c r="I717" s="190" t="str">
        <f t="shared" si="47"/>
        <v/>
      </c>
    </row>
    <row r="718" spans="1:9">
      <c r="A718">
        <v>715</v>
      </c>
      <c r="B718" s="46">
        <v>45216</v>
      </c>
      <c r="C718" s="169">
        <v>4.7591329325269545</v>
      </c>
      <c r="D718" s="169">
        <v>40.400211353346023</v>
      </c>
      <c r="E718" s="169">
        <f t="shared" si="45"/>
        <v>4.7591329325269545</v>
      </c>
      <c r="F718" s="190" t="str">
        <f t="shared" si="46"/>
        <v/>
      </c>
      <c r="H718" t="str">
        <f t="shared" si="48"/>
        <v/>
      </c>
      <c r="I718" s="190" t="str">
        <f t="shared" si="47"/>
        <v/>
      </c>
    </row>
    <row r="719" spans="1:9">
      <c r="A719">
        <v>716</v>
      </c>
      <c r="B719" s="46">
        <v>45217</v>
      </c>
      <c r="C719" s="169">
        <v>69.301702732977404</v>
      </c>
      <c r="D719" s="169">
        <v>40.400211353346023</v>
      </c>
      <c r="E719" s="169">
        <f t="shared" ref="E719:E762" si="49">IF(C719&lt;D719,C719,D719)</f>
        <v>40.400211353346023</v>
      </c>
      <c r="F719" s="190" t="str">
        <f t="shared" si="46"/>
        <v/>
      </c>
      <c r="H719" t="str">
        <f t="shared" si="48"/>
        <v/>
      </c>
      <c r="I719" s="190" t="str">
        <f t="shared" si="47"/>
        <v/>
      </c>
    </row>
    <row r="720" spans="1:9">
      <c r="A720">
        <v>717</v>
      </c>
      <c r="B720" s="46">
        <v>45218</v>
      </c>
      <c r="C720" s="169">
        <v>76.788497715978323</v>
      </c>
      <c r="D720" s="169">
        <v>40.400211353346023</v>
      </c>
      <c r="E720" s="169">
        <f t="shared" si="49"/>
        <v>40.400211353346023</v>
      </c>
      <c r="F720" s="190" t="str">
        <f t="shared" si="46"/>
        <v/>
      </c>
      <c r="H720" t="str">
        <f t="shared" si="48"/>
        <v/>
      </c>
      <c r="I720" s="190" t="str">
        <f t="shared" si="47"/>
        <v/>
      </c>
    </row>
    <row r="721" spans="1:9">
      <c r="A721">
        <v>718</v>
      </c>
      <c r="B721" s="46">
        <v>45219</v>
      </c>
      <c r="C721" s="169">
        <v>88.607744400979271</v>
      </c>
      <c r="D721" s="169">
        <v>40.400211353346023</v>
      </c>
      <c r="E721" s="169">
        <f t="shared" si="49"/>
        <v>40.400211353346023</v>
      </c>
      <c r="F721" s="190" t="str">
        <f t="shared" si="46"/>
        <v/>
      </c>
      <c r="H721" t="str">
        <f t="shared" si="48"/>
        <v/>
      </c>
      <c r="I721" s="190" t="str">
        <f t="shared" si="47"/>
        <v/>
      </c>
    </row>
    <row r="722" spans="1:9">
      <c r="A722">
        <v>719</v>
      </c>
      <c r="B722" s="46">
        <v>45220</v>
      </c>
      <c r="C722" s="169">
        <v>94.690464856979261</v>
      </c>
      <c r="D722" s="169">
        <v>40.400211353346023</v>
      </c>
      <c r="E722" s="169">
        <f t="shared" si="49"/>
        <v>40.400211353346023</v>
      </c>
      <c r="F722" s="190" t="str">
        <f t="shared" si="46"/>
        <v/>
      </c>
      <c r="H722" t="str">
        <f t="shared" si="48"/>
        <v/>
      </c>
      <c r="I722" s="190" t="str">
        <f t="shared" si="47"/>
        <v/>
      </c>
    </row>
    <row r="723" spans="1:9">
      <c r="A723">
        <v>720</v>
      </c>
      <c r="B723" s="46">
        <v>45221</v>
      </c>
      <c r="C723" s="169">
        <v>103.0744109489774</v>
      </c>
      <c r="D723" s="169">
        <v>40.400211353346023</v>
      </c>
      <c r="E723" s="169">
        <f t="shared" si="49"/>
        <v>40.400211353346023</v>
      </c>
      <c r="F723" s="190" t="str">
        <f t="shared" si="46"/>
        <v/>
      </c>
      <c r="H723" t="str">
        <f t="shared" si="48"/>
        <v/>
      </c>
      <c r="I723" s="190" t="str">
        <f t="shared" si="47"/>
        <v/>
      </c>
    </row>
    <row r="724" spans="1:9">
      <c r="A724">
        <v>721</v>
      </c>
      <c r="B724" s="46">
        <v>45222</v>
      </c>
      <c r="C724" s="169">
        <v>121.68581367297928</v>
      </c>
      <c r="D724" s="169">
        <v>40.400211353346023</v>
      </c>
      <c r="E724" s="169">
        <f t="shared" si="49"/>
        <v>40.400211353346023</v>
      </c>
      <c r="F724" s="190" t="str">
        <f t="shared" si="46"/>
        <v/>
      </c>
      <c r="H724" t="str">
        <f t="shared" si="48"/>
        <v/>
      </c>
      <c r="I724" s="190" t="str">
        <f t="shared" si="47"/>
        <v/>
      </c>
    </row>
    <row r="725" spans="1:9">
      <c r="A725">
        <v>722</v>
      </c>
      <c r="B725" s="46">
        <v>45223</v>
      </c>
      <c r="C725" s="169">
        <v>99.479185400978338</v>
      </c>
      <c r="D725" s="169">
        <v>40.400211353346023</v>
      </c>
      <c r="E725" s="169">
        <f t="shared" si="49"/>
        <v>40.400211353346023</v>
      </c>
      <c r="F725" s="190" t="str">
        <f t="shared" si="46"/>
        <v/>
      </c>
      <c r="H725" t="str">
        <f t="shared" si="48"/>
        <v/>
      </c>
      <c r="I725" s="190" t="str">
        <f t="shared" si="47"/>
        <v/>
      </c>
    </row>
    <row r="726" spans="1:9">
      <c r="A726">
        <v>723</v>
      </c>
      <c r="B726" s="46">
        <v>45224</v>
      </c>
      <c r="C726" s="169">
        <v>153.27217943682234</v>
      </c>
      <c r="D726" s="169">
        <v>40.400211353346023</v>
      </c>
      <c r="E726" s="169">
        <f t="shared" si="49"/>
        <v>40.400211353346023</v>
      </c>
      <c r="F726" s="190" t="str">
        <f t="shared" si="46"/>
        <v/>
      </c>
      <c r="H726" t="str">
        <f t="shared" si="48"/>
        <v/>
      </c>
      <c r="I726" s="190" t="str">
        <f t="shared" si="47"/>
        <v/>
      </c>
    </row>
    <row r="727" spans="1:9">
      <c r="A727">
        <v>724</v>
      </c>
      <c r="B727" s="46">
        <v>45225</v>
      </c>
      <c r="C727" s="169">
        <v>159.0758643998214</v>
      </c>
      <c r="D727" s="169">
        <v>40.400211353346023</v>
      </c>
      <c r="E727" s="169">
        <f t="shared" si="49"/>
        <v>40.400211353346023</v>
      </c>
      <c r="F727" s="190" t="str">
        <f t="shared" si="46"/>
        <v/>
      </c>
      <c r="H727" t="str">
        <f t="shared" si="48"/>
        <v/>
      </c>
      <c r="I727" s="190" t="str">
        <f t="shared" si="47"/>
        <v/>
      </c>
    </row>
    <row r="728" spans="1:9">
      <c r="A728">
        <v>725</v>
      </c>
      <c r="B728" s="46">
        <v>45226</v>
      </c>
      <c r="C728" s="169">
        <v>171.12282010182233</v>
      </c>
      <c r="D728" s="169">
        <v>40.400211353346023</v>
      </c>
      <c r="E728" s="169">
        <f t="shared" si="49"/>
        <v>40.400211353346023</v>
      </c>
      <c r="F728" s="190" t="str">
        <f t="shared" si="46"/>
        <v/>
      </c>
      <c r="H728" t="str">
        <f t="shared" si="48"/>
        <v/>
      </c>
      <c r="I728" s="190" t="str">
        <f t="shared" si="47"/>
        <v/>
      </c>
    </row>
    <row r="729" spans="1:9">
      <c r="A729">
        <v>726</v>
      </c>
      <c r="B729" s="46">
        <v>45227</v>
      </c>
      <c r="C729" s="169">
        <v>165.19954648382142</v>
      </c>
      <c r="D729" s="169">
        <v>40.400211353346023</v>
      </c>
      <c r="E729" s="169">
        <f t="shared" si="49"/>
        <v>40.400211353346023</v>
      </c>
      <c r="F729" s="190" t="str">
        <f t="shared" si="46"/>
        <v/>
      </c>
      <c r="H729" t="str">
        <f t="shared" si="48"/>
        <v/>
      </c>
      <c r="I729" s="190" t="str">
        <f t="shared" si="47"/>
        <v/>
      </c>
    </row>
    <row r="730" spans="1:9">
      <c r="A730">
        <v>727</v>
      </c>
      <c r="B730" s="46">
        <v>45228</v>
      </c>
      <c r="C730" s="169">
        <v>176.09406028882233</v>
      </c>
      <c r="D730" s="169">
        <v>40.400211353346023</v>
      </c>
      <c r="E730" s="169">
        <f t="shared" si="49"/>
        <v>40.400211353346023</v>
      </c>
      <c r="F730" s="190" t="str">
        <f t="shared" si="46"/>
        <v/>
      </c>
      <c r="H730" t="str">
        <f t="shared" si="48"/>
        <v/>
      </c>
      <c r="I730" s="190" t="str">
        <f t="shared" si="47"/>
        <v/>
      </c>
    </row>
    <row r="731" spans="1:9">
      <c r="A731">
        <v>728</v>
      </c>
      <c r="B731" s="46">
        <v>45229</v>
      </c>
      <c r="C731" s="169">
        <v>183.32879985482234</v>
      </c>
      <c r="D731" s="169">
        <v>40.400211353346023</v>
      </c>
      <c r="E731" s="169">
        <f t="shared" si="49"/>
        <v>40.400211353346023</v>
      </c>
      <c r="F731" s="190" t="str">
        <f t="shared" si="46"/>
        <v/>
      </c>
      <c r="H731" t="str">
        <f t="shared" si="48"/>
        <v/>
      </c>
      <c r="I731" s="190" t="str">
        <f t="shared" si="47"/>
        <v/>
      </c>
    </row>
    <row r="732" spans="1:9">
      <c r="A732">
        <v>729</v>
      </c>
      <c r="B732" s="46">
        <v>45230</v>
      </c>
      <c r="C732" s="169">
        <v>207.29087419382046</v>
      </c>
      <c r="D732" s="169">
        <v>40.400211353346023</v>
      </c>
      <c r="E732" s="169">
        <f t="shared" si="49"/>
        <v>40.400211353346023</v>
      </c>
      <c r="F732" s="190" t="str">
        <f t="shared" si="46"/>
        <v/>
      </c>
      <c r="H732" t="str">
        <f t="shared" si="48"/>
        <v/>
      </c>
      <c r="I732" s="190" t="str">
        <f t="shared" si="47"/>
        <v/>
      </c>
    </row>
    <row r="733" spans="1:9">
      <c r="A733">
        <v>730</v>
      </c>
      <c r="B733" s="46">
        <v>45231</v>
      </c>
      <c r="C733" s="169">
        <v>253.62003188389818</v>
      </c>
      <c r="D733" s="169">
        <v>80.938788836501317</v>
      </c>
      <c r="E733" s="169">
        <f t="shared" si="49"/>
        <v>80.938788836501317</v>
      </c>
      <c r="F733" s="190" t="str">
        <f t="shared" si="46"/>
        <v/>
      </c>
      <c r="H733" t="str">
        <f t="shared" si="48"/>
        <v/>
      </c>
      <c r="I733" s="190" t="str">
        <f t="shared" si="47"/>
        <v/>
      </c>
    </row>
    <row r="734" spans="1:9">
      <c r="A734">
        <v>731</v>
      </c>
      <c r="B734" s="46">
        <v>45232</v>
      </c>
      <c r="C734" s="169">
        <v>256.18723188389822</v>
      </c>
      <c r="D734" s="169">
        <v>80.938788836501317</v>
      </c>
      <c r="E734" s="169">
        <f t="shared" si="49"/>
        <v>80.938788836501317</v>
      </c>
      <c r="F734" s="190" t="str">
        <f t="shared" si="46"/>
        <v/>
      </c>
      <c r="H734" t="str">
        <f t="shared" si="48"/>
        <v/>
      </c>
      <c r="I734" s="190" t="str">
        <f t="shared" si="47"/>
        <v/>
      </c>
    </row>
    <row r="735" spans="1:9">
      <c r="A735">
        <v>732</v>
      </c>
      <c r="B735" s="46">
        <v>45233</v>
      </c>
      <c r="C735" s="169">
        <v>262.77693188389821</v>
      </c>
      <c r="D735" s="169">
        <v>80.938788836501317</v>
      </c>
      <c r="E735" s="169">
        <f t="shared" si="49"/>
        <v>80.938788836501317</v>
      </c>
      <c r="F735" s="190" t="str">
        <f t="shared" si="46"/>
        <v/>
      </c>
      <c r="H735" t="str">
        <f t="shared" si="48"/>
        <v/>
      </c>
      <c r="I735" s="190" t="str">
        <f t="shared" si="47"/>
        <v/>
      </c>
    </row>
    <row r="736" spans="1:9">
      <c r="A736">
        <v>733</v>
      </c>
      <c r="B736" s="46">
        <v>45234</v>
      </c>
      <c r="C736" s="169">
        <v>259.53693188389821</v>
      </c>
      <c r="D736" s="169">
        <v>80.938788836501317</v>
      </c>
      <c r="E736" s="169">
        <f t="shared" si="49"/>
        <v>80.938788836501317</v>
      </c>
      <c r="F736" s="190" t="str">
        <f t="shared" si="46"/>
        <v/>
      </c>
      <c r="H736" t="str">
        <f t="shared" si="48"/>
        <v/>
      </c>
      <c r="I736" s="190" t="str">
        <f t="shared" si="47"/>
        <v/>
      </c>
    </row>
    <row r="737" spans="1:9">
      <c r="A737">
        <v>734</v>
      </c>
      <c r="B737" s="46">
        <v>45235</v>
      </c>
      <c r="C737" s="169">
        <v>251.82653188389912</v>
      </c>
      <c r="D737" s="169">
        <v>80.938788836501317</v>
      </c>
      <c r="E737" s="169">
        <f t="shared" si="49"/>
        <v>80.938788836501317</v>
      </c>
      <c r="F737" s="190" t="str">
        <f t="shared" si="46"/>
        <v/>
      </c>
      <c r="H737" t="str">
        <f t="shared" si="48"/>
        <v/>
      </c>
      <c r="I737" s="190" t="str">
        <f t="shared" si="47"/>
        <v/>
      </c>
    </row>
    <row r="738" spans="1:9">
      <c r="A738">
        <v>735</v>
      </c>
      <c r="B738" s="46">
        <v>45236</v>
      </c>
      <c r="C738" s="169">
        <v>274.95413188389722</v>
      </c>
      <c r="D738" s="169">
        <v>80.938788836501317</v>
      </c>
      <c r="E738" s="169">
        <f t="shared" si="49"/>
        <v>80.938788836501317</v>
      </c>
      <c r="F738" s="190" t="str">
        <f t="shared" si="46"/>
        <v/>
      </c>
      <c r="H738" t="str">
        <f t="shared" si="48"/>
        <v/>
      </c>
      <c r="I738" s="190" t="str">
        <f t="shared" si="47"/>
        <v/>
      </c>
    </row>
    <row r="739" spans="1:9">
      <c r="A739">
        <v>736</v>
      </c>
      <c r="B739" s="46">
        <v>45237</v>
      </c>
      <c r="C739" s="169">
        <v>288.58583188389912</v>
      </c>
      <c r="D739" s="169">
        <v>80.938788836501317</v>
      </c>
      <c r="E739" s="169">
        <f t="shared" si="49"/>
        <v>80.938788836501317</v>
      </c>
      <c r="F739" s="190" t="str">
        <f t="shared" si="46"/>
        <v/>
      </c>
      <c r="H739" t="str">
        <f t="shared" si="48"/>
        <v/>
      </c>
      <c r="I739" s="190" t="str">
        <f t="shared" si="47"/>
        <v/>
      </c>
    </row>
    <row r="740" spans="1:9">
      <c r="A740">
        <v>737</v>
      </c>
      <c r="B740" s="46">
        <v>45238</v>
      </c>
      <c r="C740" s="169">
        <v>197.56188005070351</v>
      </c>
      <c r="D740" s="169">
        <v>80.938788836501317</v>
      </c>
      <c r="E740" s="169">
        <f t="shared" si="49"/>
        <v>80.938788836501317</v>
      </c>
      <c r="F740" s="190" t="str">
        <f t="shared" si="46"/>
        <v/>
      </c>
      <c r="H740" t="str">
        <f t="shared" si="48"/>
        <v/>
      </c>
      <c r="I740" s="190" t="str">
        <f t="shared" si="47"/>
        <v/>
      </c>
    </row>
    <row r="741" spans="1:9">
      <c r="A741">
        <v>738</v>
      </c>
      <c r="B741" s="46">
        <v>45239</v>
      </c>
      <c r="C741" s="169">
        <v>202.00878005070163</v>
      </c>
      <c r="D741" s="169">
        <v>80.938788836501317</v>
      </c>
      <c r="E741" s="169">
        <f t="shared" si="49"/>
        <v>80.938788836501317</v>
      </c>
      <c r="F741" s="190" t="str">
        <f t="shared" si="46"/>
        <v/>
      </c>
      <c r="H741" t="str">
        <f t="shared" si="48"/>
        <v/>
      </c>
      <c r="I741" s="190" t="str">
        <f t="shared" si="47"/>
        <v/>
      </c>
    </row>
    <row r="742" spans="1:9">
      <c r="A742">
        <v>739</v>
      </c>
      <c r="B742" s="46">
        <v>45240</v>
      </c>
      <c r="C742" s="169">
        <v>201.88778005070165</v>
      </c>
      <c r="D742" s="169">
        <v>80.938788836501317</v>
      </c>
      <c r="E742" s="169">
        <f t="shared" si="49"/>
        <v>80.938788836501317</v>
      </c>
      <c r="F742" s="190" t="str">
        <f t="shared" si="46"/>
        <v/>
      </c>
      <c r="H742" t="str">
        <f t="shared" si="48"/>
        <v/>
      </c>
      <c r="I742" s="190" t="str">
        <f t="shared" si="47"/>
        <v/>
      </c>
    </row>
    <row r="743" spans="1:9">
      <c r="A743">
        <v>740</v>
      </c>
      <c r="B743" s="46">
        <v>45241</v>
      </c>
      <c r="C743" s="169">
        <v>168.39948005070352</v>
      </c>
      <c r="D743" s="169">
        <v>80.938788836501317</v>
      </c>
      <c r="E743" s="169">
        <f t="shared" si="49"/>
        <v>80.938788836501317</v>
      </c>
      <c r="F743" s="190" t="str">
        <f t="shared" si="46"/>
        <v/>
      </c>
      <c r="H743" t="str">
        <f t="shared" si="48"/>
        <v/>
      </c>
      <c r="I743" s="190" t="str">
        <f t="shared" si="47"/>
        <v/>
      </c>
    </row>
    <row r="744" spans="1:9">
      <c r="A744">
        <v>741</v>
      </c>
      <c r="B744" s="46">
        <v>45242</v>
      </c>
      <c r="C744" s="169">
        <v>171.48488005070351</v>
      </c>
      <c r="D744" s="169">
        <v>80.938788836501317</v>
      </c>
      <c r="E744" s="169">
        <f t="shared" si="49"/>
        <v>80.938788836501317</v>
      </c>
      <c r="F744" s="190" t="str">
        <f t="shared" si="46"/>
        <v/>
      </c>
      <c r="H744" t="str">
        <f t="shared" si="48"/>
        <v/>
      </c>
      <c r="I744" s="190" t="str">
        <f t="shared" si="47"/>
        <v/>
      </c>
    </row>
    <row r="745" spans="1:9">
      <c r="A745">
        <v>742</v>
      </c>
      <c r="B745" s="46">
        <v>45243</v>
      </c>
      <c r="C745" s="169">
        <v>190.53308005070352</v>
      </c>
      <c r="D745" s="169">
        <v>80.938788836501317</v>
      </c>
      <c r="E745" s="169">
        <f t="shared" si="49"/>
        <v>80.938788836501317</v>
      </c>
      <c r="F745" s="190" t="str">
        <f t="shared" si="46"/>
        <v/>
      </c>
      <c r="H745" t="str">
        <f t="shared" si="48"/>
        <v/>
      </c>
      <c r="I745" s="190" t="str">
        <f t="shared" si="47"/>
        <v/>
      </c>
    </row>
    <row r="746" spans="1:9">
      <c r="A746">
        <v>743</v>
      </c>
      <c r="B746" s="46">
        <v>45244</v>
      </c>
      <c r="C746" s="169">
        <v>203.91558005070166</v>
      </c>
      <c r="D746" s="169">
        <v>80.938788836501317</v>
      </c>
      <c r="E746" s="169">
        <f t="shared" si="49"/>
        <v>80.938788836501317</v>
      </c>
      <c r="F746" s="190" t="str">
        <f t="shared" si="46"/>
        <v/>
      </c>
      <c r="H746" t="str">
        <f t="shared" si="48"/>
        <v/>
      </c>
      <c r="I746" s="190" t="str">
        <f t="shared" si="47"/>
        <v/>
      </c>
    </row>
    <row r="747" spans="1:9">
      <c r="A747">
        <v>744</v>
      </c>
      <c r="B747" s="46">
        <v>45245</v>
      </c>
      <c r="C747" s="169">
        <v>139.01341894241907</v>
      </c>
      <c r="D747" s="169">
        <v>80.938788836501317</v>
      </c>
      <c r="E747" s="169">
        <f t="shared" si="49"/>
        <v>80.938788836501317</v>
      </c>
      <c r="F747" s="190" t="str">
        <f t="shared" si="46"/>
        <v>N</v>
      </c>
      <c r="G747" s="191">
        <f>IF(DAY(B747)=15,D747,"")</f>
        <v>80.938788836501317</v>
      </c>
      <c r="H747" t="str">
        <f t="shared" si="48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N</v>
      </c>
    </row>
    <row r="748" spans="1:9">
      <c r="A748">
        <v>745</v>
      </c>
      <c r="B748" s="46">
        <v>45246</v>
      </c>
      <c r="C748" s="169">
        <v>139.64881894241907</v>
      </c>
      <c r="D748" s="169">
        <v>80.938788836501317</v>
      </c>
      <c r="E748" s="169">
        <f t="shared" si="49"/>
        <v>80.938788836501317</v>
      </c>
      <c r="F748" s="190" t="str">
        <f t="shared" si="46"/>
        <v/>
      </c>
      <c r="H748" t="str">
        <f t="shared" si="48"/>
        <v/>
      </c>
      <c r="I748" s="190" t="str">
        <f t="shared" ref="I748:I763" si="50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45247</v>
      </c>
      <c r="C749" s="169">
        <v>161.96021894241906</v>
      </c>
      <c r="D749" s="169">
        <v>80.938788836501317</v>
      </c>
      <c r="E749" s="169">
        <f t="shared" si="49"/>
        <v>80.938788836501317</v>
      </c>
      <c r="F749" s="190" t="str">
        <f t="shared" si="46"/>
        <v/>
      </c>
      <c r="H749" t="str">
        <f t="shared" si="48"/>
        <v/>
      </c>
      <c r="I749" s="190" t="str">
        <f t="shared" si="50"/>
        <v/>
      </c>
    </row>
    <row r="750" spans="1:9">
      <c r="A750">
        <v>747</v>
      </c>
      <c r="B750" s="46">
        <v>45248</v>
      </c>
      <c r="C750" s="169">
        <v>148.16361894242092</v>
      </c>
      <c r="D750" s="169">
        <v>80.938788836501317</v>
      </c>
      <c r="E750" s="169">
        <f t="shared" si="49"/>
        <v>80.938788836501317</v>
      </c>
      <c r="F750" s="190" t="str">
        <f t="shared" si="46"/>
        <v/>
      </c>
      <c r="H750" t="str">
        <f t="shared" si="48"/>
        <v/>
      </c>
      <c r="I750" s="190" t="str">
        <f t="shared" si="50"/>
        <v/>
      </c>
    </row>
    <row r="751" spans="1:9">
      <c r="A751">
        <v>748</v>
      </c>
      <c r="B751" s="46">
        <v>45249</v>
      </c>
      <c r="C751" s="169">
        <v>118.77901894241906</v>
      </c>
      <c r="D751" s="169">
        <v>80.938788836501317</v>
      </c>
      <c r="E751" s="169">
        <f t="shared" si="49"/>
        <v>80.938788836501317</v>
      </c>
      <c r="F751" s="190" t="str">
        <f t="shared" si="46"/>
        <v/>
      </c>
      <c r="H751" t="str">
        <f t="shared" si="48"/>
        <v/>
      </c>
      <c r="I751" s="190" t="str">
        <f t="shared" si="50"/>
        <v/>
      </c>
    </row>
    <row r="752" spans="1:9">
      <c r="A752">
        <v>749</v>
      </c>
      <c r="B752" s="46">
        <v>45250</v>
      </c>
      <c r="C752" s="169">
        <v>140.30131894241907</v>
      </c>
      <c r="D752" s="169">
        <v>80.938788836501317</v>
      </c>
      <c r="E752" s="169">
        <f t="shared" si="49"/>
        <v>80.938788836501317</v>
      </c>
      <c r="F752" s="190" t="str">
        <f t="shared" si="46"/>
        <v/>
      </c>
      <c r="H752" t="str">
        <f t="shared" si="48"/>
        <v/>
      </c>
      <c r="I752" s="190" t="str">
        <f t="shared" si="50"/>
        <v/>
      </c>
    </row>
    <row r="753" spans="1:9">
      <c r="A753">
        <v>750</v>
      </c>
      <c r="B753" s="46">
        <v>45251</v>
      </c>
      <c r="C753" s="169">
        <v>101.55531894242093</v>
      </c>
      <c r="D753" s="169">
        <v>80.938788836501317</v>
      </c>
      <c r="E753" s="169">
        <f t="shared" si="49"/>
        <v>80.938788836501317</v>
      </c>
      <c r="F753" s="190" t="str">
        <f t="shared" si="46"/>
        <v/>
      </c>
      <c r="H753" t="str">
        <f t="shared" si="48"/>
        <v/>
      </c>
      <c r="I753" s="190" t="str">
        <f t="shared" si="50"/>
        <v/>
      </c>
    </row>
    <row r="754" spans="1:9">
      <c r="A754">
        <v>751</v>
      </c>
      <c r="B754" s="46">
        <v>45252</v>
      </c>
      <c r="C754" s="169">
        <v>59.209988596797729</v>
      </c>
      <c r="D754" s="169">
        <v>80.938788836501317</v>
      </c>
      <c r="E754" s="169">
        <f t="shared" si="49"/>
        <v>59.209988596797729</v>
      </c>
      <c r="F754" s="190" t="str">
        <f t="shared" si="46"/>
        <v/>
      </c>
      <c r="H754" t="str">
        <f t="shared" si="48"/>
        <v/>
      </c>
      <c r="I754" s="190" t="str">
        <f t="shared" si="50"/>
        <v/>
      </c>
    </row>
    <row r="755" spans="1:9">
      <c r="A755">
        <v>752</v>
      </c>
      <c r="B755" s="46">
        <v>45253</v>
      </c>
      <c r="C755" s="169">
        <v>77.077688596795866</v>
      </c>
      <c r="D755" s="169">
        <v>80.938788836501317</v>
      </c>
      <c r="E755" s="169">
        <f t="shared" si="49"/>
        <v>77.077688596795866</v>
      </c>
      <c r="F755" s="190" t="str">
        <f t="shared" si="46"/>
        <v/>
      </c>
      <c r="H755" t="str">
        <f t="shared" si="48"/>
        <v/>
      </c>
      <c r="I755" s="190" t="str">
        <f t="shared" si="50"/>
        <v/>
      </c>
    </row>
    <row r="756" spans="1:9">
      <c r="A756">
        <v>753</v>
      </c>
      <c r="B756" s="46">
        <v>45254</v>
      </c>
      <c r="C756" s="169">
        <v>88.524088596797739</v>
      </c>
      <c r="D756" s="169">
        <v>80.938788836501317</v>
      </c>
      <c r="E756" s="169">
        <f t="shared" si="49"/>
        <v>80.938788836501317</v>
      </c>
      <c r="F756" s="190" t="str">
        <f t="shared" si="46"/>
        <v/>
      </c>
      <c r="H756" t="str">
        <f t="shared" si="48"/>
        <v/>
      </c>
      <c r="I756" s="190" t="str">
        <f t="shared" si="50"/>
        <v/>
      </c>
    </row>
    <row r="757" spans="1:9">
      <c r="A757">
        <v>754</v>
      </c>
      <c r="B757" s="46">
        <v>45255</v>
      </c>
      <c r="C757" s="169">
        <v>79.626388596797739</v>
      </c>
      <c r="D757" s="169">
        <v>80.938788836501317</v>
      </c>
      <c r="E757" s="169">
        <f t="shared" si="49"/>
        <v>79.626388596797739</v>
      </c>
      <c r="F757" s="190" t="str">
        <f t="shared" si="46"/>
        <v/>
      </c>
      <c r="H757" t="str">
        <f t="shared" si="48"/>
        <v/>
      </c>
      <c r="I757" s="190" t="str">
        <f t="shared" si="50"/>
        <v/>
      </c>
    </row>
    <row r="758" spans="1:9">
      <c r="A758">
        <v>755</v>
      </c>
      <c r="B758" s="46">
        <v>45256</v>
      </c>
      <c r="C758" s="169">
        <v>118.20378859679774</v>
      </c>
      <c r="D758" s="169">
        <v>80.938788836501317</v>
      </c>
      <c r="E758" s="169">
        <f t="shared" si="49"/>
        <v>80.938788836501317</v>
      </c>
      <c r="F758" s="190" t="str">
        <f t="shared" si="46"/>
        <v/>
      </c>
      <c r="H758" t="str">
        <f t="shared" si="48"/>
        <v/>
      </c>
      <c r="I758" s="190" t="str">
        <f t="shared" si="50"/>
        <v/>
      </c>
    </row>
    <row r="759" spans="1:9">
      <c r="A759">
        <v>756</v>
      </c>
      <c r="B759" s="46">
        <v>45257</v>
      </c>
      <c r="C759" s="169">
        <v>114.29358859679586</v>
      </c>
      <c r="D759" s="169">
        <v>80.938788836501317</v>
      </c>
      <c r="E759" s="169">
        <f t="shared" si="49"/>
        <v>80.938788836501317</v>
      </c>
      <c r="F759" s="190" t="str">
        <f t="shared" si="46"/>
        <v/>
      </c>
      <c r="H759" t="str">
        <f t="shared" si="48"/>
        <v/>
      </c>
      <c r="I759" s="190" t="str">
        <f t="shared" si="50"/>
        <v/>
      </c>
    </row>
    <row r="760" spans="1:9">
      <c r="A760">
        <v>757</v>
      </c>
      <c r="B760" s="46">
        <v>45258</v>
      </c>
      <c r="C760" s="169">
        <v>114.73578859679773</v>
      </c>
      <c r="D760" s="169">
        <v>80.938788836501317</v>
      </c>
      <c r="E760" s="169">
        <f t="shared" si="49"/>
        <v>80.938788836501317</v>
      </c>
      <c r="F760" s="190" t="str">
        <f t="shared" si="46"/>
        <v/>
      </c>
      <c r="H760" t="str">
        <f t="shared" si="48"/>
        <v/>
      </c>
      <c r="I760" s="190" t="str">
        <f t="shared" si="50"/>
        <v/>
      </c>
    </row>
    <row r="761" spans="1:9">
      <c r="A761">
        <v>758</v>
      </c>
      <c r="B761" s="46">
        <v>45259</v>
      </c>
      <c r="C761" s="169">
        <v>136.26722023465373</v>
      </c>
      <c r="D761" s="169">
        <v>80.938788836501317</v>
      </c>
      <c r="E761" s="169">
        <f t="shared" si="49"/>
        <v>80.938788836501317</v>
      </c>
      <c r="F761" s="190" t="str">
        <f t="shared" si="46"/>
        <v/>
      </c>
      <c r="H761" t="str">
        <f t="shared" si="48"/>
        <v/>
      </c>
      <c r="I761" s="190" t="str">
        <f t="shared" si="50"/>
        <v/>
      </c>
    </row>
    <row r="762" spans="1:9">
      <c r="A762">
        <v>759</v>
      </c>
      <c r="B762" s="46">
        <v>45260</v>
      </c>
      <c r="C762" s="169">
        <v>165.58282023465745</v>
      </c>
      <c r="D762" s="169">
        <v>80.938788836501317</v>
      </c>
      <c r="E762" s="169">
        <f t="shared" si="49"/>
        <v>80.938788836501317</v>
      </c>
      <c r="F762" s="190" t="str">
        <f t="shared" si="46"/>
        <v/>
      </c>
      <c r="H762" t="str">
        <f t="shared" si="48"/>
        <v/>
      </c>
      <c r="I762" s="190" t="str">
        <f t="shared" si="50"/>
        <v/>
      </c>
    </row>
    <row r="763" spans="1:9">
      <c r="B763" s="46"/>
      <c r="C763" s="169"/>
      <c r="D763" s="169"/>
      <c r="E763" s="169"/>
      <c r="F763" s="190" t="str">
        <f t="shared" si="46"/>
        <v/>
      </c>
      <c r="G763" s="191" t="str">
        <f t="shared" ref="G763" si="51">IF(DAY(B763)=15,D763,"")</f>
        <v/>
      </c>
      <c r="H763" t="str">
        <f t="shared" si="48"/>
        <v/>
      </c>
      <c r="I763" s="190" t="str">
        <f t="shared" si="50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179</v>
      </c>
      <c r="C4" s="225">
        <f>Dat_02!B3</f>
        <v>44501</v>
      </c>
      <c r="D4" s="224"/>
      <c r="E4" s="226">
        <f>Dat_02!C3</f>
        <v>22.34408784277036</v>
      </c>
      <c r="F4" s="226">
        <f>Dat_02!D3</f>
        <v>83.114057360768328</v>
      </c>
      <c r="G4" s="226">
        <f>Dat_02!E3</f>
        <v>22.34408784277036</v>
      </c>
      <c r="I4" s="227">
        <f>Dat_02!G3</f>
        <v>0</v>
      </c>
      <c r="J4" s="233">
        <f>IF(Dat_02!H3=0,"",Dat_02!H3)</f>
        <v>2021</v>
      </c>
      <c r="K4" s="104">
        <f>IF(J4=0,"",J4)</f>
        <v>2021</v>
      </c>
    </row>
    <row r="5" spans="2:11">
      <c r="B5" s="224"/>
      <c r="C5" s="225">
        <f>Dat_02!B4</f>
        <v>44502</v>
      </c>
      <c r="D5" s="224"/>
      <c r="E5" s="226">
        <f>Dat_02!C4</f>
        <v>28.966698306771288</v>
      </c>
      <c r="F5" s="226">
        <f>Dat_02!D4</f>
        <v>83.114057360768328</v>
      </c>
      <c r="G5" s="226">
        <f>Dat_02!E4</f>
        <v>28.966698306771288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44503</v>
      </c>
      <c r="D6" s="224"/>
      <c r="E6" s="226">
        <f>Dat_02!C5</f>
        <v>56.044065198660775</v>
      </c>
      <c r="F6" s="226">
        <f>Dat_02!D5</f>
        <v>83.114057360768328</v>
      </c>
      <c r="G6" s="226">
        <f>Dat_02!E5</f>
        <v>56.044065198660775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44504</v>
      </c>
      <c r="D7" s="224"/>
      <c r="E7" s="226">
        <f>Dat_02!C6</f>
        <v>53.493364498659844</v>
      </c>
      <c r="F7" s="226">
        <f>Dat_02!D6</f>
        <v>83.114057360768328</v>
      </c>
      <c r="G7" s="226">
        <f>Dat_02!E6</f>
        <v>53.493364498659844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44505</v>
      </c>
      <c r="D8" s="224"/>
      <c r="E8" s="226">
        <f>Dat_02!C7</f>
        <v>54.803013696662639</v>
      </c>
      <c r="F8" s="226">
        <f>Dat_02!D7</f>
        <v>83.114057360768328</v>
      </c>
      <c r="G8" s="226">
        <f>Dat_02!E7</f>
        <v>54.803013696662639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44506</v>
      </c>
      <c r="D9" s="224"/>
      <c r="E9" s="226">
        <f>Dat_02!C8</f>
        <v>51.59049206866171</v>
      </c>
      <c r="F9" s="226">
        <f>Dat_02!D8</f>
        <v>83.114057360768328</v>
      </c>
      <c r="G9" s="226">
        <f>Dat_02!E8</f>
        <v>51.59049206866171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44507</v>
      </c>
      <c r="D10" s="224"/>
      <c r="E10" s="226">
        <f>Dat_02!C9</f>
        <v>44.764683378660777</v>
      </c>
      <c r="F10" s="226">
        <f>Dat_02!D9</f>
        <v>83.114057360768328</v>
      </c>
      <c r="G10" s="226">
        <f>Dat_02!E9</f>
        <v>44.764683378660777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44508</v>
      </c>
      <c r="D11" s="224"/>
      <c r="E11" s="226">
        <f>Dat_02!C10</f>
        <v>58.263789336660778</v>
      </c>
      <c r="F11" s="226">
        <f>Dat_02!D10</f>
        <v>83.114057360768328</v>
      </c>
      <c r="G11" s="226">
        <f>Dat_02!E10</f>
        <v>58.263789336660778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44509</v>
      </c>
      <c r="D12" s="224"/>
      <c r="E12" s="226">
        <f>Dat_02!C11</f>
        <v>60.522108998661707</v>
      </c>
      <c r="F12" s="226">
        <f>Dat_02!D11</f>
        <v>83.114057360768328</v>
      </c>
      <c r="G12" s="226">
        <f>Dat_02!E11</f>
        <v>60.522108998661707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44510</v>
      </c>
      <c r="D13" s="224"/>
      <c r="E13" s="226">
        <f>Dat_02!C12</f>
        <v>41.104470824205343</v>
      </c>
      <c r="F13" s="226">
        <f>Dat_02!D12</f>
        <v>83.114057360768328</v>
      </c>
      <c r="G13" s="226">
        <f>Dat_02!E12</f>
        <v>41.104470824205343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44511</v>
      </c>
      <c r="D14" s="224"/>
      <c r="E14" s="226">
        <f>Dat_02!C13</f>
        <v>42.502239774205343</v>
      </c>
      <c r="F14" s="226">
        <f>Dat_02!D13</f>
        <v>83.114057360768328</v>
      </c>
      <c r="G14" s="226">
        <f>Dat_02!E13</f>
        <v>42.502239774205343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44512</v>
      </c>
      <c r="D15" s="224"/>
      <c r="E15" s="226">
        <f>Dat_02!C14</f>
        <v>41.262817884206278</v>
      </c>
      <c r="F15" s="226">
        <f>Dat_02!D14</f>
        <v>83.114057360768328</v>
      </c>
      <c r="G15" s="226">
        <f>Dat_02!E14</f>
        <v>41.262817884206278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44513</v>
      </c>
      <c r="D16" s="224"/>
      <c r="E16" s="226">
        <f>Dat_02!C15</f>
        <v>23.457430284206275</v>
      </c>
      <c r="F16" s="226">
        <f>Dat_02!D15</f>
        <v>83.114057360768328</v>
      </c>
      <c r="G16" s="226">
        <f>Dat_02!E15</f>
        <v>23.457430284206275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44514</v>
      </c>
      <c r="D17" s="224"/>
      <c r="E17" s="226">
        <f>Dat_02!C16</f>
        <v>24.490697184204411</v>
      </c>
      <c r="F17" s="226">
        <f>Dat_02!D16</f>
        <v>83.114057360768328</v>
      </c>
      <c r="G17" s="226">
        <f>Dat_02!E16</f>
        <v>24.490697184204411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44515</v>
      </c>
      <c r="D18" s="224"/>
      <c r="E18" s="226">
        <f>Dat_02!C17</f>
        <v>34.151530696206272</v>
      </c>
      <c r="F18" s="226">
        <f>Dat_02!D17</f>
        <v>83.114057360768328</v>
      </c>
      <c r="G18" s="226">
        <f>Dat_02!E17</f>
        <v>34.151530696206272</v>
      </c>
      <c r="I18" s="227">
        <f>Dat_02!G17</f>
        <v>83.114057360768328</v>
      </c>
      <c r="J18" s="233" t="str">
        <f>IF(Dat_02!H17=0,"",Dat_02!H17)</f>
        <v/>
      </c>
    </row>
    <row r="19" spans="2:10">
      <c r="B19" s="224"/>
      <c r="C19" s="225">
        <f>Dat_02!B18</f>
        <v>44516</v>
      </c>
      <c r="D19" s="224"/>
      <c r="E19" s="226">
        <f>Dat_02!C18</f>
        <v>28.298368584206276</v>
      </c>
      <c r="F19" s="226">
        <f>Dat_02!D18</f>
        <v>83.114057360768328</v>
      </c>
      <c r="G19" s="226">
        <f>Dat_02!E18</f>
        <v>28.298368584206276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44517</v>
      </c>
      <c r="D20" s="224"/>
      <c r="E20" s="226">
        <f>Dat_02!C19</f>
        <v>16.208828459577518</v>
      </c>
      <c r="F20" s="226">
        <f>Dat_02!D19</f>
        <v>83.114057360768328</v>
      </c>
      <c r="G20" s="226">
        <f>Dat_02!E19</f>
        <v>16.208828459577518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44518</v>
      </c>
      <c r="D21" s="224"/>
      <c r="E21" s="226">
        <f>Dat_02!C20</f>
        <v>19.995195079575655</v>
      </c>
      <c r="F21" s="226">
        <f>Dat_02!D20</f>
        <v>83.114057360768328</v>
      </c>
      <c r="G21" s="226">
        <f>Dat_02!E20</f>
        <v>19.995195079575655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44519</v>
      </c>
      <c r="D22" s="224"/>
      <c r="E22" s="226">
        <f>Dat_02!C21</f>
        <v>29.27442094957566</v>
      </c>
      <c r="F22" s="226">
        <f>Dat_02!D21</f>
        <v>83.114057360768328</v>
      </c>
      <c r="G22" s="226">
        <f>Dat_02!E21</f>
        <v>29.27442094957566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44520</v>
      </c>
      <c r="D23" s="224"/>
      <c r="E23" s="226">
        <f>Dat_02!C22</f>
        <v>25.361640631577515</v>
      </c>
      <c r="F23" s="226">
        <f>Dat_02!D22</f>
        <v>83.114057360768328</v>
      </c>
      <c r="G23" s="226">
        <f>Dat_02!E22</f>
        <v>25.361640631577515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44521</v>
      </c>
      <c r="D24" s="224"/>
      <c r="E24" s="226">
        <f>Dat_02!C23</f>
        <v>27.613694815575656</v>
      </c>
      <c r="F24" s="226">
        <f>Dat_02!D23</f>
        <v>83.114057360768328</v>
      </c>
      <c r="G24" s="226">
        <f>Dat_02!E23</f>
        <v>27.613694815575656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44522</v>
      </c>
      <c r="D25" s="224"/>
      <c r="E25" s="226">
        <f>Dat_02!C24</f>
        <v>28.185898831577521</v>
      </c>
      <c r="F25" s="226">
        <f>Dat_02!D24</f>
        <v>83.114057360768328</v>
      </c>
      <c r="G25" s="226">
        <f>Dat_02!E24</f>
        <v>28.185898831577521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44523</v>
      </c>
      <c r="D26" s="224"/>
      <c r="E26" s="226">
        <f>Dat_02!C25</f>
        <v>27.056196983576591</v>
      </c>
      <c r="F26" s="226">
        <f>Dat_02!D25</f>
        <v>83.114057360768328</v>
      </c>
      <c r="G26" s="226">
        <f>Dat_02!E25</f>
        <v>27.056196983576591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44524</v>
      </c>
      <c r="D27" s="224"/>
      <c r="E27" s="226">
        <f>Dat_02!C26</f>
        <v>45.922900717377338</v>
      </c>
      <c r="F27" s="226">
        <f>Dat_02!D26</f>
        <v>83.114057360768328</v>
      </c>
      <c r="G27" s="226">
        <f>Dat_02!E26</f>
        <v>45.922900717377338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44525</v>
      </c>
      <c r="D28" s="224"/>
      <c r="E28" s="226">
        <f>Dat_02!C27</f>
        <v>48.023393435378267</v>
      </c>
      <c r="F28" s="226">
        <f>Dat_02!D27</f>
        <v>83.114057360768328</v>
      </c>
      <c r="G28" s="226">
        <f>Dat_02!E27</f>
        <v>48.023393435378267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44526</v>
      </c>
      <c r="D29" s="224"/>
      <c r="E29" s="226">
        <f>Dat_02!C28</f>
        <v>48.029964095378268</v>
      </c>
      <c r="F29" s="226">
        <f>Dat_02!D28</f>
        <v>83.114057360768328</v>
      </c>
      <c r="G29" s="226">
        <f>Dat_02!E28</f>
        <v>48.029964095378268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44527</v>
      </c>
      <c r="D30" s="224"/>
      <c r="E30" s="226">
        <f>Dat_02!C29</f>
        <v>51.930724423378273</v>
      </c>
      <c r="F30" s="226">
        <f>Dat_02!D29</f>
        <v>83.114057360768328</v>
      </c>
      <c r="G30" s="226">
        <f>Dat_02!E29</f>
        <v>51.930724423378273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44528</v>
      </c>
      <c r="D31" s="224"/>
      <c r="E31" s="226">
        <f>Dat_02!C30</f>
        <v>44.816040211378272</v>
      </c>
      <c r="F31" s="226">
        <f>Dat_02!D30</f>
        <v>83.114057360768328</v>
      </c>
      <c r="G31" s="226">
        <f>Dat_02!E30</f>
        <v>44.816040211378272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44529</v>
      </c>
      <c r="D32" s="224"/>
      <c r="E32" s="226">
        <f>Dat_02!C31</f>
        <v>54.373351795377332</v>
      </c>
      <c r="F32" s="226">
        <f>Dat_02!D31</f>
        <v>83.114057360768328</v>
      </c>
      <c r="G32" s="226">
        <f>Dat_02!E31</f>
        <v>54.373351795377332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44530</v>
      </c>
      <c r="D33" s="224"/>
      <c r="E33" s="226">
        <f>Dat_02!C32</f>
        <v>69.328777995378275</v>
      </c>
      <c r="F33" s="226">
        <f>Dat_02!D32</f>
        <v>83.114057360768328</v>
      </c>
      <c r="G33" s="226">
        <f>Dat_02!E32</f>
        <v>69.328777995378275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44531</v>
      </c>
      <c r="D34" s="224"/>
      <c r="E34" s="226">
        <f>Dat_02!C33</f>
        <v>68.424174788547219</v>
      </c>
      <c r="F34" s="226">
        <f>Dat_02!D33</f>
        <v>104.11073943778104</v>
      </c>
      <c r="G34" s="226">
        <f>Dat_02!E33</f>
        <v>68.424174788547219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189</v>
      </c>
      <c r="C35" s="225">
        <f>Dat_02!B34</f>
        <v>44532</v>
      </c>
      <c r="D35" s="224"/>
      <c r="E35" s="226">
        <f>Dat_02!C34</f>
        <v>68.196118772550932</v>
      </c>
      <c r="F35" s="226">
        <f>Dat_02!D34</f>
        <v>104.11073943778104</v>
      </c>
      <c r="G35" s="226">
        <f>Dat_02!E34</f>
        <v>68.196118772550932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44533</v>
      </c>
      <c r="D36" s="224"/>
      <c r="E36" s="226">
        <f>Dat_02!C35</f>
        <v>80.289601772547201</v>
      </c>
      <c r="F36" s="226">
        <f>Dat_02!D35</f>
        <v>104.11073943778104</v>
      </c>
      <c r="G36" s="226">
        <f>Dat_02!E35</f>
        <v>80.289601772547201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44534</v>
      </c>
      <c r="D37" s="224"/>
      <c r="E37" s="226">
        <f>Dat_02!C36</f>
        <v>74.362226412549063</v>
      </c>
      <c r="F37" s="226">
        <f>Dat_02!D36</f>
        <v>104.11073943778104</v>
      </c>
      <c r="G37" s="226">
        <f>Dat_02!E36</f>
        <v>74.362226412549063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44535</v>
      </c>
      <c r="D38" s="224"/>
      <c r="E38" s="226">
        <f>Dat_02!C37</f>
        <v>68.340501322548135</v>
      </c>
      <c r="F38" s="226">
        <f>Dat_02!D37</f>
        <v>104.11073943778104</v>
      </c>
      <c r="G38" s="226">
        <f>Dat_02!E37</f>
        <v>68.340501322548135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44536</v>
      </c>
      <c r="D39" s="224"/>
      <c r="E39" s="226">
        <f>Dat_02!C38</f>
        <v>75.856498524549067</v>
      </c>
      <c r="F39" s="226">
        <f>Dat_02!D38</f>
        <v>104.11073943778104</v>
      </c>
      <c r="G39" s="226">
        <f>Dat_02!E38</f>
        <v>75.856498524549067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44537</v>
      </c>
      <c r="D40" s="224"/>
      <c r="E40" s="226">
        <f>Dat_02!C39</f>
        <v>75.676378570549076</v>
      </c>
      <c r="F40" s="226">
        <f>Dat_02!D39</f>
        <v>104.11073943778104</v>
      </c>
      <c r="G40" s="226">
        <f>Dat_02!E39</f>
        <v>75.676378570549076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44538</v>
      </c>
      <c r="D41" s="224"/>
      <c r="E41" s="226">
        <f>Dat_02!C40</f>
        <v>134.58541499479685</v>
      </c>
      <c r="F41" s="226">
        <f>Dat_02!D40</f>
        <v>104.11073943778104</v>
      </c>
      <c r="G41" s="226">
        <f>Dat_02!E40</f>
        <v>104.11073943778104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44539</v>
      </c>
      <c r="D42" s="224"/>
      <c r="E42" s="226">
        <f>Dat_02!C41</f>
        <v>150.33647316679779</v>
      </c>
      <c r="F42" s="226">
        <f>Dat_02!D41</f>
        <v>104.11073943778104</v>
      </c>
      <c r="G42" s="226">
        <f>Dat_02!E41</f>
        <v>104.11073943778104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44540</v>
      </c>
      <c r="D43" s="224"/>
      <c r="E43" s="226">
        <f>Dat_02!C42</f>
        <v>151.27740937479683</v>
      </c>
      <c r="F43" s="226">
        <f>Dat_02!D42</f>
        <v>104.11073943778104</v>
      </c>
      <c r="G43" s="226">
        <f>Dat_02!E42</f>
        <v>104.11073943778104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44541</v>
      </c>
      <c r="D44" s="224"/>
      <c r="E44" s="226">
        <f>Dat_02!C43</f>
        <v>156.38593004879868</v>
      </c>
      <c r="F44" s="226">
        <f>Dat_02!D43</f>
        <v>104.11073943778104</v>
      </c>
      <c r="G44" s="226">
        <f>Dat_02!E43</f>
        <v>104.11073943778104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44542</v>
      </c>
      <c r="D45" s="224"/>
      <c r="E45" s="226">
        <f>Dat_02!C44</f>
        <v>166.36647109679777</v>
      </c>
      <c r="F45" s="226">
        <f>Dat_02!D44</f>
        <v>104.11073943778104</v>
      </c>
      <c r="G45" s="226">
        <f>Dat_02!E44</f>
        <v>104.11073943778104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44543</v>
      </c>
      <c r="D46" s="224"/>
      <c r="E46" s="226">
        <f>Dat_02!C45</f>
        <v>169.41267504479683</v>
      </c>
      <c r="F46" s="226">
        <f>Dat_02!D45</f>
        <v>104.11073943778104</v>
      </c>
      <c r="G46" s="226">
        <f>Dat_02!E45</f>
        <v>104.11073943778104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44544</v>
      </c>
      <c r="D47" s="224"/>
      <c r="E47" s="226">
        <f>Dat_02!C46</f>
        <v>163.90666651079775</v>
      </c>
      <c r="F47" s="226">
        <f>Dat_02!D46</f>
        <v>104.11073943778104</v>
      </c>
      <c r="G47" s="226">
        <f>Dat_02!E46</f>
        <v>104.11073943778104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44545</v>
      </c>
      <c r="D48" s="224"/>
      <c r="E48" s="226">
        <f>Dat_02!C47</f>
        <v>99.685270723058579</v>
      </c>
      <c r="F48" s="226">
        <f>Dat_02!D47</f>
        <v>104.11073943778104</v>
      </c>
      <c r="G48" s="226">
        <f>Dat_02!E47</f>
        <v>99.685270723058579</v>
      </c>
      <c r="I48" s="227">
        <f>Dat_02!G47</f>
        <v>104.11073943778104</v>
      </c>
      <c r="J48" s="233" t="str">
        <f>IF(Dat_02!H47=0,"",Dat_02!H47)</f>
        <v/>
      </c>
    </row>
    <row r="49" spans="2:10">
      <c r="B49" s="224"/>
      <c r="C49" s="225">
        <f>Dat_02!B48</f>
        <v>44546</v>
      </c>
      <c r="D49" s="224"/>
      <c r="E49" s="226">
        <f>Dat_02!C48</f>
        <v>94.640836811056715</v>
      </c>
      <c r="F49" s="226">
        <f>Dat_02!D48</f>
        <v>104.11073943778104</v>
      </c>
      <c r="G49" s="226">
        <f>Dat_02!E48</f>
        <v>94.640836811056715</v>
      </c>
      <c r="I49" s="227" t="str">
        <f>Dat_02!G48</f>
        <v/>
      </c>
      <c r="J49" s="233" t="str">
        <f>IF(Dat_02!H48=0,"",Dat_02!H48)</f>
        <v/>
      </c>
    </row>
    <row r="50" spans="2:10">
      <c r="B50" s="224"/>
      <c r="C50" s="225">
        <f>Dat_02!B49</f>
        <v>44547</v>
      </c>
      <c r="D50" s="224"/>
      <c r="E50" s="226">
        <f>Dat_02!C49</f>
        <v>101.06677891105764</v>
      </c>
      <c r="F50" s="226">
        <f>Dat_02!D49</f>
        <v>104.11073943778104</v>
      </c>
      <c r="G50" s="226">
        <f>Dat_02!E49</f>
        <v>101.06677891105764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44548</v>
      </c>
      <c r="D51" s="224"/>
      <c r="E51" s="226">
        <f>Dat_02!C50</f>
        <v>108.07583806705765</v>
      </c>
      <c r="F51" s="226">
        <f>Dat_02!D50</f>
        <v>104.11073943778104</v>
      </c>
      <c r="G51" s="226">
        <f>Dat_02!E50</f>
        <v>104.11073943778104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44549</v>
      </c>
      <c r="D52" s="224"/>
      <c r="E52" s="226">
        <f>Dat_02!C51</f>
        <v>94.540561843058569</v>
      </c>
      <c r="F52" s="226">
        <f>Dat_02!D51</f>
        <v>104.11073943778104</v>
      </c>
      <c r="G52" s="226">
        <f>Dat_02!E51</f>
        <v>94.540561843058569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44550</v>
      </c>
      <c r="D53" s="224"/>
      <c r="E53" s="226">
        <f>Dat_02!C52</f>
        <v>109.24280523105858</v>
      </c>
      <c r="F53" s="226">
        <f>Dat_02!D52</f>
        <v>104.11073943778104</v>
      </c>
      <c r="G53" s="226">
        <f>Dat_02!E52</f>
        <v>104.11073943778104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44551</v>
      </c>
      <c r="D54" s="224"/>
      <c r="E54" s="226">
        <f>Dat_02!C53</f>
        <v>116.22075127105857</v>
      </c>
      <c r="F54" s="226">
        <f>Dat_02!D53</f>
        <v>104.11073943778104</v>
      </c>
      <c r="G54" s="226">
        <f>Dat_02!E53</f>
        <v>104.11073943778104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44552</v>
      </c>
      <c r="D55" s="224"/>
      <c r="E55" s="226">
        <f>Dat_02!C54</f>
        <v>109.98334940971068</v>
      </c>
      <c r="F55" s="226">
        <f>Dat_02!D54</f>
        <v>104.11073943778104</v>
      </c>
      <c r="G55" s="226">
        <f>Dat_02!E54</f>
        <v>104.11073943778104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44553</v>
      </c>
      <c r="D56" s="224"/>
      <c r="E56" s="226">
        <f>Dat_02!C55</f>
        <v>100.98646594570883</v>
      </c>
      <c r="F56" s="226">
        <f>Dat_02!D55</f>
        <v>104.11073943778104</v>
      </c>
      <c r="G56" s="226">
        <f>Dat_02!E55</f>
        <v>100.98646594570883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44554</v>
      </c>
      <c r="D57" s="224"/>
      <c r="E57" s="226">
        <f>Dat_02!C56</f>
        <v>73.55139501971162</v>
      </c>
      <c r="F57" s="226">
        <f>Dat_02!D56</f>
        <v>104.11073943778104</v>
      </c>
      <c r="G57" s="226">
        <f>Dat_02!E56</f>
        <v>73.55139501971162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44555</v>
      </c>
      <c r="D58" s="224"/>
      <c r="E58" s="226">
        <f>Dat_02!C57</f>
        <v>63.232335397708816</v>
      </c>
      <c r="F58" s="226">
        <f>Dat_02!D57</f>
        <v>104.11073943778104</v>
      </c>
      <c r="G58" s="226">
        <f>Dat_02!E57</f>
        <v>63.232335397708816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44556</v>
      </c>
      <c r="D59" s="224"/>
      <c r="E59" s="226">
        <f>Dat_02!C58</f>
        <v>67.130857297710676</v>
      </c>
      <c r="F59" s="226">
        <f>Dat_02!D58</f>
        <v>104.11073943778104</v>
      </c>
      <c r="G59" s="226">
        <f>Dat_02!E58</f>
        <v>67.130857297710676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44557</v>
      </c>
      <c r="D60" s="224"/>
      <c r="E60" s="226">
        <f>Dat_02!C59</f>
        <v>70.461875739709754</v>
      </c>
      <c r="F60" s="226">
        <f>Dat_02!D59</f>
        <v>104.11073943778104</v>
      </c>
      <c r="G60" s="226">
        <f>Dat_02!E59</f>
        <v>70.461875739709754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44558</v>
      </c>
      <c r="D61" s="224"/>
      <c r="E61" s="226">
        <f>Dat_02!C60</f>
        <v>74.37801809771068</v>
      </c>
      <c r="F61" s="226">
        <f>Dat_02!D60</f>
        <v>104.11073943778104</v>
      </c>
      <c r="G61" s="226">
        <f>Dat_02!E60</f>
        <v>74.37801809771068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44559</v>
      </c>
      <c r="D62" s="224"/>
      <c r="E62" s="226">
        <f>Dat_02!C61</f>
        <v>126.6753947174044</v>
      </c>
      <c r="F62" s="226">
        <f>Dat_02!D61</f>
        <v>104.11073943778104</v>
      </c>
      <c r="G62" s="226">
        <f>Dat_02!E61</f>
        <v>104.11073943778104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44560</v>
      </c>
      <c r="D63" s="224"/>
      <c r="E63" s="226">
        <f>Dat_02!C62</f>
        <v>127.65760250740441</v>
      </c>
      <c r="F63" s="226">
        <f>Dat_02!D62</f>
        <v>104.11073943778104</v>
      </c>
      <c r="G63" s="226">
        <f>Dat_02!E62</f>
        <v>104.11073943778104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44561</v>
      </c>
      <c r="D64" s="224"/>
      <c r="E64" s="226">
        <f>Dat_02!C63</f>
        <v>118.75927351740441</v>
      </c>
      <c r="F64" s="226">
        <f>Dat_02!D63</f>
        <v>104.11073943778104</v>
      </c>
      <c r="G64" s="226">
        <f>Dat_02!E63</f>
        <v>104.11073943778104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190</v>
      </c>
      <c r="C65" s="225">
        <f>Dat_02!B64</f>
        <v>44562</v>
      </c>
      <c r="D65" s="224"/>
      <c r="E65" s="226">
        <f>Dat_02!C64</f>
        <v>100.67084251940534</v>
      </c>
      <c r="F65" s="226">
        <f>Dat_02!D64</f>
        <v>117.91214619510544</v>
      </c>
      <c r="G65" s="226">
        <f>Dat_02!E64</f>
        <v>100.67084251940534</v>
      </c>
      <c r="I65" s="227">
        <f>Dat_02!G64</f>
        <v>0</v>
      </c>
      <c r="J65" s="233">
        <f>IF(Dat_02!H64=0,"",Dat_02!H64)</f>
        <v>2022</v>
      </c>
    </row>
    <row r="66" spans="2:10">
      <c r="B66" s="224"/>
      <c r="C66" s="225">
        <f>Dat_02!B65</f>
        <v>44563</v>
      </c>
      <c r="D66" s="224"/>
      <c r="E66" s="226">
        <f>Dat_02!C65</f>
        <v>103.36370181740534</v>
      </c>
      <c r="F66" s="226">
        <f>Dat_02!D65</f>
        <v>117.91214619510544</v>
      </c>
      <c r="G66" s="226">
        <f>Dat_02!E65</f>
        <v>103.36370181740534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44564</v>
      </c>
      <c r="D67" s="224"/>
      <c r="E67" s="226">
        <f>Dat_02!C66</f>
        <v>103.76830354740441</v>
      </c>
      <c r="F67" s="226">
        <f>Dat_02!D66</f>
        <v>117.91214619510544</v>
      </c>
      <c r="G67" s="226">
        <f>Dat_02!E66</f>
        <v>103.76830354740441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44565</v>
      </c>
      <c r="D68" s="224"/>
      <c r="E68" s="226">
        <f>Dat_02!C67</f>
        <v>102.19692251140441</v>
      </c>
      <c r="F68" s="226">
        <f>Dat_02!D67</f>
        <v>117.91214619510544</v>
      </c>
      <c r="G68" s="226">
        <f>Dat_02!E67</f>
        <v>102.19692251140441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44566</v>
      </c>
      <c r="D69" s="224"/>
      <c r="E69" s="226">
        <f>Dat_02!C68</f>
        <v>91.123599495153442</v>
      </c>
      <c r="F69" s="226">
        <f>Dat_02!D68</f>
        <v>117.91214619510544</v>
      </c>
      <c r="G69" s="226">
        <f>Dat_02!E68</f>
        <v>91.123599495153442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44567</v>
      </c>
      <c r="D70" s="224"/>
      <c r="E70" s="226">
        <f>Dat_02!C69</f>
        <v>94.747591353151577</v>
      </c>
      <c r="F70" s="226">
        <f>Dat_02!D69</f>
        <v>117.91214619510544</v>
      </c>
      <c r="G70" s="226">
        <f>Dat_02!E69</f>
        <v>94.747591353151577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44568</v>
      </c>
      <c r="D71" s="224"/>
      <c r="E71" s="226">
        <f>Dat_02!C70</f>
        <v>95.756554759152522</v>
      </c>
      <c r="F71" s="226">
        <f>Dat_02!D70</f>
        <v>117.91214619510544</v>
      </c>
      <c r="G71" s="226">
        <f>Dat_02!E70</f>
        <v>95.756554759152522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44569</v>
      </c>
      <c r="D72" s="224"/>
      <c r="E72" s="226">
        <f>Dat_02!C71</f>
        <v>90.367898789151582</v>
      </c>
      <c r="F72" s="226">
        <f>Dat_02!D71</f>
        <v>117.91214619510544</v>
      </c>
      <c r="G72" s="226">
        <f>Dat_02!E71</f>
        <v>90.367898789151582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44570</v>
      </c>
      <c r="D73" s="224"/>
      <c r="E73" s="226">
        <f>Dat_02!C72</f>
        <v>81.920944073152526</v>
      </c>
      <c r="F73" s="226">
        <f>Dat_02!D72</f>
        <v>117.91214619510544</v>
      </c>
      <c r="G73" s="226">
        <f>Dat_02!E72</f>
        <v>81.920944073152526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44571</v>
      </c>
      <c r="D74" s="224"/>
      <c r="E74" s="226">
        <f>Dat_02!C73</f>
        <v>105.46640415515158</v>
      </c>
      <c r="F74" s="226">
        <f>Dat_02!D73</f>
        <v>117.91214619510544</v>
      </c>
      <c r="G74" s="226">
        <f>Dat_02!E73</f>
        <v>105.46640415515158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44572</v>
      </c>
      <c r="D75" s="224"/>
      <c r="E75" s="226">
        <f>Dat_02!C74</f>
        <v>106.51634728715251</v>
      </c>
      <c r="F75" s="226">
        <f>Dat_02!D74</f>
        <v>117.91214619510544</v>
      </c>
      <c r="G75" s="226">
        <f>Dat_02!E74</f>
        <v>106.51634728715251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44573</v>
      </c>
      <c r="D76" s="224"/>
      <c r="E76" s="226">
        <f>Dat_02!C75</f>
        <v>80.589821473632355</v>
      </c>
      <c r="F76" s="226">
        <f>Dat_02!D75</f>
        <v>117.91214619510544</v>
      </c>
      <c r="G76" s="226">
        <f>Dat_02!E75</f>
        <v>80.589821473632355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44574</v>
      </c>
      <c r="D77" s="224"/>
      <c r="E77" s="226">
        <f>Dat_02!C76</f>
        <v>109.19680112363422</v>
      </c>
      <c r="F77" s="226">
        <f>Dat_02!D76</f>
        <v>117.91214619510544</v>
      </c>
      <c r="G77" s="226">
        <f>Dat_02!E76</f>
        <v>109.19680112363422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44575</v>
      </c>
      <c r="D78" s="224"/>
      <c r="E78" s="226">
        <f>Dat_02!C77</f>
        <v>110.57570531363422</v>
      </c>
      <c r="F78" s="226">
        <f>Dat_02!D77</f>
        <v>117.91214619510544</v>
      </c>
      <c r="G78" s="226">
        <f>Dat_02!E77</f>
        <v>110.57570531363422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44576</v>
      </c>
      <c r="D79" s="224"/>
      <c r="E79" s="226">
        <f>Dat_02!C78</f>
        <v>108.31740500363328</v>
      </c>
      <c r="F79" s="226">
        <f>Dat_02!D78</f>
        <v>117.91214619510544</v>
      </c>
      <c r="G79" s="226">
        <f>Dat_02!E78</f>
        <v>108.31740500363328</v>
      </c>
      <c r="I79" s="227">
        <f>Dat_02!G78</f>
        <v>117.91214619510544</v>
      </c>
      <c r="J79" s="233" t="str">
        <f>IF(Dat_02!H78=0,"",Dat_02!H78)</f>
        <v/>
      </c>
    </row>
    <row r="80" spans="2:10">
      <c r="B80" s="224"/>
      <c r="C80" s="225">
        <f>Dat_02!B79</f>
        <v>44577</v>
      </c>
      <c r="D80" s="224"/>
      <c r="E80" s="226">
        <f>Dat_02!C79</f>
        <v>94.351458171634206</v>
      </c>
      <c r="F80" s="226">
        <f>Dat_02!D79</f>
        <v>117.91214619510544</v>
      </c>
      <c r="G80" s="226">
        <f>Dat_02!E79</f>
        <v>94.351458171634206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44578</v>
      </c>
      <c r="D81" s="224"/>
      <c r="E81" s="226">
        <f>Dat_02!C80</f>
        <v>103.21601204363421</v>
      </c>
      <c r="F81" s="226">
        <f>Dat_02!D80</f>
        <v>117.91214619510544</v>
      </c>
      <c r="G81" s="226">
        <f>Dat_02!E80</f>
        <v>103.21601204363421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44579</v>
      </c>
      <c r="D82" s="224"/>
      <c r="E82" s="226">
        <f>Dat_02!C81</f>
        <v>104.71782360363328</v>
      </c>
      <c r="F82" s="226">
        <f>Dat_02!D81</f>
        <v>117.91214619510544</v>
      </c>
      <c r="G82" s="226">
        <f>Dat_02!E81</f>
        <v>104.71782360363328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44580</v>
      </c>
      <c r="D83" s="224"/>
      <c r="E83" s="226">
        <f>Dat_02!C82</f>
        <v>69.15742757451693</v>
      </c>
      <c r="F83" s="226">
        <f>Dat_02!D82</f>
        <v>117.91214619510544</v>
      </c>
      <c r="G83" s="226">
        <f>Dat_02!E82</f>
        <v>69.15742757451693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44581</v>
      </c>
      <c r="D84" s="224"/>
      <c r="E84" s="226">
        <f>Dat_02!C83</f>
        <v>59.130421274517865</v>
      </c>
      <c r="F84" s="226">
        <f>Dat_02!D83</f>
        <v>117.91214619510544</v>
      </c>
      <c r="G84" s="226">
        <f>Dat_02!E83</f>
        <v>59.130421274517865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44582</v>
      </c>
      <c r="D85" s="224"/>
      <c r="E85" s="226">
        <f>Dat_02!C84</f>
        <v>45.015659246516002</v>
      </c>
      <c r="F85" s="226">
        <f>Dat_02!D84</f>
        <v>117.91214619510544</v>
      </c>
      <c r="G85" s="226">
        <f>Dat_02!E84</f>
        <v>45.015659246516002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44583</v>
      </c>
      <c r="D86" s="224"/>
      <c r="E86" s="226">
        <f>Dat_02!C85</f>
        <v>42.616710636516935</v>
      </c>
      <c r="F86" s="226">
        <f>Dat_02!D85</f>
        <v>117.91214619510544</v>
      </c>
      <c r="G86" s="226">
        <f>Dat_02!E85</f>
        <v>42.616710636516935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44584</v>
      </c>
      <c r="D87" s="224"/>
      <c r="E87" s="226">
        <f>Dat_02!C86</f>
        <v>55.733155974516933</v>
      </c>
      <c r="F87" s="226">
        <f>Dat_02!D86</f>
        <v>117.91214619510544</v>
      </c>
      <c r="G87" s="226">
        <f>Dat_02!E86</f>
        <v>55.733155974516933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44585</v>
      </c>
      <c r="D88" s="224"/>
      <c r="E88" s="226">
        <f>Dat_02!C87</f>
        <v>83.187280634515076</v>
      </c>
      <c r="F88" s="226">
        <f>Dat_02!D87</f>
        <v>117.91214619510544</v>
      </c>
      <c r="G88" s="226">
        <f>Dat_02!E87</f>
        <v>83.187280634515076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44586</v>
      </c>
      <c r="D89" s="224"/>
      <c r="E89" s="226">
        <f>Dat_02!C88</f>
        <v>65.483748462519728</v>
      </c>
      <c r="F89" s="226">
        <f>Dat_02!D88</f>
        <v>117.91214619510544</v>
      </c>
      <c r="G89" s="226">
        <f>Dat_02!E88</f>
        <v>65.483748462519728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44587</v>
      </c>
      <c r="D90" s="224"/>
      <c r="E90" s="226">
        <f>Dat_02!C89</f>
        <v>60.651418710062167</v>
      </c>
      <c r="F90" s="226">
        <f>Dat_02!D89</f>
        <v>117.91214619510544</v>
      </c>
      <c r="G90" s="226">
        <f>Dat_02!E89</f>
        <v>60.651418710062167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44588</v>
      </c>
      <c r="D91" s="224"/>
      <c r="E91" s="226">
        <f>Dat_02!C90</f>
        <v>45.053284002061233</v>
      </c>
      <c r="F91" s="226">
        <f>Dat_02!D90</f>
        <v>117.91214619510544</v>
      </c>
      <c r="G91" s="226">
        <f>Dat_02!E90</f>
        <v>45.053284002061233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44589</v>
      </c>
      <c r="D92" s="224"/>
      <c r="E92" s="226">
        <f>Dat_02!C91</f>
        <v>32.939771530062167</v>
      </c>
      <c r="F92" s="226">
        <f>Dat_02!D91</f>
        <v>117.91214619510544</v>
      </c>
      <c r="G92" s="226">
        <f>Dat_02!E91</f>
        <v>32.939771530062167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44590</v>
      </c>
      <c r="D93" s="224"/>
      <c r="E93" s="226">
        <f>Dat_02!C92</f>
        <v>32.169669514064964</v>
      </c>
      <c r="F93" s="226">
        <f>Dat_02!D92</f>
        <v>117.91214619510544</v>
      </c>
      <c r="G93" s="226">
        <f>Dat_02!E92</f>
        <v>32.169669514064964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44591</v>
      </c>
      <c r="D94" s="224"/>
      <c r="E94" s="226">
        <f>Dat_02!C93</f>
        <v>31.01553381806217</v>
      </c>
      <c r="F94" s="226">
        <f>Dat_02!D93</f>
        <v>117.91214619510544</v>
      </c>
      <c r="G94" s="226">
        <f>Dat_02!E93</f>
        <v>31.01553381806217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44592</v>
      </c>
      <c r="D95" s="224"/>
      <c r="E95" s="226">
        <f>Dat_02!C94</f>
        <v>28.296087556061234</v>
      </c>
      <c r="F95" s="226">
        <f>Dat_02!D94</f>
        <v>117.91214619510544</v>
      </c>
      <c r="G95" s="226">
        <f>Dat_02!E94</f>
        <v>28.296087556061234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191</v>
      </c>
      <c r="C96" s="225">
        <f>Dat_02!B95</f>
        <v>44593</v>
      </c>
      <c r="D96" s="224"/>
      <c r="E96" s="226">
        <f>Dat_02!C95</f>
        <v>22.064038620064959</v>
      </c>
      <c r="F96" s="226">
        <f>Dat_02!D95</f>
        <v>129.13893027706081</v>
      </c>
      <c r="G96" s="226">
        <f>Dat_02!E95</f>
        <v>22.064038620064959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44594</v>
      </c>
      <c r="D97" s="224"/>
      <c r="E97" s="226">
        <f>Dat_02!C96</f>
        <v>41.94058828384658</v>
      </c>
      <c r="F97" s="226">
        <f>Dat_02!D96</f>
        <v>129.13893027706081</v>
      </c>
      <c r="G97" s="226">
        <f>Dat_02!E96</f>
        <v>41.94058828384658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44595</v>
      </c>
      <c r="D98" s="224"/>
      <c r="E98" s="226">
        <f>Dat_02!C97</f>
        <v>40.886829097848434</v>
      </c>
      <c r="F98" s="226">
        <f>Dat_02!D97</f>
        <v>129.13893027706081</v>
      </c>
      <c r="G98" s="226">
        <f>Dat_02!E97</f>
        <v>40.886829097848434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44596</v>
      </c>
      <c r="D99" s="224"/>
      <c r="E99" s="226">
        <f>Dat_02!C98</f>
        <v>39.933947491848436</v>
      </c>
      <c r="F99" s="226">
        <f>Dat_02!D98</f>
        <v>129.13893027706081</v>
      </c>
      <c r="G99" s="226">
        <f>Dat_02!E98</f>
        <v>39.933947491848436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44597</v>
      </c>
      <c r="D100" s="224"/>
      <c r="E100" s="226">
        <f>Dat_02!C99</f>
        <v>24.057482091847504</v>
      </c>
      <c r="F100" s="226">
        <f>Dat_02!D99</f>
        <v>129.13893027706081</v>
      </c>
      <c r="G100" s="226">
        <f>Dat_02!E99</f>
        <v>24.057482091847504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44598</v>
      </c>
      <c r="D101" s="224"/>
      <c r="E101" s="226">
        <f>Dat_02!C100</f>
        <v>28.396236431847505</v>
      </c>
      <c r="F101" s="226">
        <f>Dat_02!D100</f>
        <v>129.13893027706081</v>
      </c>
      <c r="G101" s="226">
        <f>Dat_02!E100</f>
        <v>28.396236431847505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44599</v>
      </c>
      <c r="D102" s="224"/>
      <c r="E102" s="226">
        <f>Dat_02!C101</f>
        <v>30.345593323848437</v>
      </c>
      <c r="F102" s="226">
        <f>Dat_02!D101</f>
        <v>129.13893027706081</v>
      </c>
      <c r="G102" s="226">
        <f>Dat_02!E101</f>
        <v>30.345593323848437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44600</v>
      </c>
      <c r="D103" s="224"/>
      <c r="E103" s="226">
        <f>Dat_02!C102</f>
        <v>31.577608177848436</v>
      </c>
      <c r="F103" s="226">
        <f>Dat_02!D102</f>
        <v>129.13893027706081</v>
      </c>
      <c r="G103" s="226">
        <f>Dat_02!E102</f>
        <v>31.577608177848436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44601</v>
      </c>
      <c r="D104" s="224"/>
      <c r="E104" s="226">
        <f>Dat_02!C103</f>
        <v>36.294934372648335</v>
      </c>
      <c r="F104" s="226">
        <f>Dat_02!D103</f>
        <v>129.13893027706081</v>
      </c>
      <c r="G104" s="226">
        <f>Dat_02!E103</f>
        <v>36.294934372648335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44602</v>
      </c>
      <c r="D105" s="224"/>
      <c r="E105" s="226">
        <f>Dat_02!C104</f>
        <v>44.299026102650195</v>
      </c>
      <c r="F105" s="226">
        <f>Dat_02!D104</f>
        <v>129.13893027706081</v>
      </c>
      <c r="G105" s="226">
        <f>Dat_02!E104</f>
        <v>44.299026102650195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44603</v>
      </c>
      <c r="D106" s="224"/>
      <c r="E106" s="226">
        <f>Dat_02!C105</f>
        <v>49.327044512649273</v>
      </c>
      <c r="F106" s="226">
        <f>Dat_02!D105</f>
        <v>129.13893027706081</v>
      </c>
      <c r="G106" s="226">
        <f>Dat_02!E105</f>
        <v>49.327044512649273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44604</v>
      </c>
      <c r="D107" s="224"/>
      <c r="E107" s="226">
        <f>Dat_02!C106</f>
        <v>38.052691846651129</v>
      </c>
      <c r="F107" s="226">
        <f>Dat_02!D106</f>
        <v>129.13893027706081</v>
      </c>
      <c r="G107" s="226">
        <f>Dat_02!E106</f>
        <v>38.052691846651129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44605</v>
      </c>
      <c r="D108" s="224"/>
      <c r="E108" s="226">
        <f>Dat_02!C107</f>
        <v>20.073116136649269</v>
      </c>
      <c r="F108" s="226">
        <f>Dat_02!D107</f>
        <v>129.13893027706081</v>
      </c>
      <c r="G108" s="226">
        <f>Dat_02!E107</f>
        <v>20.073116136649269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44606</v>
      </c>
      <c r="D109" s="224"/>
      <c r="E109" s="226">
        <f>Dat_02!C108</f>
        <v>28.380852538649268</v>
      </c>
      <c r="F109" s="226">
        <f>Dat_02!D108</f>
        <v>129.13893027706081</v>
      </c>
      <c r="G109" s="226">
        <f>Dat_02!E108</f>
        <v>28.380852538649268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44607</v>
      </c>
      <c r="D110" s="224"/>
      <c r="E110" s="226">
        <f>Dat_02!C109</f>
        <v>35.482841400651132</v>
      </c>
      <c r="F110" s="226">
        <f>Dat_02!D109</f>
        <v>129.13893027706081</v>
      </c>
      <c r="G110" s="226">
        <f>Dat_02!E109</f>
        <v>35.482841400651132</v>
      </c>
      <c r="I110" s="227">
        <f>Dat_02!G109</f>
        <v>129.13893027706081</v>
      </c>
      <c r="J110" s="233" t="str">
        <f>IF(Dat_02!H109=0,"",Dat_02!H109)</f>
        <v/>
      </c>
    </row>
    <row r="111" spans="2:10">
      <c r="B111" s="224"/>
      <c r="C111" s="225">
        <f>Dat_02!B110</f>
        <v>44608</v>
      </c>
      <c r="D111" s="224"/>
      <c r="E111" s="226">
        <f>Dat_02!C110</f>
        <v>29.611516519336924</v>
      </c>
      <c r="F111" s="226">
        <f>Dat_02!D110</f>
        <v>129.13893027706081</v>
      </c>
      <c r="G111" s="226">
        <f>Dat_02!E110</f>
        <v>29.611516519336924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44609</v>
      </c>
      <c r="D112" s="224"/>
      <c r="E112" s="226">
        <f>Dat_02!C111</f>
        <v>44.633755531335062</v>
      </c>
      <c r="F112" s="226">
        <f>Dat_02!D111</f>
        <v>129.13893027706081</v>
      </c>
      <c r="G112" s="226">
        <f>Dat_02!E111</f>
        <v>44.633755531335062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44610</v>
      </c>
      <c r="D113" s="224"/>
      <c r="E113" s="226">
        <f>Dat_02!C112</f>
        <v>49.378585881335994</v>
      </c>
      <c r="F113" s="226">
        <f>Dat_02!D112</f>
        <v>129.13893027706081</v>
      </c>
      <c r="G113" s="226">
        <f>Dat_02!E112</f>
        <v>49.378585881335994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44611</v>
      </c>
      <c r="D114" s="224"/>
      <c r="E114" s="226">
        <f>Dat_02!C113</f>
        <v>34.800005225336925</v>
      </c>
      <c r="F114" s="226">
        <f>Dat_02!D113</f>
        <v>129.13893027706081</v>
      </c>
      <c r="G114" s="226">
        <f>Dat_02!E113</f>
        <v>34.800005225336925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44612</v>
      </c>
      <c r="D115" s="224"/>
      <c r="E115" s="226">
        <f>Dat_02!C114</f>
        <v>41.206267895335991</v>
      </c>
      <c r="F115" s="226">
        <f>Dat_02!D114</f>
        <v>129.13893027706081</v>
      </c>
      <c r="G115" s="226">
        <f>Dat_02!E114</f>
        <v>41.206267895335991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44613</v>
      </c>
      <c r="D116" s="224"/>
      <c r="E116" s="226">
        <f>Dat_02!C115</f>
        <v>41.903955069337854</v>
      </c>
      <c r="F116" s="226">
        <f>Dat_02!D115</f>
        <v>129.13893027706081</v>
      </c>
      <c r="G116" s="226">
        <f>Dat_02!E115</f>
        <v>41.903955069337854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44614</v>
      </c>
      <c r="D117" s="224"/>
      <c r="E117" s="226">
        <f>Dat_02!C116</f>
        <v>42.939992395335061</v>
      </c>
      <c r="F117" s="226">
        <f>Dat_02!D116</f>
        <v>129.13893027706081</v>
      </c>
      <c r="G117" s="226">
        <f>Dat_02!E116</f>
        <v>42.939992395335061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44615</v>
      </c>
      <c r="D118" s="224"/>
      <c r="E118" s="226">
        <f>Dat_02!C117</f>
        <v>33.073677456992442</v>
      </c>
      <c r="F118" s="226">
        <f>Dat_02!D117</f>
        <v>129.13893027706081</v>
      </c>
      <c r="G118" s="226">
        <f>Dat_02!E117</f>
        <v>33.073677456992442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44616</v>
      </c>
      <c r="D119" s="224"/>
      <c r="E119" s="226">
        <f>Dat_02!C118</f>
        <v>38.823976576992443</v>
      </c>
      <c r="F119" s="226">
        <f>Dat_02!D118</f>
        <v>129.13893027706081</v>
      </c>
      <c r="G119" s="226">
        <f>Dat_02!E118</f>
        <v>38.823976576992443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44617</v>
      </c>
      <c r="D120" s="224"/>
      <c r="E120" s="226">
        <f>Dat_02!C119</f>
        <v>33.172898378992443</v>
      </c>
      <c r="F120" s="226">
        <f>Dat_02!D119</f>
        <v>129.13893027706081</v>
      </c>
      <c r="G120" s="226">
        <f>Dat_02!E119</f>
        <v>33.172898378992443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44618</v>
      </c>
      <c r="D121" s="224"/>
      <c r="E121" s="226">
        <f>Dat_02!C120</f>
        <v>33.968899250991512</v>
      </c>
      <c r="F121" s="226">
        <f>Dat_02!D120</f>
        <v>129.13893027706081</v>
      </c>
      <c r="G121" s="226">
        <f>Dat_02!E120</f>
        <v>33.968899250991512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44619</v>
      </c>
      <c r="D122" s="224"/>
      <c r="E122" s="226">
        <f>Dat_02!C121</f>
        <v>33.866126194992447</v>
      </c>
      <c r="F122" s="226">
        <f>Dat_02!D121</f>
        <v>129.13893027706081</v>
      </c>
      <c r="G122" s="226">
        <f>Dat_02!E121</f>
        <v>33.866126194992447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44620</v>
      </c>
      <c r="D123" s="224"/>
      <c r="E123" s="226">
        <f>Dat_02!C122</f>
        <v>25.648897052992442</v>
      </c>
      <c r="F123" s="226">
        <f>Dat_02!D122</f>
        <v>129.13893027706081</v>
      </c>
      <c r="G123" s="226">
        <f>Dat_02!E122</f>
        <v>25.648897052992442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44621</v>
      </c>
      <c r="D124" s="224"/>
      <c r="E124" s="226">
        <f>Dat_02!C123</f>
        <v>31.391719412993378</v>
      </c>
      <c r="F124" s="226">
        <f>Dat_02!D123</f>
        <v>128.70213492494773</v>
      </c>
      <c r="G124" s="226">
        <f>Dat_02!E123</f>
        <v>31.391719412993378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44622</v>
      </c>
      <c r="D125" s="224"/>
      <c r="E125" s="226">
        <f>Dat_02!C124</f>
        <v>40.784673179673312</v>
      </c>
      <c r="F125" s="226">
        <f>Dat_02!D124</f>
        <v>128.70213492494773</v>
      </c>
      <c r="G125" s="226">
        <f>Dat_02!E124</f>
        <v>40.784673179673312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44623</v>
      </c>
      <c r="D126" s="224"/>
      <c r="E126" s="226">
        <f>Dat_02!C125</f>
        <v>49.315927419673315</v>
      </c>
      <c r="F126" s="226">
        <f>Dat_02!D125</f>
        <v>128.70213492494773</v>
      </c>
      <c r="G126" s="226">
        <f>Dat_02!E125</f>
        <v>49.315927419673315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192</v>
      </c>
      <c r="C127" s="225">
        <f>Dat_02!B126</f>
        <v>44624</v>
      </c>
      <c r="D127" s="224"/>
      <c r="E127" s="226">
        <f>Dat_02!C126</f>
        <v>39.349748935674242</v>
      </c>
      <c r="F127" s="226">
        <f>Dat_02!D126</f>
        <v>128.70213492494773</v>
      </c>
      <c r="G127" s="226">
        <f>Dat_02!E126</f>
        <v>39.349748935674242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44625</v>
      </c>
      <c r="D128" s="224"/>
      <c r="E128" s="226">
        <f>Dat_02!C127</f>
        <v>48.881724543674245</v>
      </c>
      <c r="F128" s="226">
        <f>Dat_02!D127</f>
        <v>128.70213492494773</v>
      </c>
      <c r="G128" s="226">
        <f>Dat_02!E127</f>
        <v>48.881724543674245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44626</v>
      </c>
      <c r="D129" s="224"/>
      <c r="E129" s="226">
        <f>Dat_02!C128</f>
        <v>45.742094035673311</v>
      </c>
      <c r="F129" s="226">
        <f>Dat_02!D128</f>
        <v>128.70213492494773</v>
      </c>
      <c r="G129" s="226">
        <f>Dat_02!E128</f>
        <v>45.742094035673311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44627</v>
      </c>
      <c r="D130" s="224"/>
      <c r="E130" s="226">
        <f>Dat_02!C129</f>
        <v>60.618987323673309</v>
      </c>
      <c r="F130" s="226">
        <f>Dat_02!D129</f>
        <v>128.70213492494773</v>
      </c>
      <c r="G130" s="226">
        <f>Dat_02!E129</f>
        <v>60.618987323673309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44628</v>
      </c>
      <c r="D131" s="224"/>
      <c r="E131" s="226">
        <f>Dat_02!C130</f>
        <v>36.964099775673311</v>
      </c>
      <c r="F131" s="226">
        <f>Dat_02!D130</f>
        <v>128.70213492494773</v>
      </c>
      <c r="G131" s="226">
        <f>Dat_02!E130</f>
        <v>36.964099775673311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44629</v>
      </c>
      <c r="D132" s="224"/>
      <c r="E132" s="226">
        <f>Dat_02!C131</f>
        <v>62.300421105205558</v>
      </c>
      <c r="F132" s="226">
        <f>Dat_02!D131</f>
        <v>128.70213492494773</v>
      </c>
      <c r="G132" s="226">
        <f>Dat_02!E131</f>
        <v>62.300421105205558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44630</v>
      </c>
      <c r="D133" s="224"/>
      <c r="E133" s="226">
        <f>Dat_02!C132</f>
        <v>54.79258792720556</v>
      </c>
      <c r="F133" s="226">
        <f>Dat_02!D132</f>
        <v>128.70213492494773</v>
      </c>
      <c r="G133" s="226">
        <f>Dat_02!E132</f>
        <v>54.79258792720556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44631</v>
      </c>
      <c r="D134" s="224"/>
      <c r="E134" s="226">
        <f>Dat_02!C133</f>
        <v>60.629858955205556</v>
      </c>
      <c r="F134" s="226">
        <f>Dat_02!D133</f>
        <v>128.70213492494773</v>
      </c>
      <c r="G134" s="226">
        <f>Dat_02!E133</f>
        <v>60.629858955205556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44632</v>
      </c>
      <c r="D135" s="224"/>
      <c r="E135" s="226">
        <f>Dat_02!C134</f>
        <v>59.165812285206492</v>
      </c>
      <c r="F135" s="226">
        <f>Dat_02!D134</f>
        <v>128.70213492494773</v>
      </c>
      <c r="G135" s="226">
        <f>Dat_02!E134</f>
        <v>59.165812285206492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44633</v>
      </c>
      <c r="D136" s="224"/>
      <c r="E136" s="226">
        <f>Dat_02!C135</f>
        <v>60.547653731206488</v>
      </c>
      <c r="F136" s="226">
        <f>Dat_02!D135</f>
        <v>128.70213492494773</v>
      </c>
      <c r="G136" s="226">
        <f>Dat_02!E135</f>
        <v>60.547653731206488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44634</v>
      </c>
      <c r="D137" s="224"/>
      <c r="E137" s="226">
        <f>Dat_02!C136</f>
        <v>63.689207503205559</v>
      </c>
      <c r="F137" s="226">
        <f>Dat_02!D136</f>
        <v>128.70213492494773</v>
      </c>
      <c r="G137" s="226">
        <f>Dat_02!E136</f>
        <v>63.689207503205559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44635</v>
      </c>
      <c r="D138" s="224"/>
      <c r="E138" s="226">
        <f>Dat_02!C137</f>
        <v>88.789314825206489</v>
      </c>
      <c r="F138" s="226">
        <f>Dat_02!D137</f>
        <v>128.70213492494773</v>
      </c>
      <c r="G138" s="226">
        <f>Dat_02!E137</f>
        <v>88.789314825206489</v>
      </c>
      <c r="I138" s="227">
        <f>Dat_02!G137</f>
        <v>128.70213492494773</v>
      </c>
      <c r="J138" s="233" t="str">
        <f>IF(Dat_02!H137=0,"",Dat_02!H137)</f>
        <v/>
      </c>
    </row>
    <row r="139" spans="2:10">
      <c r="B139" s="224"/>
      <c r="C139" s="225">
        <f>Dat_02!B138</f>
        <v>44636</v>
      </c>
      <c r="D139" s="224"/>
      <c r="E139" s="226">
        <f>Dat_02!C138</f>
        <v>106.00299378317858</v>
      </c>
      <c r="F139" s="226">
        <f>Dat_02!D138</f>
        <v>128.70213492494773</v>
      </c>
      <c r="G139" s="226">
        <f>Dat_02!E138</f>
        <v>106.00299378317858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44637</v>
      </c>
      <c r="D140" s="224"/>
      <c r="E140" s="226">
        <f>Dat_02!C139</f>
        <v>76.527726677176716</v>
      </c>
      <c r="F140" s="226">
        <f>Dat_02!D139</f>
        <v>128.70213492494773</v>
      </c>
      <c r="G140" s="226">
        <f>Dat_02!E139</f>
        <v>76.527726677176716</v>
      </c>
      <c r="I140" s="227">
        <f>Dat_02!G139</f>
        <v>0</v>
      </c>
      <c r="J140" s="233" t="str">
        <f>IF(Dat_02!H139=0,"",Dat_02!H139)</f>
        <v/>
      </c>
    </row>
    <row r="141" spans="2:10">
      <c r="B141" s="224"/>
      <c r="C141" s="225">
        <f>Dat_02!B140</f>
        <v>44638</v>
      </c>
      <c r="D141" s="224"/>
      <c r="E141" s="226">
        <f>Dat_02!C140</f>
        <v>83.819214599177656</v>
      </c>
      <c r="F141" s="226">
        <f>Dat_02!D140</f>
        <v>128.70213492494773</v>
      </c>
      <c r="G141" s="226">
        <f>Dat_02!E140</f>
        <v>83.819214599177656</v>
      </c>
      <c r="I141" s="227" t="str">
        <f>Dat_02!G140</f>
        <v/>
      </c>
      <c r="J141" s="233" t="str">
        <f>IF(Dat_02!H140=0,"",Dat_02!H140)</f>
        <v/>
      </c>
    </row>
    <row r="142" spans="2:10">
      <c r="B142" s="224"/>
      <c r="C142" s="225">
        <f>Dat_02!B141</f>
        <v>44639</v>
      </c>
      <c r="D142" s="224"/>
      <c r="E142" s="226">
        <f>Dat_02!C141</f>
        <v>73.140999351177655</v>
      </c>
      <c r="F142" s="226">
        <f>Dat_02!D141</f>
        <v>128.70213492494773</v>
      </c>
      <c r="G142" s="226">
        <f>Dat_02!E141</f>
        <v>73.140999351177655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44640</v>
      </c>
      <c r="D143" s="224"/>
      <c r="E143" s="226">
        <f>Dat_02!C142</f>
        <v>63.440759083177653</v>
      </c>
      <c r="F143" s="226">
        <f>Dat_02!D142</f>
        <v>128.70213492494773</v>
      </c>
      <c r="G143" s="226">
        <f>Dat_02!E142</f>
        <v>63.440759083177653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44641</v>
      </c>
      <c r="D144" s="224"/>
      <c r="E144" s="226">
        <f>Dat_02!C143</f>
        <v>64.563472147177663</v>
      </c>
      <c r="F144" s="226">
        <f>Dat_02!D143</f>
        <v>128.70213492494773</v>
      </c>
      <c r="G144" s="226">
        <f>Dat_02!E143</f>
        <v>64.563472147177663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44642</v>
      </c>
      <c r="D145" s="224"/>
      <c r="E145" s="226">
        <f>Dat_02!C144</f>
        <v>71.529757761177663</v>
      </c>
      <c r="F145" s="226">
        <f>Dat_02!D144</f>
        <v>128.70213492494773</v>
      </c>
      <c r="G145" s="226">
        <f>Dat_02!E144</f>
        <v>71.529757761177663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44643</v>
      </c>
      <c r="D146" s="224"/>
      <c r="E146" s="226">
        <f>Dat_02!C145</f>
        <v>96.653541922288952</v>
      </c>
      <c r="F146" s="226">
        <f>Dat_02!D145</f>
        <v>128.70213492494773</v>
      </c>
      <c r="G146" s="226">
        <f>Dat_02!E145</f>
        <v>96.653541922288952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44644</v>
      </c>
      <c r="D147" s="224"/>
      <c r="E147" s="226">
        <f>Dat_02!C146</f>
        <v>108.81718818828989</v>
      </c>
      <c r="F147" s="226">
        <f>Dat_02!D146</f>
        <v>128.70213492494773</v>
      </c>
      <c r="G147" s="226">
        <f>Dat_02!E146</f>
        <v>108.81718818828989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44645</v>
      </c>
      <c r="D148" s="224"/>
      <c r="E148" s="226">
        <f>Dat_02!C147</f>
        <v>101.39951637829083</v>
      </c>
      <c r="F148" s="226">
        <f>Dat_02!D147</f>
        <v>128.70213492494773</v>
      </c>
      <c r="G148" s="226">
        <f>Dat_02!E147</f>
        <v>101.39951637829083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44646</v>
      </c>
      <c r="D149" s="224"/>
      <c r="E149" s="226">
        <f>Dat_02!C148</f>
        <v>97.732828272288955</v>
      </c>
      <c r="F149" s="226">
        <f>Dat_02!D148</f>
        <v>128.70213492494773</v>
      </c>
      <c r="G149" s="226">
        <f>Dat_02!E148</f>
        <v>97.732828272288955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44647</v>
      </c>
      <c r="D150" s="224"/>
      <c r="E150" s="226">
        <f>Dat_02!C149</f>
        <v>77.183881546289896</v>
      </c>
      <c r="F150" s="226">
        <f>Dat_02!D149</f>
        <v>128.70213492494773</v>
      </c>
      <c r="G150" s="226">
        <f>Dat_02!E149</f>
        <v>77.183881546289896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44648</v>
      </c>
      <c r="D151" s="224"/>
      <c r="E151" s="226">
        <f>Dat_02!C150</f>
        <v>88.084318582288944</v>
      </c>
      <c r="F151" s="226">
        <f>Dat_02!D150</f>
        <v>128.70213492494773</v>
      </c>
      <c r="G151" s="226">
        <f>Dat_02!E150</f>
        <v>88.084318582288944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44649</v>
      </c>
      <c r="D152" s="224"/>
      <c r="E152" s="226">
        <f>Dat_02!C151</f>
        <v>100.24024737228989</v>
      </c>
      <c r="F152" s="226">
        <f>Dat_02!D151</f>
        <v>128.70213492494773</v>
      </c>
      <c r="G152" s="226">
        <f>Dat_02!E151</f>
        <v>100.24024737228989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44650</v>
      </c>
      <c r="D153" s="224"/>
      <c r="E153" s="226">
        <f>Dat_02!C152</f>
        <v>77.083825651458611</v>
      </c>
      <c r="F153" s="226">
        <f>Dat_02!D152</f>
        <v>128.70213492494773</v>
      </c>
      <c r="G153" s="226">
        <f>Dat_02!E152</f>
        <v>77.083825651458611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44651</v>
      </c>
      <c r="D154" s="224"/>
      <c r="E154" s="226">
        <f>Dat_02!C153</f>
        <v>78.783568207456753</v>
      </c>
      <c r="F154" s="226">
        <f>Dat_02!D153</f>
        <v>128.70213492494773</v>
      </c>
      <c r="G154" s="226">
        <f>Dat_02!E153</f>
        <v>78.783568207456753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44652</v>
      </c>
      <c r="D155" s="224"/>
      <c r="E155" s="226">
        <f>Dat_02!C154</f>
        <v>79.621652601457697</v>
      </c>
      <c r="F155" s="226">
        <f>Dat_02!D154</f>
        <v>125.24455872987446</v>
      </c>
      <c r="G155" s="226">
        <f>Dat_02!E154</f>
        <v>79.621652601457697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44653</v>
      </c>
      <c r="D156" s="224"/>
      <c r="E156" s="226">
        <f>Dat_02!C155</f>
        <v>63.652071265456755</v>
      </c>
      <c r="F156" s="226">
        <f>Dat_02!D155</f>
        <v>125.24455872987446</v>
      </c>
      <c r="G156" s="226">
        <f>Dat_02!E155</f>
        <v>63.652071265456755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193</v>
      </c>
      <c r="C157" s="225">
        <f>Dat_02!B156</f>
        <v>44654</v>
      </c>
      <c r="D157" s="224"/>
      <c r="E157" s="226">
        <f>Dat_02!C156</f>
        <v>52.926250857457688</v>
      </c>
      <c r="F157" s="226">
        <f>Dat_02!D156</f>
        <v>125.24455872987446</v>
      </c>
      <c r="G157" s="226">
        <f>Dat_02!E156</f>
        <v>52.926250857457688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44655</v>
      </c>
      <c r="D158" s="224"/>
      <c r="E158" s="226">
        <f>Dat_02!C157</f>
        <v>72.057024007457684</v>
      </c>
      <c r="F158" s="226">
        <f>Dat_02!D157</f>
        <v>125.24455872987446</v>
      </c>
      <c r="G158" s="226">
        <f>Dat_02!E157</f>
        <v>72.057024007457684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44656</v>
      </c>
      <c r="D159" s="224"/>
      <c r="E159" s="226">
        <f>Dat_02!C158</f>
        <v>96.13378803145676</v>
      </c>
      <c r="F159" s="226">
        <f>Dat_02!D158</f>
        <v>125.24455872987446</v>
      </c>
      <c r="G159" s="226">
        <f>Dat_02!E158</f>
        <v>96.13378803145676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44657</v>
      </c>
      <c r="D160" s="224"/>
      <c r="E160" s="226">
        <f>Dat_02!C159</f>
        <v>76.231480753457234</v>
      </c>
      <c r="F160" s="226">
        <f>Dat_02!D159</f>
        <v>125.24455872987446</v>
      </c>
      <c r="G160" s="226">
        <f>Dat_02!E159</f>
        <v>76.231480753457234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44658</v>
      </c>
      <c r="D161" s="224"/>
      <c r="E161" s="226">
        <f>Dat_02!C160</f>
        <v>56.790206899457232</v>
      </c>
      <c r="F161" s="226">
        <f>Dat_02!D160</f>
        <v>125.24455872987446</v>
      </c>
      <c r="G161" s="226">
        <f>Dat_02!E160</f>
        <v>56.790206899457232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44659</v>
      </c>
      <c r="D162" s="224"/>
      <c r="E162" s="226">
        <f>Dat_02!C161</f>
        <v>53.223992833460024</v>
      </c>
      <c r="F162" s="226">
        <f>Dat_02!D161</f>
        <v>125.24455872987446</v>
      </c>
      <c r="G162" s="226">
        <f>Dat_02!E161</f>
        <v>53.223992833460024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44660</v>
      </c>
      <c r="D163" s="224"/>
      <c r="E163" s="226">
        <f>Dat_02!C162</f>
        <v>70.652818067457233</v>
      </c>
      <c r="F163" s="226">
        <f>Dat_02!D162</f>
        <v>125.24455872987446</v>
      </c>
      <c r="G163" s="226">
        <f>Dat_02!E162</f>
        <v>70.652818067457233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44661</v>
      </c>
      <c r="D164" s="224"/>
      <c r="E164" s="226">
        <f>Dat_02!C163</f>
        <v>40.918056189456301</v>
      </c>
      <c r="F164" s="226">
        <f>Dat_02!D163</f>
        <v>125.24455872987446</v>
      </c>
      <c r="G164" s="226">
        <f>Dat_02!E163</f>
        <v>40.918056189456301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44662</v>
      </c>
      <c r="D165" s="224"/>
      <c r="E165" s="226">
        <f>Dat_02!C164</f>
        <v>46.868316089458169</v>
      </c>
      <c r="F165" s="226">
        <f>Dat_02!D164</f>
        <v>125.24455872987446</v>
      </c>
      <c r="G165" s="226">
        <f>Dat_02!E164</f>
        <v>46.868316089458169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44663</v>
      </c>
      <c r="D166" s="224"/>
      <c r="E166" s="226">
        <f>Dat_02!C165</f>
        <v>73.202432325457238</v>
      </c>
      <c r="F166" s="226">
        <f>Dat_02!D165</f>
        <v>125.24455872987446</v>
      </c>
      <c r="G166" s="226">
        <f>Dat_02!E165</f>
        <v>73.202432325457238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44664</v>
      </c>
      <c r="D167" s="224"/>
      <c r="E167" s="226">
        <f>Dat_02!C166</f>
        <v>97.029967481449177</v>
      </c>
      <c r="F167" s="226">
        <f>Dat_02!D166</f>
        <v>125.24455872987446</v>
      </c>
      <c r="G167" s="226">
        <f>Dat_02!E166</f>
        <v>97.029967481449177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44665</v>
      </c>
      <c r="D168" s="224"/>
      <c r="E168" s="226">
        <f>Dat_02!C167</f>
        <v>81.191819453449156</v>
      </c>
      <c r="F168" s="226">
        <f>Dat_02!D167</f>
        <v>125.24455872987446</v>
      </c>
      <c r="G168" s="226">
        <f>Dat_02!E167</f>
        <v>81.191819453449156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44666</v>
      </c>
      <c r="D169" s="224"/>
      <c r="E169" s="226">
        <f>Dat_02!C168</f>
        <v>74.553324233448251</v>
      </c>
      <c r="F169" s="226">
        <f>Dat_02!D168</f>
        <v>125.24455872987446</v>
      </c>
      <c r="G169" s="226">
        <f>Dat_02!E168</f>
        <v>74.553324233448251</v>
      </c>
      <c r="I169" s="227">
        <f>Dat_02!G168</f>
        <v>125.24455872987446</v>
      </c>
      <c r="J169" s="233" t="str">
        <f>IF(Dat_02!H168=0,"",Dat_02!H168)</f>
        <v/>
      </c>
    </row>
    <row r="170" spans="2:10">
      <c r="B170" s="224"/>
      <c r="C170" s="225">
        <f>Dat_02!B169</f>
        <v>44667</v>
      </c>
      <c r="D170" s="224"/>
      <c r="E170" s="226">
        <f>Dat_02!C169</f>
        <v>65.376347637449172</v>
      </c>
      <c r="F170" s="226">
        <f>Dat_02!D169</f>
        <v>125.24455872987446</v>
      </c>
      <c r="G170" s="226">
        <f>Dat_02!E169</f>
        <v>65.376347637449172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44668</v>
      </c>
      <c r="D171" s="224"/>
      <c r="E171" s="226">
        <f>Dat_02!C170</f>
        <v>72.665358119449166</v>
      </c>
      <c r="F171" s="226">
        <f>Dat_02!D170</f>
        <v>125.24455872987446</v>
      </c>
      <c r="G171" s="226">
        <f>Dat_02!E170</f>
        <v>72.665358119449166</v>
      </c>
      <c r="I171" s="227">
        <f>Dat_02!G170</f>
        <v>0</v>
      </c>
      <c r="J171" s="233" t="str">
        <f>IF(Dat_02!H170=0,"",Dat_02!H170)</f>
        <v/>
      </c>
    </row>
    <row r="172" spans="2:10">
      <c r="B172" s="224"/>
      <c r="C172" s="225">
        <f>Dat_02!B171</f>
        <v>44669</v>
      </c>
      <c r="D172" s="224"/>
      <c r="E172" s="226">
        <f>Dat_02!C171</f>
        <v>79.34810926944823</v>
      </c>
      <c r="F172" s="226">
        <f>Dat_02!D171</f>
        <v>125.24455872987446</v>
      </c>
      <c r="G172" s="226">
        <f>Dat_02!E171</f>
        <v>79.34810926944823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44670</v>
      </c>
      <c r="D173" s="224"/>
      <c r="E173" s="226">
        <f>Dat_02!C172</f>
        <v>82.780507059450102</v>
      </c>
      <c r="F173" s="226">
        <f>Dat_02!D172</f>
        <v>125.24455872987446</v>
      </c>
      <c r="G173" s="226">
        <f>Dat_02!E172</f>
        <v>82.780507059450102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44671</v>
      </c>
      <c r="D174" s="224"/>
      <c r="E174" s="226">
        <f>Dat_02!C173</f>
        <v>91.179375421669945</v>
      </c>
      <c r="F174" s="226">
        <f>Dat_02!D173</f>
        <v>125.24455872987446</v>
      </c>
      <c r="G174" s="226">
        <f>Dat_02!E173</f>
        <v>91.179375421669945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44672</v>
      </c>
      <c r="D175" s="224"/>
      <c r="E175" s="226">
        <f>Dat_02!C174</f>
        <v>107.24645708966996</v>
      </c>
      <c r="F175" s="226">
        <f>Dat_02!D174</f>
        <v>125.24455872987446</v>
      </c>
      <c r="G175" s="226">
        <f>Dat_02!E174</f>
        <v>107.24645708966996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44673</v>
      </c>
      <c r="D176" s="224"/>
      <c r="E176" s="226">
        <f>Dat_02!C175</f>
        <v>109.59587319367088</v>
      </c>
      <c r="F176" s="226">
        <f>Dat_02!D175</f>
        <v>125.24455872987446</v>
      </c>
      <c r="G176" s="226">
        <f>Dat_02!E175</f>
        <v>109.59587319367088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44674</v>
      </c>
      <c r="D177" s="224"/>
      <c r="E177" s="226">
        <f>Dat_02!C176</f>
        <v>79.516294011670894</v>
      </c>
      <c r="F177" s="226">
        <f>Dat_02!D176</f>
        <v>125.24455872987446</v>
      </c>
      <c r="G177" s="226">
        <f>Dat_02!E176</f>
        <v>79.516294011670894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44675</v>
      </c>
      <c r="D178" s="224"/>
      <c r="E178" s="226">
        <f>Dat_02!C177</f>
        <v>91.745059781669966</v>
      </c>
      <c r="F178" s="226">
        <f>Dat_02!D177</f>
        <v>125.24455872987446</v>
      </c>
      <c r="G178" s="226">
        <f>Dat_02!E177</f>
        <v>91.745059781669966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44676</v>
      </c>
      <c r="D179" s="224"/>
      <c r="E179" s="226">
        <f>Dat_02!C178</f>
        <v>101.44792483766902</v>
      </c>
      <c r="F179" s="226">
        <f>Dat_02!D178</f>
        <v>125.24455872987446</v>
      </c>
      <c r="G179" s="226">
        <f>Dat_02!E178</f>
        <v>101.44792483766902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44677</v>
      </c>
      <c r="D180" s="224"/>
      <c r="E180" s="226">
        <f>Dat_02!C179</f>
        <v>104.48264529367088</v>
      </c>
      <c r="F180" s="226">
        <f>Dat_02!D179</f>
        <v>125.24455872987446</v>
      </c>
      <c r="G180" s="226">
        <f>Dat_02!E179</f>
        <v>104.48264529367088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44678</v>
      </c>
      <c r="D181" s="224"/>
      <c r="E181" s="226">
        <f>Dat_02!C180</f>
        <v>99.326831420552693</v>
      </c>
      <c r="F181" s="226">
        <f>Dat_02!D180</f>
        <v>125.24455872987446</v>
      </c>
      <c r="G181" s="226">
        <f>Dat_02!E180</f>
        <v>99.326831420552693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44679</v>
      </c>
      <c r="D182" s="224"/>
      <c r="E182" s="226">
        <f>Dat_02!C181</f>
        <v>114.03566418455084</v>
      </c>
      <c r="F182" s="226">
        <f>Dat_02!D181</f>
        <v>125.24455872987446</v>
      </c>
      <c r="G182" s="226">
        <f>Dat_02!E181</f>
        <v>114.03566418455084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44680</v>
      </c>
      <c r="D183" s="224"/>
      <c r="E183" s="226">
        <f>Dat_02!C182</f>
        <v>117.81579688055271</v>
      </c>
      <c r="F183" s="226">
        <f>Dat_02!D182</f>
        <v>125.24455872987446</v>
      </c>
      <c r="G183" s="226">
        <f>Dat_02!E182</f>
        <v>117.81579688055271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44681</v>
      </c>
      <c r="D184" s="224"/>
      <c r="E184" s="226">
        <f>Dat_02!C183</f>
        <v>104.73164693055364</v>
      </c>
      <c r="F184" s="226">
        <f>Dat_02!D183</f>
        <v>125.24455872987446</v>
      </c>
      <c r="G184" s="226">
        <f>Dat_02!E183</f>
        <v>104.73164693055364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44682</v>
      </c>
      <c r="D185" s="224"/>
      <c r="E185" s="226">
        <f>Dat_02!C184</f>
        <v>83.156359126549916</v>
      </c>
      <c r="F185" s="226">
        <f>Dat_02!D184</f>
        <v>99.174715760964361</v>
      </c>
      <c r="G185" s="226">
        <f>Dat_02!E184</f>
        <v>83.156359126549916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44683</v>
      </c>
      <c r="D186" s="224"/>
      <c r="E186" s="226">
        <f>Dat_02!C185</f>
        <v>91.21433605255362</v>
      </c>
      <c r="F186" s="226">
        <f>Dat_02!D185</f>
        <v>99.174715760964361</v>
      </c>
      <c r="G186" s="226">
        <f>Dat_02!E185</f>
        <v>91.21433605255362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44684</v>
      </c>
      <c r="D187" s="224"/>
      <c r="E187" s="226">
        <f>Dat_02!C186</f>
        <v>111.0449889485527</v>
      </c>
      <c r="F187" s="226">
        <f>Dat_02!D186</f>
        <v>99.174715760964361</v>
      </c>
      <c r="G187" s="226">
        <f>Dat_02!E186</f>
        <v>99.174715760964361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194</v>
      </c>
      <c r="C188" s="225">
        <f>Dat_02!B187</f>
        <v>44685</v>
      </c>
      <c r="D188" s="224"/>
      <c r="E188" s="226">
        <f>Dat_02!C187</f>
        <v>107.26813197630744</v>
      </c>
      <c r="F188" s="226">
        <f>Dat_02!D187</f>
        <v>99.174715760964361</v>
      </c>
      <c r="G188" s="226">
        <f>Dat_02!E187</f>
        <v>99.174715760964361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44686</v>
      </c>
      <c r="D189" s="224"/>
      <c r="E189" s="226">
        <f>Dat_02!C188</f>
        <v>86.8020471523065</v>
      </c>
      <c r="F189" s="226">
        <f>Dat_02!D188</f>
        <v>99.174715760964361</v>
      </c>
      <c r="G189" s="226">
        <f>Dat_02!E188</f>
        <v>86.8020471523065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44687</v>
      </c>
      <c r="D190" s="224"/>
      <c r="E190" s="226">
        <f>Dat_02!C189</f>
        <v>69.103522436307443</v>
      </c>
      <c r="F190" s="226">
        <f>Dat_02!D189</f>
        <v>99.174715760964361</v>
      </c>
      <c r="G190" s="226">
        <f>Dat_02!E189</f>
        <v>69.103522436307443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44688</v>
      </c>
      <c r="D191" s="224"/>
      <c r="E191" s="226">
        <f>Dat_02!C190</f>
        <v>72.622806806305576</v>
      </c>
      <c r="F191" s="226">
        <f>Dat_02!D190</f>
        <v>99.174715760964361</v>
      </c>
      <c r="G191" s="226">
        <f>Dat_02!E190</f>
        <v>72.622806806305576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44689</v>
      </c>
      <c r="D192" s="224"/>
      <c r="E192" s="226">
        <f>Dat_02!C191</f>
        <v>64.835992066308364</v>
      </c>
      <c r="F192" s="226">
        <f>Dat_02!D191</f>
        <v>99.174715760964361</v>
      </c>
      <c r="G192" s="226">
        <f>Dat_02!E191</f>
        <v>64.835992066308364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44690</v>
      </c>
      <c r="D193" s="224"/>
      <c r="E193" s="226">
        <f>Dat_02!C192</f>
        <v>79.258509340306517</v>
      </c>
      <c r="F193" s="226">
        <f>Dat_02!D192</f>
        <v>99.174715760964361</v>
      </c>
      <c r="G193" s="226">
        <f>Dat_02!E192</f>
        <v>79.258509340306517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44691</v>
      </c>
      <c r="D194" s="224"/>
      <c r="E194" s="226">
        <f>Dat_02!C193</f>
        <v>83.370523604307436</v>
      </c>
      <c r="F194" s="226">
        <f>Dat_02!D193</f>
        <v>99.174715760964361</v>
      </c>
      <c r="G194" s="226">
        <f>Dat_02!E193</f>
        <v>83.370523604307436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44692</v>
      </c>
      <c r="D195" s="224"/>
      <c r="E195" s="226">
        <f>Dat_02!C194</f>
        <v>64.487095028005015</v>
      </c>
      <c r="F195" s="226">
        <f>Dat_02!D194</f>
        <v>99.174715760964361</v>
      </c>
      <c r="G195" s="226">
        <f>Dat_02!E194</f>
        <v>64.487095028005015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44693</v>
      </c>
      <c r="D196" s="224"/>
      <c r="E196" s="226">
        <f>Dat_02!C195</f>
        <v>54.860505084005958</v>
      </c>
      <c r="F196" s="226">
        <f>Dat_02!D195</f>
        <v>99.174715760964361</v>
      </c>
      <c r="G196" s="226">
        <f>Dat_02!E195</f>
        <v>54.860505084005958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44694</v>
      </c>
      <c r="D197" s="224"/>
      <c r="E197" s="226">
        <f>Dat_02!C196</f>
        <v>61.607467572005014</v>
      </c>
      <c r="F197" s="226">
        <f>Dat_02!D196</f>
        <v>99.174715760964361</v>
      </c>
      <c r="G197" s="226">
        <f>Dat_02!E196</f>
        <v>61.607467572005014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44695</v>
      </c>
      <c r="D198" s="224"/>
      <c r="E198" s="226">
        <f>Dat_02!C197</f>
        <v>40.143651944004084</v>
      </c>
      <c r="F198" s="226">
        <f>Dat_02!D197</f>
        <v>99.174715760964361</v>
      </c>
      <c r="G198" s="226">
        <f>Dat_02!E197</f>
        <v>40.143651944004084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44696</v>
      </c>
      <c r="D199" s="224"/>
      <c r="E199" s="226">
        <f>Dat_02!C198</f>
        <v>39.209505080005947</v>
      </c>
      <c r="F199" s="226">
        <f>Dat_02!D198</f>
        <v>99.174715760964361</v>
      </c>
      <c r="G199" s="226">
        <f>Dat_02!E198</f>
        <v>39.209505080005947</v>
      </c>
      <c r="I199" s="227">
        <f>Dat_02!G198</f>
        <v>99.174715760964361</v>
      </c>
      <c r="J199" s="233" t="str">
        <f>IF(Dat_02!H198=0,"",Dat_02!H198)</f>
        <v/>
      </c>
    </row>
    <row r="200" spans="2:10">
      <c r="B200" s="224"/>
      <c r="C200" s="225">
        <f>Dat_02!B199</f>
        <v>44697</v>
      </c>
      <c r="D200" s="224"/>
      <c r="E200" s="226">
        <f>Dat_02!C199</f>
        <v>49.212794322006879</v>
      </c>
      <c r="F200" s="226">
        <f>Dat_02!D199</f>
        <v>99.174715760964361</v>
      </c>
      <c r="G200" s="226">
        <f>Dat_02!E199</f>
        <v>49.212794322006879</v>
      </c>
      <c r="I200" s="227" t="str">
        <f>Dat_02!G199</f>
        <v/>
      </c>
      <c r="J200" s="233" t="str">
        <f>IF(Dat_02!H199=0,"",Dat_02!H199)</f>
        <v/>
      </c>
    </row>
    <row r="201" spans="2:10">
      <c r="B201" s="224"/>
      <c r="C201" s="225">
        <f>Dat_02!B200</f>
        <v>44698</v>
      </c>
      <c r="D201" s="224"/>
      <c r="E201" s="226">
        <f>Dat_02!C200</f>
        <v>51.786156812005011</v>
      </c>
      <c r="F201" s="226">
        <f>Dat_02!D200</f>
        <v>99.174715760964361</v>
      </c>
      <c r="G201" s="226">
        <f>Dat_02!E200</f>
        <v>51.786156812005011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44699</v>
      </c>
      <c r="D202" s="224"/>
      <c r="E202" s="226">
        <f>Dat_02!C201</f>
        <v>61.161129312259817</v>
      </c>
      <c r="F202" s="226">
        <f>Dat_02!D201</f>
        <v>99.174715760964361</v>
      </c>
      <c r="G202" s="226">
        <f>Dat_02!E201</f>
        <v>61.161129312259817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44700</v>
      </c>
      <c r="D203" s="224"/>
      <c r="E203" s="226">
        <f>Dat_02!C202</f>
        <v>65.167090836259817</v>
      </c>
      <c r="F203" s="226">
        <f>Dat_02!D202</f>
        <v>99.174715760964361</v>
      </c>
      <c r="G203" s="226">
        <f>Dat_02!E202</f>
        <v>65.167090836259817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44701</v>
      </c>
      <c r="D204" s="224"/>
      <c r="E204" s="226">
        <f>Dat_02!C203</f>
        <v>62.089040656260742</v>
      </c>
      <c r="F204" s="226">
        <f>Dat_02!D203</f>
        <v>99.174715760964361</v>
      </c>
      <c r="G204" s="226">
        <f>Dat_02!E203</f>
        <v>62.089040656260742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44702</v>
      </c>
      <c r="D205" s="224"/>
      <c r="E205" s="226">
        <f>Dat_02!C204</f>
        <v>57.760507064259812</v>
      </c>
      <c r="F205" s="226">
        <f>Dat_02!D204</f>
        <v>99.174715760964361</v>
      </c>
      <c r="G205" s="226">
        <f>Dat_02!E204</f>
        <v>57.760507064259812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44703</v>
      </c>
      <c r="D206" s="224"/>
      <c r="E206" s="226">
        <f>Dat_02!C205</f>
        <v>52.668547350260752</v>
      </c>
      <c r="F206" s="226">
        <f>Dat_02!D205</f>
        <v>99.174715760964361</v>
      </c>
      <c r="G206" s="226">
        <f>Dat_02!E205</f>
        <v>52.668547350260752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44704</v>
      </c>
      <c r="D207" s="224"/>
      <c r="E207" s="226">
        <f>Dat_02!C206</f>
        <v>62.746090904259816</v>
      </c>
      <c r="F207" s="226">
        <f>Dat_02!D206</f>
        <v>99.174715760964361</v>
      </c>
      <c r="G207" s="226">
        <f>Dat_02!E206</f>
        <v>62.746090904259816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44705</v>
      </c>
      <c r="D208" s="224"/>
      <c r="E208" s="226">
        <f>Dat_02!C207</f>
        <v>55.796363632261681</v>
      </c>
      <c r="F208" s="226">
        <f>Dat_02!D207</f>
        <v>99.174715760964361</v>
      </c>
      <c r="G208" s="226">
        <f>Dat_02!E207</f>
        <v>55.796363632261681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44706</v>
      </c>
      <c r="D209" s="224"/>
      <c r="E209" s="226">
        <f>Dat_02!C208</f>
        <v>37.202491168886539</v>
      </c>
      <c r="F209" s="226">
        <f>Dat_02!D208</f>
        <v>99.174715760964361</v>
      </c>
      <c r="G209" s="226">
        <f>Dat_02!E208</f>
        <v>37.202491168886539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44707</v>
      </c>
      <c r="D210" s="224"/>
      <c r="E210" s="226">
        <f>Dat_02!C209</f>
        <v>32.887609544888399</v>
      </c>
      <c r="F210" s="226">
        <f>Dat_02!D209</f>
        <v>99.174715760964361</v>
      </c>
      <c r="G210" s="226">
        <f>Dat_02!E209</f>
        <v>32.887609544888399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44708</v>
      </c>
      <c r="D211" s="224"/>
      <c r="E211" s="226">
        <f>Dat_02!C210</f>
        <v>34.880052270888399</v>
      </c>
      <c r="F211" s="226">
        <f>Dat_02!D210</f>
        <v>99.174715760964361</v>
      </c>
      <c r="G211" s="226">
        <f>Dat_02!E210</f>
        <v>34.880052270888399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44709</v>
      </c>
      <c r="D212" s="224"/>
      <c r="E212" s="226">
        <f>Dat_02!C211</f>
        <v>41.353239382888404</v>
      </c>
      <c r="F212" s="226">
        <f>Dat_02!D211</f>
        <v>99.174715760964361</v>
      </c>
      <c r="G212" s="226">
        <f>Dat_02!E211</f>
        <v>41.353239382888404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44710</v>
      </c>
      <c r="D213" s="224"/>
      <c r="E213" s="226">
        <f>Dat_02!C212</f>
        <v>28.317300492888396</v>
      </c>
      <c r="F213" s="226">
        <f>Dat_02!D212</f>
        <v>99.174715760964361</v>
      </c>
      <c r="G213" s="226">
        <f>Dat_02!E212</f>
        <v>28.317300492888396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44711</v>
      </c>
      <c r="D214" s="224"/>
      <c r="E214" s="226">
        <f>Dat_02!C213</f>
        <v>38.824673940888403</v>
      </c>
      <c r="F214" s="226">
        <f>Dat_02!D213</f>
        <v>99.174715760964361</v>
      </c>
      <c r="G214" s="226">
        <f>Dat_02!E213</f>
        <v>38.824673940888403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44712</v>
      </c>
      <c r="D215" s="224"/>
      <c r="E215" s="226">
        <f>Dat_02!C214</f>
        <v>48.850169006887469</v>
      </c>
      <c r="F215" s="226">
        <f>Dat_02!D214</f>
        <v>99.174715760964361</v>
      </c>
      <c r="G215" s="226">
        <f>Dat_02!E214</f>
        <v>48.850169006887469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44713</v>
      </c>
      <c r="D216" s="224"/>
      <c r="E216" s="226">
        <f>Dat_02!C215</f>
        <v>41.207367929528253</v>
      </c>
      <c r="F216" s="226">
        <f>Dat_02!D215</f>
        <v>63.624179558812038</v>
      </c>
      <c r="G216" s="226">
        <f>Dat_02!E215</f>
        <v>41.207367929528253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44714</v>
      </c>
      <c r="D217" s="224"/>
      <c r="E217" s="226">
        <f>Dat_02!C216</f>
        <v>52.536363009527328</v>
      </c>
      <c r="F217" s="226">
        <f>Dat_02!D216</f>
        <v>63.624179558812038</v>
      </c>
      <c r="G217" s="226">
        <f>Dat_02!E216</f>
        <v>52.536363009527328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195</v>
      </c>
      <c r="C218" s="225">
        <f>Dat_02!B217</f>
        <v>44715</v>
      </c>
      <c r="D218" s="224"/>
      <c r="E218" s="226">
        <f>Dat_02!C217</f>
        <v>46.10201554552733</v>
      </c>
      <c r="F218" s="226">
        <f>Dat_02!D217</f>
        <v>63.624179558812038</v>
      </c>
      <c r="G218" s="226">
        <f>Dat_02!E217</f>
        <v>46.10201554552733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44716</v>
      </c>
      <c r="D219" s="224"/>
      <c r="E219" s="226">
        <f>Dat_02!C218</f>
        <v>32.200516235526393</v>
      </c>
      <c r="F219" s="226">
        <f>Dat_02!D218</f>
        <v>63.624179558812038</v>
      </c>
      <c r="G219" s="226">
        <f>Dat_02!E218</f>
        <v>32.200516235526393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44717</v>
      </c>
      <c r="D220" s="224"/>
      <c r="E220" s="226">
        <f>Dat_02!C219</f>
        <v>24.11654776152826</v>
      </c>
      <c r="F220" s="226">
        <f>Dat_02!D219</f>
        <v>63.624179558812038</v>
      </c>
      <c r="G220" s="226">
        <f>Dat_02!E219</f>
        <v>24.11654776152826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44718</v>
      </c>
      <c r="D221" s="224"/>
      <c r="E221" s="226">
        <f>Dat_02!C220</f>
        <v>30.488533945529191</v>
      </c>
      <c r="F221" s="226">
        <f>Dat_02!D220</f>
        <v>63.624179558812038</v>
      </c>
      <c r="G221" s="226">
        <f>Dat_02!E220</f>
        <v>30.488533945529191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44719</v>
      </c>
      <c r="D222" s="224"/>
      <c r="E222" s="226">
        <f>Dat_02!C221</f>
        <v>29.348419123526394</v>
      </c>
      <c r="F222" s="226">
        <f>Dat_02!D221</f>
        <v>63.624179558812038</v>
      </c>
      <c r="G222" s="226">
        <f>Dat_02!E221</f>
        <v>29.348419123526394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44720</v>
      </c>
      <c r="D223" s="224"/>
      <c r="E223" s="226">
        <f>Dat_02!C222</f>
        <v>22.97658207775229</v>
      </c>
      <c r="F223" s="226">
        <f>Dat_02!D222</f>
        <v>63.624179558812038</v>
      </c>
      <c r="G223" s="226">
        <f>Dat_02!E222</f>
        <v>22.97658207775229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44721</v>
      </c>
      <c r="D224" s="224"/>
      <c r="E224" s="226">
        <f>Dat_02!C223</f>
        <v>25.693151507752294</v>
      </c>
      <c r="F224" s="226">
        <f>Dat_02!D223</f>
        <v>63.624179558812038</v>
      </c>
      <c r="G224" s="226">
        <f>Dat_02!E223</f>
        <v>25.693151507752294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44722</v>
      </c>
      <c r="D225" s="224"/>
      <c r="E225" s="226">
        <f>Dat_02!C224</f>
        <v>30.172250453753222</v>
      </c>
      <c r="F225" s="226">
        <f>Dat_02!D224</f>
        <v>63.624179558812038</v>
      </c>
      <c r="G225" s="226">
        <f>Dat_02!E224</f>
        <v>30.172250453753222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44723</v>
      </c>
      <c r="D226" s="224"/>
      <c r="E226" s="226">
        <f>Dat_02!C225</f>
        <v>26.469429901751361</v>
      </c>
      <c r="F226" s="226">
        <f>Dat_02!D225</f>
        <v>63.624179558812038</v>
      </c>
      <c r="G226" s="226">
        <f>Dat_02!E225</f>
        <v>26.469429901751361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44724</v>
      </c>
      <c r="D227" s="224"/>
      <c r="E227" s="226">
        <f>Dat_02!C226</f>
        <v>19.406487079751358</v>
      </c>
      <c r="F227" s="226">
        <f>Dat_02!D226</f>
        <v>63.624179558812038</v>
      </c>
      <c r="G227" s="226">
        <f>Dat_02!E226</f>
        <v>19.406487079751358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44725</v>
      </c>
      <c r="D228" s="224"/>
      <c r="E228" s="226">
        <f>Dat_02!C227</f>
        <v>46.200025131753222</v>
      </c>
      <c r="F228" s="226">
        <f>Dat_02!D227</f>
        <v>63.624179558812038</v>
      </c>
      <c r="G228" s="226">
        <f>Dat_02!E227</f>
        <v>46.200025131753222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44726</v>
      </c>
      <c r="D229" s="224"/>
      <c r="E229" s="226">
        <f>Dat_02!C228</f>
        <v>42.439020761752289</v>
      </c>
      <c r="F229" s="226">
        <f>Dat_02!D228</f>
        <v>63.624179558812038</v>
      </c>
      <c r="G229" s="226">
        <f>Dat_02!E228</f>
        <v>42.439020761752289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44727</v>
      </c>
      <c r="D230" s="224"/>
      <c r="E230" s="226">
        <f>Dat_02!C229</f>
        <v>29.932358020219034</v>
      </c>
      <c r="F230" s="226">
        <f>Dat_02!D229</f>
        <v>63.624179558812038</v>
      </c>
      <c r="G230" s="226">
        <f>Dat_02!E229</f>
        <v>29.932358020219034</v>
      </c>
      <c r="I230" s="227">
        <f>Dat_02!G229</f>
        <v>63.624179558812038</v>
      </c>
      <c r="J230" s="233" t="str">
        <f>IF(Dat_02!H229=0,"",Dat_02!H229)</f>
        <v/>
      </c>
    </row>
    <row r="231" spans="2:10">
      <c r="B231" s="224"/>
      <c r="C231" s="225">
        <f>Dat_02!B230</f>
        <v>44728</v>
      </c>
      <c r="D231" s="224"/>
      <c r="E231" s="226">
        <f>Dat_02!C230</f>
        <v>5.7832736262199687</v>
      </c>
      <c r="F231" s="226">
        <f>Dat_02!D230</f>
        <v>63.624179558812038</v>
      </c>
      <c r="G231" s="226">
        <f>Dat_02!E230</f>
        <v>5.7832736262199687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44729</v>
      </c>
      <c r="D232" s="224"/>
      <c r="E232" s="226">
        <f>Dat_02!C231</f>
        <v>1.2738564382199693</v>
      </c>
      <c r="F232" s="226">
        <f>Dat_02!D231</f>
        <v>63.624179558812038</v>
      </c>
      <c r="G232" s="226">
        <f>Dat_02!E231</f>
        <v>1.2738564382199693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44730</v>
      </c>
      <c r="D233" s="224"/>
      <c r="E233" s="226">
        <f>Dat_02!C232</f>
        <v>10.591816084219973</v>
      </c>
      <c r="F233" s="226">
        <f>Dat_02!D232</f>
        <v>63.624179558812038</v>
      </c>
      <c r="G233" s="226">
        <f>Dat_02!E232</f>
        <v>10.591816084219973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44731</v>
      </c>
      <c r="D234" s="224"/>
      <c r="E234" s="226">
        <f>Dat_02!C233</f>
        <v>1.5330402962209009</v>
      </c>
      <c r="F234" s="226">
        <f>Dat_02!D233</f>
        <v>63.624179558812038</v>
      </c>
      <c r="G234" s="226">
        <f>Dat_02!E233</f>
        <v>1.5330402962209009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44732</v>
      </c>
      <c r="D235" s="224"/>
      <c r="E235" s="226">
        <f>Dat_02!C234</f>
        <v>4.6798778182190359</v>
      </c>
      <c r="F235" s="226">
        <f>Dat_02!D234</f>
        <v>63.624179558812038</v>
      </c>
      <c r="G235" s="226">
        <f>Dat_02!E234</f>
        <v>4.6798778182190359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44733</v>
      </c>
      <c r="D236" s="224"/>
      <c r="E236" s="226">
        <f>Dat_02!C235</f>
        <v>7.928798956219973</v>
      </c>
      <c r="F236" s="226">
        <f>Dat_02!D235</f>
        <v>63.624179558812038</v>
      </c>
      <c r="G236" s="226">
        <f>Dat_02!E235</f>
        <v>7.928798956219973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44734</v>
      </c>
      <c r="D237" s="224"/>
      <c r="E237" s="226">
        <f>Dat_02!C236</f>
        <v>19.59688801024253</v>
      </c>
      <c r="F237" s="226">
        <f>Dat_02!D236</f>
        <v>63.624179558812038</v>
      </c>
      <c r="G237" s="226">
        <f>Dat_02!E236</f>
        <v>19.59688801024253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44735</v>
      </c>
      <c r="D238" s="224"/>
      <c r="E238" s="226">
        <f>Dat_02!C237</f>
        <v>11.886811138243461</v>
      </c>
      <c r="F238" s="226">
        <f>Dat_02!D237</f>
        <v>63.624179558812038</v>
      </c>
      <c r="G238" s="226">
        <f>Dat_02!E237</f>
        <v>11.886811138243461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44736</v>
      </c>
      <c r="D239" s="224"/>
      <c r="E239" s="226">
        <f>Dat_02!C238</f>
        <v>13.637115506245326</v>
      </c>
      <c r="F239" s="226">
        <f>Dat_02!D238</f>
        <v>63.624179558812038</v>
      </c>
      <c r="G239" s="226">
        <f>Dat_02!E238</f>
        <v>13.637115506245326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44737</v>
      </c>
      <c r="D240" s="224"/>
      <c r="E240" s="226">
        <f>Dat_02!C239</f>
        <v>14.103308344244393</v>
      </c>
      <c r="F240" s="226">
        <f>Dat_02!D239</f>
        <v>63.624179558812038</v>
      </c>
      <c r="G240" s="226">
        <f>Dat_02!E239</f>
        <v>14.103308344244393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44738</v>
      </c>
      <c r="D241" s="224"/>
      <c r="E241" s="226">
        <f>Dat_02!C240</f>
        <v>14.828685156243465</v>
      </c>
      <c r="F241" s="226">
        <f>Dat_02!D240</f>
        <v>63.624179558812038</v>
      </c>
      <c r="G241" s="226">
        <f>Dat_02!E240</f>
        <v>14.828685156243465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44739</v>
      </c>
      <c r="D242" s="224"/>
      <c r="E242" s="226">
        <f>Dat_02!C241</f>
        <v>16.303281046242528</v>
      </c>
      <c r="F242" s="226">
        <f>Dat_02!D241</f>
        <v>63.624179558812038</v>
      </c>
      <c r="G242" s="226">
        <f>Dat_02!E241</f>
        <v>16.303281046242528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44740</v>
      </c>
      <c r="D243" s="224"/>
      <c r="E243" s="226">
        <f>Dat_02!C242</f>
        <v>21.96886816424346</v>
      </c>
      <c r="F243" s="226">
        <f>Dat_02!D242</f>
        <v>63.624179558812038</v>
      </c>
      <c r="G243" s="226">
        <f>Dat_02!E242</f>
        <v>21.96886816424346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44741</v>
      </c>
      <c r="D244" s="224"/>
      <c r="E244" s="226">
        <f>Dat_02!C243</f>
        <v>9.211150769911189</v>
      </c>
      <c r="F244" s="226">
        <f>Dat_02!D243</f>
        <v>63.624179558812038</v>
      </c>
      <c r="G244" s="226">
        <f>Dat_02!E243</f>
        <v>9.211150769911189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44742</v>
      </c>
      <c r="D245" s="224"/>
      <c r="E245" s="226">
        <f>Dat_02!C244</f>
        <v>14.028541505911191</v>
      </c>
      <c r="F245" s="226">
        <f>Dat_02!D244</f>
        <v>63.624179558812038</v>
      </c>
      <c r="G245" s="226">
        <f>Dat_02!E244</f>
        <v>14.028541505911191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44743</v>
      </c>
      <c r="D246" s="224"/>
      <c r="E246" s="226">
        <f>Dat_02!C245</f>
        <v>18.326979493911189</v>
      </c>
      <c r="F246" s="226">
        <f>Dat_02!D245</f>
        <v>27.442156278712137</v>
      </c>
      <c r="G246" s="226">
        <f>Dat_02!E245</f>
        <v>18.326979493911189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44744</v>
      </c>
      <c r="D247" s="224"/>
      <c r="E247" s="226">
        <f>Dat_02!C246</f>
        <v>13.377881027910261</v>
      </c>
      <c r="F247" s="226">
        <f>Dat_02!D246</f>
        <v>27.442156278712137</v>
      </c>
      <c r="G247" s="226">
        <f>Dat_02!E246</f>
        <v>13.377881027910261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44745</v>
      </c>
      <c r="D248" s="224"/>
      <c r="E248" s="226">
        <f>Dat_02!C247</f>
        <v>10.92700495791026</v>
      </c>
      <c r="F248" s="226">
        <f>Dat_02!D247</f>
        <v>27.442156278712137</v>
      </c>
      <c r="G248" s="226">
        <f>Dat_02!E247</f>
        <v>10.92700495791026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188</v>
      </c>
      <c r="C249" s="225">
        <f>Dat_02!B248</f>
        <v>44746</v>
      </c>
      <c r="D249" s="224"/>
      <c r="E249" s="226">
        <f>Dat_02!C248</f>
        <v>12.704216783910262</v>
      </c>
      <c r="F249" s="226">
        <f>Dat_02!D248</f>
        <v>27.442156278712137</v>
      </c>
      <c r="G249" s="226">
        <f>Dat_02!E248</f>
        <v>12.704216783910262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44747</v>
      </c>
      <c r="D250" s="224"/>
      <c r="E250" s="226">
        <f>Dat_02!C249</f>
        <v>9.9428198619102588</v>
      </c>
      <c r="F250" s="226">
        <f>Dat_02!D249</f>
        <v>27.442156278712137</v>
      </c>
      <c r="G250" s="226">
        <f>Dat_02!E249</f>
        <v>9.9428198619102588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44748</v>
      </c>
      <c r="D251" s="224"/>
      <c r="E251" s="226">
        <f>Dat_02!C250</f>
        <v>11.325503423679002</v>
      </c>
      <c r="F251" s="226">
        <f>Dat_02!D250</f>
        <v>27.442156278712137</v>
      </c>
      <c r="G251" s="226">
        <f>Dat_02!E250</f>
        <v>11.325503423679002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44749</v>
      </c>
      <c r="D252" s="224"/>
      <c r="E252" s="226">
        <f>Dat_02!C251</f>
        <v>9.0330230036817962</v>
      </c>
      <c r="F252" s="226">
        <f>Dat_02!D251</f>
        <v>27.442156278712137</v>
      </c>
      <c r="G252" s="226">
        <f>Dat_02!E251</f>
        <v>9.0330230036817962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44750</v>
      </c>
      <c r="D253" s="224"/>
      <c r="E253" s="226">
        <f>Dat_02!C252</f>
        <v>9.7995151336799324</v>
      </c>
      <c r="F253" s="226">
        <f>Dat_02!D252</f>
        <v>27.442156278712137</v>
      </c>
      <c r="G253" s="226">
        <f>Dat_02!E252</f>
        <v>9.7995151336799324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44751</v>
      </c>
      <c r="D254" s="224"/>
      <c r="E254" s="226">
        <f>Dat_02!C253</f>
        <v>10.655314937679002</v>
      </c>
      <c r="F254" s="226">
        <f>Dat_02!D253</f>
        <v>27.442156278712137</v>
      </c>
      <c r="G254" s="226">
        <f>Dat_02!E253</f>
        <v>10.655314937679002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44752</v>
      </c>
      <c r="D255" s="224"/>
      <c r="E255" s="226">
        <f>Dat_02!C254</f>
        <v>6.8382933716789998</v>
      </c>
      <c r="F255" s="226">
        <f>Dat_02!D254</f>
        <v>27.442156278712137</v>
      </c>
      <c r="G255" s="226">
        <f>Dat_02!E254</f>
        <v>6.8382933716789998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44753</v>
      </c>
      <c r="D256" s="224"/>
      <c r="E256" s="226">
        <f>Dat_02!C255</f>
        <v>9.1660574676808615</v>
      </c>
      <c r="F256" s="226">
        <f>Dat_02!D255</f>
        <v>27.442156278712137</v>
      </c>
      <c r="G256" s="226">
        <f>Dat_02!E255</f>
        <v>9.1660574676808615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44754</v>
      </c>
      <c r="D257" s="224"/>
      <c r="E257" s="226">
        <f>Dat_02!C256</f>
        <v>8.5802800636789982</v>
      </c>
      <c r="F257" s="226">
        <f>Dat_02!D256</f>
        <v>27.442156278712137</v>
      </c>
      <c r="G257" s="226">
        <f>Dat_02!E256</f>
        <v>8.5802800636789982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44755</v>
      </c>
      <c r="D258" s="224"/>
      <c r="E258" s="226">
        <f>Dat_02!C257</f>
        <v>4.8299751573210594</v>
      </c>
      <c r="F258" s="226">
        <f>Dat_02!D257</f>
        <v>27.442156278712137</v>
      </c>
      <c r="G258" s="226">
        <f>Dat_02!E257</f>
        <v>4.8299751573210594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44756</v>
      </c>
      <c r="D259" s="224"/>
      <c r="E259" s="226">
        <f>Dat_02!C258</f>
        <v>6.5488495373191977</v>
      </c>
      <c r="F259" s="226">
        <f>Dat_02!D258</f>
        <v>27.442156278712137</v>
      </c>
      <c r="G259" s="226">
        <f>Dat_02!E258</f>
        <v>6.5488495373191977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44757</v>
      </c>
      <c r="D260" s="224"/>
      <c r="E260" s="226">
        <f>Dat_02!C259</f>
        <v>1.5232129653201263</v>
      </c>
      <c r="F260" s="226">
        <f>Dat_02!D259</f>
        <v>27.442156278712137</v>
      </c>
      <c r="G260" s="226">
        <f>Dat_02!E259</f>
        <v>1.5232129653201263</v>
      </c>
      <c r="I260" s="227">
        <f>Dat_02!G259</f>
        <v>27.442156278712137</v>
      </c>
      <c r="J260" s="233" t="str">
        <f>IF(Dat_02!H259=0,"",Dat_02!H259)</f>
        <v/>
      </c>
    </row>
    <row r="261" spans="2:10">
      <c r="B261" s="224"/>
      <c r="C261" s="225">
        <f>Dat_02!B260</f>
        <v>44758</v>
      </c>
      <c r="D261" s="224"/>
      <c r="E261" s="226">
        <f>Dat_02!C260</f>
        <v>1.2849200733191937</v>
      </c>
      <c r="F261" s="226">
        <f>Dat_02!D260</f>
        <v>27.442156278712137</v>
      </c>
      <c r="G261" s="226">
        <f>Dat_02!E260</f>
        <v>1.2849200733191937</v>
      </c>
      <c r="I261" s="227" t="str">
        <f>Dat_02!G260</f>
        <v/>
      </c>
      <c r="J261" s="233" t="str">
        <f>IF(Dat_02!H260=0,"",Dat_02!H260)</f>
        <v/>
      </c>
    </row>
    <row r="262" spans="2:10">
      <c r="B262" s="224"/>
      <c r="C262" s="225">
        <f>Dat_02!B261</f>
        <v>44759</v>
      </c>
      <c r="D262" s="224"/>
      <c r="E262" s="226">
        <f>Dat_02!C261</f>
        <v>1.4496847053201272</v>
      </c>
      <c r="F262" s="226">
        <f>Dat_02!D261</f>
        <v>27.442156278712137</v>
      </c>
      <c r="G262" s="226">
        <f>Dat_02!E261</f>
        <v>1.4496847053201272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44760</v>
      </c>
      <c r="D263" s="224"/>
      <c r="E263" s="226">
        <f>Dat_02!C262</f>
        <v>0.77954121532105636</v>
      </c>
      <c r="F263" s="226">
        <f>Dat_02!D262</f>
        <v>27.442156278712137</v>
      </c>
      <c r="G263" s="226">
        <f>Dat_02!E262</f>
        <v>0.77954121532105636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44761</v>
      </c>
      <c r="D264" s="224"/>
      <c r="E264" s="226">
        <f>Dat_02!C263</f>
        <v>1.173243831319196</v>
      </c>
      <c r="F264" s="226">
        <f>Dat_02!D263</f>
        <v>27.442156278712137</v>
      </c>
      <c r="G264" s="226">
        <f>Dat_02!E263</f>
        <v>1.173243831319196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44762</v>
      </c>
      <c r="D265" s="224"/>
      <c r="E265" s="226">
        <f>Dat_02!C264</f>
        <v>20.147601515821357</v>
      </c>
      <c r="F265" s="226">
        <f>Dat_02!D264</f>
        <v>27.442156278712137</v>
      </c>
      <c r="G265" s="226">
        <f>Dat_02!E264</f>
        <v>20.147601515821357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44763</v>
      </c>
      <c r="D266" s="224"/>
      <c r="E266" s="226">
        <f>Dat_02!C265</f>
        <v>2.6018812478222864</v>
      </c>
      <c r="F266" s="226">
        <f>Dat_02!D265</f>
        <v>27.442156278712137</v>
      </c>
      <c r="G266" s="226">
        <f>Dat_02!E265</f>
        <v>2.6018812478222864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44764</v>
      </c>
      <c r="D267" s="224"/>
      <c r="E267" s="226">
        <f>Dat_02!C266</f>
        <v>9.799058977821355</v>
      </c>
      <c r="F267" s="226">
        <f>Dat_02!D266</f>
        <v>27.442156278712137</v>
      </c>
      <c r="G267" s="226">
        <f>Dat_02!E266</f>
        <v>9.799058977821355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44765</v>
      </c>
      <c r="D268" s="224"/>
      <c r="E268" s="226">
        <f>Dat_02!C267</f>
        <v>1.8927773678213562</v>
      </c>
      <c r="F268" s="226">
        <f>Dat_02!D267</f>
        <v>27.442156278712137</v>
      </c>
      <c r="G268" s="226">
        <f>Dat_02!E267</f>
        <v>1.8927773678213562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44766</v>
      </c>
      <c r="D269" s="224"/>
      <c r="E269" s="226">
        <f>Dat_02!C268</f>
        <v>6.3751965378232196</v>
      </c>
      <c r="F269" s="226">
        <f>Dat_02!D268</f>
        <v>27.442156278712137</v>
      </c>
      <c r="G269" s="226">
        <f>Dat_02!E268</f>
        <v>6.3751965378232196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44767</v>
      </c>
      <c r="D270" s="224"/>
      <c r="E270" s="226">
        <f>Dat_02!C269</f>
        <v>2.6759367778213563</v>
      </c>
      <c r="F270" s="226">
        <f>Dat_02!D269</f>
        <v>27.442156278712137</v>
      </c>
      <c r="G270" s="226">
        <f>Dat_02!E269</f>
        <v>2.6759367778213563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44768</v>
      </c>
      <c r="D271" s="224"/>
      <c r="E271" s="226">
        <f>Dat_02!C270</f>
        <v>4.0206456878222889</v>
      </c>
      <c r="F271" s="226">
        <f>Dat_02!D270</f>
        <v>27.442156278712137</v>
      </c>
      <c r="G271" s="226">
        <f>Dat_02!E270</f>
        <v>4.0206456878222889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44769</v>
      </c>
      <c r="D272" s="224"/>
      <c r="E272" s="226">
        <f>Dat_02!C271</f>
        <v>2.3778563500869931</v>
      </c>
      <c r="F272" s="226">
        <f>Dat_02!D271</f>
        <v>27.442156278712137</v>
      </c>
      <c r="G272" s="226">
        <f>Dat_02!E271</f>
        <v>2.3778563500869931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44770</v>
      </c>
      <c r="D273" s="224"/>
      <c r="E273" s="226">
        <f>Dat_02!C272</f>
        <v>3.0707219940860671</v>
      </c>
      <c r="F273" s="226">
        <f>Dat_02!D272</f>
        <v>27.442156278712137</v>
      </c>
      <c r="G273" s="226">
        <f>Dat_02!E272</f>
        <v>3.0707219940860671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44771</v>
      </c>
      <c r="D274" s="224"/>
      <c r="E274" s="226">
        <f>Dat_02!C273</f>
        <v>8.0482750000860612</v>
      </c>
      <c r="F274" s="226">
        <f>Dat_02!D273</f>
        <v>27.442156278712137</v>
      </c>
      <c r="G274" s="226">
        <f>Dat_02!E273</f>
        <v>8.0482750000860612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44772</v>
      </c>
      <c r="D275" s="224"/>
      <c r="E275" s="226">
        <f>Dat_02!C274</f>
        <v>1.4271286360860649</v>
      </c>
      <c r="F275" s="226">
        <f>Dat_02!D274</f>
        <v>27.442156278712137</v>
      </c>
      <c r="G275" s="226">
        <f>Dat_02!E274</f>
        <v>1.4271286360860649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44773</v>
      </c>
      <c r="D276" s="224"/>
      <c r="E276" s="226">
        <f>Dat_02!C275</f>
        <v>1.0757615200851323</v>
      </c>
      <c r="F276" s="226">
        <f>Dat_02!D275</f>
        <v>27.442156278712137</v>
      </c>
      <c r="G276" s="226">
        <f>Dat_02!E275</f>
        <v>1.0757615200851323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44774</v>
      </c>
      <c r="D277" s="224"/>
      <c r="E277" s="226">
        <f>Dat_02!C276</f>
        <v>3.5158488080869938</v>
      </c>
      <c r="F277" s="226">
        <f>Dat_02!D276</f>
        <v>16.581237981614105</v>
      </c>
      <c r="G277" s="226">
        <f>Dat_02!E276</f>
        <v>3.5158488080869938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44775</v>
      </c>
      <c r="D278" s="224"/>
      <c r="E278" s="226">
        <f>Dat_02!C277</f>
        <v>5.5261776980869985</v>
      </c>
      <c r="F278" s="226">
        <f>Dat_02!D277</f>
        <v>16.581237981614105</v>
      </c>
      <c r="G278" s="226">
        <f>Dat_02!E277</f>
        <v>5.5261776980869985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44776</v>
      </c>
      <c r="D279" s="224"/>
      <c r="E279" s="226">
        <f>Dat_02!C278</f>
        <v>1.0188386552845767</v>
      </c>
      <c r="F279" s="226">
        <f>Dat_02!D278</f>
        <v>16.581237981614105</v>
      </c>
      <c r="G279" s="226">
        <f>Dat_02!E278</f>
        <v>1.0188386552845767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203</v>
      </c>
      <c r="C280" s="225">
        <f>Dat_02!B279</f>
        <v>44777</v>
      </c>
      <c r="D280" s="224"/>
      <c r="E280" s="226">
        <f>Dat_02!C279</f>
        <v>1.4412675172845775</v>
      </c>
      <c r="F280" s="226">
        <f>Dat_02!D279</f>
        <v>16.581237981614105</v>
      </c>
      <c r="G280" s="226">
        <f>Dat_02!E279</f>
        <v>1.4412675172845775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44778</v>
      </c>
      <c r="D281" s="224"/>
      <c r="E281" s="226">
        <f>Dat_02!C280</f>
        <v>1.3329215492845761</v>
      </c>
      <c r="F281" s="226">
        <f>Dat_02!D280</f>
        <v>16.581237981614105</v>
      </c>
      <c r="G281" s="226">
        <f>Dat_02!E280</f>
        <v>1.3329215492845761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44779</v>
      </c>
      <c r="D282" s="224"/>
      <c r="E282" s="226">
        <f>Dat_02!C281</f>
        <v>0.83663648328457563</v>
      </c>
      <c r="F282" s="226">
        <f>Dat_02!D281</f>
        <v>16.581237981614105</v>
      </c>
      <c r="G282" s="226">
        <f>Dat_02!E281</f>
        <v>0.83663648328457563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44780</v>
      </c>
      <c r="D283" s="224"/>
      <c r="E283" s="226">
        <f>Dat_02!C282</f>
        <v>0.67314303928457597</v>
      </c>
      <c r="F283" s="226">
        <f>Dat_02!D282</f>
        <v>16.581237981614105</v>
      </c>
      <c r="G283" s="226">
        <f>Dat_02!E282</f>
        <v>0.67314303928457597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44781</v>
      </c>
      <c r="D284" s="224"/>
      <c r="E284" s="226">
        <f>Dat_02!C283</f>
        <v>1.3498702392864397</v>
      </c>
      <c r="F284" s="226">
        <f>Dat_02!D283</f>
        <v>16.581237981614105</v>
      </c>
      <c r="G284" s="226">
        <f>Dat_02!E283</f>
        <v>1.3498702392864397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44782</v>
      </c>
      <c r="D285" s="224"/>
      <c r="E285" s="226">
        <f>Dat_02!C284</f>
        <v>0.70941754728457818</v>
      </c>
      <c r="F285" s="226">
        <f>Dat_02!D284</f>
        <v>16.581237981614105</v>
      </c>
      <c r="G285" s="226">
        <f>Dat_02!E284</f>
        <v>0.70941754728457818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44783</v>
      </c>
      <c r="D286" s="224"/>
      <c r="E286" s="226">
        <f>Dat_02!C285</f>
        <v>4.9430723089984605</v>
      </c>
      <c r="F286" s="226">
        <f>Dat_02!D285</f>
        <v>16.581237981614105</v>
      </c>
      <c r="G286" s="226">
        <f>Dat_02!E285</f>
        <v>4.9430723089984605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44784</v>
      </c>
      <c r="D287" s="224"/>
      <c r="E287" s="226">
        <f>Dat_02!C286</f>
        <v>1.7937095069993885</v>
      </c>
      <c r="F287" s="226">
        <f>Dat_02!D286</f>
        <v>16.581237981614105</v>
      </c>
      <c r="G287" s="226">
        <f>Dat_02!E286</f>
        <v>1.7937095069993885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44785</v>
      </c>
      <c r="D288" s="224"/>
      <c r="E288" s="226">
        <f>Dat_02!C287</f>
        <v>1.2085088429984607</v>
      </c>
      <c r="F288" s="226">
        <f>Dat_02!D287</f>
        <v>16.581237981614105</v>
      </c>
      <c r="G288" s="226">
        <f>Dat_02!E287</f>
        <v>1.2085088429984607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44786</v>
      </c>
      <c r="D289" s="224"/>
      <c r="E289" s="226">
        <f>Dat_02!C288</f>
        <v>2.0580843149993888</v>
      </c>
      <c r="F289" s="226">
        <f>Dat_02!D288</f>
        <v>16.581237981614105</v>
      </c>
      <c r="G289" s="226">
        <f>Dat_02!E288</f>
        <v>2.0580843149993888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44787</v>
      </c>
      <c r="D290" s="224"/>
      <c r="E290" s="226">
        <f>Dat_02!C289</f>
        <v>1.3415646249993878</v>
      </c>
      <c r="F290" s="226">
        <f>Dat_02!D289</f>
        <v>16.581237981614105</v>
      </c>
      <c r="G290" s="226">
        <f>Dat_02!E289</f>
        <v>1.3415646249993878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44788</v>
      </c>
      <c r="D291" s="224"/>
      <c r="E291" s="226">
        <f>Dat_02!C290</f>
        <v>1.4799389209993896</v>
      </c>
      <c r="F291" s="226">
        <f>Dat_02!D290</f>
        <v>16.581237981614105</v>
      </c>
      <c r="G291" s="226">
        <f>Dat_02!E290</f>
        <v>1.4799389209993896</v>
      </c>
      <c r="I291" s="227">
        <f>Dat_02!G290</f>
        <v>16.581237981614105</v>
      </c>
      <c r="J291" s="233" t="str">
        <f>IF(Dat_02!H290=0,"",Dat_02!H290)</f>
        <v/>
      </c>
    </row>
    <row r="292" spans="2:10">
      <c r="B292" s="224"/>
      <c r="C292" s="225">
        <f>Dat_02!B291</f>
        <v>44789</v>
      </c>
      <c r="D292" s="224"/>
      <c r="E292" s="226">
        <f>Dat_02!C291</f>
        <v>1.9507038109975257</v>
      </c>
      <c r="F292" s="226">
        <f>Dat_02!D291</f>
        <v>16.581237981614105</v>
      </c>
      <c r="G292" s="226">
        <f>Dat_02!E291</f>
        <v>1.9507038109975257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44790</v>
      </c>
      <c r="D293" s="224"/>
      <c r="E293" s="226">
        <f>Dat_02!C292</f>
        <v>2.0448352808154886</v>
      </c>
      <c r="F293" s="226">
        <f>Dat_02!D292</f>
        <v>16.581237981614105</v>
      </c>
      <c r="G293" s="226">
        <f>Dat_02!E292</f>
        <v>2.0448352808154886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44791</v>
      </c>
      <c r="D294" s="224"/>
      <c r="E294" s="226">
        <f>Dat_02!C293</f>
        <v>4.3118216648145573</v>
      </c>
      <c r="F294" s="226">
        <f>Dat_02!D293</f>
        <v>16.581237981614105</v>
      </c>
      <c r="G294" s="226">
        <f>Dat_02!E293</f>
        <v>4.3118216648145573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44792</v>
      </c>
      <c r="D295" s="224"/>
      <c r="E295" s="226">
        <f>Dat_02!C294</f>
        <v>12.737456120815484</v>
      </c>
      <c r="F295" s="226">
        <f>Dat_02!D294</f>
        <v>16.581237981614105</v>
      </c>
      <c r="G295" s="226">
        <f>Dat_02!E294</f>
        <v>12.737456120815484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44793</v>
      </c>
      <c r="D296" s="224"/>
      <c r="E296" s="226">
        <f>Dat_02!C295</f>
        <v>8.6795645528154886</v>
      </c>
      <c r="F296" s="226">
        <f>Dat_02!D295</f>
        <v>16.581237981614105</v>
      </c>
      <c r="G296" s="226">
        <f>Dat_02!E295</f>
        <v>8.6795645528154886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44794</v>
      </c>
      <c r="D297" s="224"/>
      <c r="E297" s="226">
        <f>Dat_02!C296</f>
        <v>0.63787914281455593</v>
      </c>
      <c r="F297" s="226">
        <f>Dat_02!D296</f>
        <v>16.581237981614105</v>
      </c>
      <c r="G297" s="226">
        <f>Dat_02!E296</f>
        <v>0.63787914281455593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44795</v>
      </c>
      <c r="D298" s="224"/>
      <c r="E298" s="226">
        <f>Dat_02!C297</f>
        <v>3.61111934681642</v>
      </c>
      <c r="F298" s="226">
        <f>Dat_02!D297</f>
        <v>16.581237981614105</v>
      </c>
      <c r="G298" s="226">
        <f>Dat_02!E297</f>
        <v>3.61111934681642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44796</v>
      </c>
      <c r="D299" s="224"/>
      <c r="E299" s="226">
        <f>Dat_02!C298</f>
        <v>14.42095846081456</v>
      </c>
      <c r="F299" s="226">
        <f>Dat_02!D298</f>
        <v>16.581237981614105</v>
      </c>
      <c r="G299" s="226">
        <f>Dat_02!E298</f>
        <v>14.42095846081456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44797</v>
      </c>
      <c r="D300" s="224"/>
      <c r="E300" s="226">
        <f>Dat_02!C299</f>
        <v>8.6421926085703387</v>
      </c>
      <c r="F300" s="226">
        <f>Dat_02!D299</f>
        <v>16.581237981614105</v>
      </c>
      <c r="G300" s="226">
        <f>Dat_02!E299</f>
        <v>8.6421926085703387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44798</v>
      </c>
      <c r="D301" s="224"/>
      <c r="E301" s="226">
        <f>Dat_02!C300</f>
        <v>1.5996729785712704</v>
      </c>
      <c r="F301" s="226">
        <f>Dat_02!D300</f>
        <v>16.581237981614105</v>
      </c>
      <c r="G301" s="226">
        <f>Dat_02!E300</f>
        <v>1.5996729785712704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44799</v>
      </c>
      <c r="D302" s="224"/>
      <c r="E302" s="226">
        <f>Dat_02!C301</f>
        <v>0.86446228857127061</v>
      </c>
      <c r="F302" s="226">
        <f>Dat_02!D301</f>
        <v>16.581237981614105</v>
      </c>
      <c r="G302" s="226">
        <f>Dat_02!E301</f>
        <v>0.86446228857127061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44800</v>
      </c>
      <c r="D303" s="224"/>
      <c r="E303" s="226">
        <f>Dat_02!C302</f>
        <v>6.8627261985703409</v>
      </c>
      <c r="F303" s="226">
        <f>Dat_02!D302</f>
        <v>16.581237981614105</v>
      </c>
      <c r="G303" s="226">
        <f>Dat_02!E302</f>
        <v>6.8627261985703409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44801</v>
      </c>
      <c r="D304" s="224"/>
      <c r="E304" s="226">
        <f>Dat_02!C303</f>
        <v>1.2790894625712717</v>
      </c>
      <c r="F304" s="226">
        <f>Dat_02!D303</f>
        <v>16.581237981614105</v>
      </c>
      <c r="G304" s="226">
        <f>Dat_02!E303</f>
        <v>1.2790894625712717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44802</v>
      </c>
      <c r="D305" s="224"/>
      <c r="E305" s="226">
        <f>Dat_02!C304</f>
        <v>7.5367625565703422</v>
      </c>
      <c r="F305" s="226">
        <f>Dat_02!D304</f>
        <v>16.581237981614105</v>
      </c>
      <c r="G305" s="226">
        <f>Dat_02!E304</f>
        <v>7.5367625565703422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44803</v>
      </c>
      <c r="D306" s="224"/>
      <c r="E306" s="226">
        <f>Dat_02!C305</f>
        <v>19.798910736570338</v>
      </c>
      <c r="F306" s="226">
        <f>Dat_02!D305</f>
        <v>16.581237981614105</v>
      </c>
      <c r="G306" s="226">
        <f>Dat_02!E305</f>
        <v>16.581237981614105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44804</v>
      </c>
      <c r="D307" s="224"/>
      <c r="E307" s="226">
        <f>Dat_02!C306</f>
        <v>8.7315964332490115</v>
      </c>
      <c r="F307" s="226">
        <f>Dat_02!D306</f>
        <v>16.581237981614105</v>
      </c>
      <c r="G307" s="226">
        <f>Dat_02!E306</f>
        <v>8.7315964332490115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204</v>
      </c>
      <c r="C308" s="225">
        <f>Dat_02!B307</f>
        <v>44805</v>
      </c>
      <c r="D308" s="224"/>
      <c r="E308" s="226">
        <f>Dat_02!C307</f>
        <v>3.7828873652471482</v>
      </c>
      <c r="F308" s="226">
        <f>Dat_02!D307</f>
        <v>21.033168040284398</v>
      </c>
      <c r="G308" s="226">
        <f>Dat_02!E307</f>
        <v>3.7828873652471482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44806</v>
      </c>
      <c r="D309" s="224"/>
      <c r="E309" s="226">
        <f>Dat_02!C308</f>
        <v>0.90883960924807983</v>
      </c>
      <c r="F309" s="226">
        <f>Dat_02!D308</f>
        <v>21.033168040284398</v>
      </c>
      <c r="G309" s="226">
        <f>Dat_02!E308</f>
        <v>0.90883960924807983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44807</v>
      </c>
      <c r="D310" s="224"/>
      <c r="E310" s="226">
        <f>Dat_02!C309</f>
        <v>1.0499202512480805</v>
      </c>
      <c r="F310" s="226">
        <f>Dat_02!D309</f>
        <v>21.033168040284398</v>
      </c>
      <c r="G310" s="226">
        <f>Dat_02!E309</f>
        <v>1.0499202512480805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44808</v>
      </c>
      <c r="D311" s="224"/>
      <c r="E311" s="226">
        <f>Dat_02!C310</f>
        <v>0.80755490724715129</v>
      </c>
      <c r="F311" s="226">
        <f>Dat_02!D310</f>
        <v>21.033168040284398</v>
      </c>
      <c r="G311" s="226">
        <f>Dat_02!E310</f>
        <v>0.80755490724715129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44809</v>
      </c>
      <c r="D312" s="224"/>
      <c r="E312" s="226">
        <f>Dat_02!C311</f>
        <v>1.2218452492471479</v>
      </c>
      <c r="F312" s="226">
        <f>Dat_02!D311</f>
        <v>21.033168040284398</v>
      </c>
      <c r="G312" s="226">
        <f>Dat_02!E311</f>
        <v>1.2218452492471479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44810</v>
      </c>
      <c r="D313" s="224"/>
      <c r="E313" s="226">
        <f>Dat_02!C312</f>
        <v>1.0894917012471488</v>
      </c>
      <c r="F313" s="226">
        <f>Dat_02!D312</f>
        <v>21.033168040284398</v>
      </c>
      <c r="G313" s="226">
        <f>Dat_02!E312</f>
        <v>1.0894917012471488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44811</v>
      </c>
      <c r="D314" s="224"/>
      <c r="E314" s="226">
        <f>Dat_02!C313</f>
        <v>2.8869032931076291</v>
      </c>
      <c r="F314" s="226">
        <f>Dat_02!D313</f>
        <v>21.033168040284398</v>
      </c>
      <c r="G314" s="226">
        <f>Dat_02!E313</f>
        <v>2.8869032931076291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44812</v>
      </c>
      <c r="D315" s="224"/>
      <c r="E315" s="226">
        <f>Dat_02!C314</f>
        <v>14.760340259105767</v>
      </c>
      <c r="F315" s="226">
        <f>Dat_02!D314</f>
        <v>21.033168040284398</v>
      </c>
      <c r="G315" s="226">
        <f>Dat_02!E314</f>
        <v>14.760340259105767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44813</v>
      </c>
      <c r="D316" s="224"/>
      <c r="E316" s="226">
        <f>Dat_02!C315</f>
        <v>35.064965161107629</v>
      </c>
      <c r="F316" s="226">
        <f>Dat_02!D315</f>
        <v>21.033168040284398</v>
      </c>
      <c r="G316" s="226">
        <f>Dat_02!E315</f>
        <v>21.033168040284398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44814</v>
      </c>
      <c r="D317" s="224"/>
      <c r="E317" s="226">
        <f>Dat_02!C316</f>
        <v>13.339951817105764</v>
      </c>
      <c r="F317" s="226">
        <f>Dat_02!D316</f>
        <v>21.033168040284398</v>
      </c>
      <c r="G317" s="226">
        <f>Dat_02!E316</f>
        <v>13.339951817105764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44815</v>
      </c>
      <c r="D318" s="224"/>
      <c r="E318" s="226">
        <f>Dat_02!C317</f>
        <v>3.9322403651076274</v>
      </c>
      <c r="F318" s="226">
        <f>Dat_02!D317</f>
        <v>21.033168040284398</v>
      </c>
      <c r="G318" s="226">
        <f>Dat_02!E317</f>
        <v>3.9322403651076274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44816</v>
      </c>
      <c r="D319" s="224"/>
      <c r="E319" s="226">
        <f>Dat_02!C318</f>
        <v>5.1425005751057649</v>
      </c>
      <c r="F319" s="226">
        <f>Dat_02!D318</f>
        <v>21.033168040284398</v>
      </c>
      <c r="G319" s="226">
        <f>Dat_02!E318</f>
        <v>5.1425005751057649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44817</v>
      </c>
      <c r="D320" s="224"/>
      <c r="E320" s="226">
        <f>Dat_02!C319</f>
        <v>15.42366311510763</v>
      </c>
      <c r="F320" s="226">
        <f>Dat_02!D319</f>
        <v>21.033168040284398</v>
      </c>
      <c r="G320" s="226">
        <f>Dat_02!E319</f>
        <v>15.42366311510763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44818</v>
      </c>
      <c r="D321" s="224"/>
      <c r="E321" s="226">
        <f>Dat_02!C320</f>
        <v>12.349760605496158</v>
      </c>
      <c r="F321" s="226">
        <f>Dat_02!D320</f>
        <v>21.033168040284398</v>
      </c>
      <c r="G321" s="226">
        <f>Dat_02!E320</f>
        <v>12.349760605496158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44819</v>
      </c>
      <c r="D322" s="224"/>
      <c r="E322" s="226">
        <f>Dat_02!C321</f>
        <v>31.989309273495223</v>
      </c>
      <c r="F322" s="226">
        <f>Dat_02!D321</f>
        <v>21.033168040284398</v>
      </c>
      <c r="G322" s="226">
        <f>Dat_02!E321</f>
        <v>21.033168040284398</v>
      </c>
      <c r="I322" s="227">
        <f>Dat_02!G321</f>
        <v>21.033168040284398</v>
      </c>
      <c r="J322" s="233" t="str">
        <f>IF(Dat_02!H321=0,"",Dat_02!H321)</f>
        <v/>
      </c>
    </row>
    <row r="323" spans="2:10">
      <c r="B323" s="224"/>
      <c r="C323" s="225">
        <f>Dat_02!B322</f>
        <v>44820</v>
      </c>
      <c r="D323" s="224"/>
      <c r="E323" s="226">
        <f>Dat_02!C322</f>
        <v>36.948285189495216</v>
      </c>
      <c r="F323" s="226">
        <f>Dat_02!D322</f>
        <v>21.033168040284398</v>
      </c>
      <c r="G323" s="226">
        <f>Dat_02!E322</f>
        <v>21.033168040284398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44821</v>
      </c>
      <c r="D324" s="224"/>
      <c r="E324" s="226">
        <f>Dat_02!C323</f>
        <v>16.074023705495222</v>
      </c>
      <c r="F324" s="226">
        <f>Dat_02!D323</f>
        <v>21.033168040284398</v>
      </c>
      <c r="G324" s="226">
        <f>Dat_02!E323</f>
        <v>16.074023705495222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44822</v>
      </c>
      <c r="D325" s="224"/>
      <c r="E325" s="226">
        <f>Dat_02!C324</f>
        <v>13.853308805496155</v>
      </c>
      <c r="F325" s="226">
        <f>Dat_02!D324</f>
        <v>21.033168040284398</v>
      </c>
      <c r="G325" s="226">
        <f>Dat_02!E324</f>
        <v>13.853308805496155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44823</v>
      </c>
      <c r="D326" s="224"/>
      <c r="E326" s="226">
        <f>Dat_02!C325</f>
        <v>28.378632505496157</v>
      </c>
      <c r="F326" s="226">
        <f>Dat_02!D325</f>
        <v>21.033168040284398</v>
      </c>
      <c r="G326" s="226">
        <f>Dat_02!E325</f>
        <v>21.033168040284398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44824</v>
      </c>
      <c r="D327" s="224"/>
      <c r="E327" s="226">
        <f>Dat_02!C326</f>
        <v>28.874847413494294</v>
      </c>
      <c r="F327" s="226">
        <f>Dat_02!D326</f>
        <v>21.033168040284398</v>
      </c>
      <c r="G327" s="226">
        <f>Dat_02!E326</f>
        <v>21.033168040284398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44825</v>
      </c>
      <c r="D328" s="224"/>
      <c r="E328" s="226">
        <f>Dat_02!C327</f>
        <v>18.91056866332821</v>
      </c>
      <c r="F328" s="226">
        <f>Dat_02!D327</f>
        <v>21.033168040284398</v>
      </c>
      <c r="G328" s="226">
        <f>Dat_02!E327</f>
        <v>18.91056866332821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44826</v>
      </c>
      <c r="D329" s="224"/>
      <c r="E329" s="226">
        <f>Dat_02!C328</f>
        <v>15.011955983329143</v>
      </c>
      <c r="F329" s="226">
        <f>Dat_02!D328</f>
        <v>21.033168040284398</v>
      </c>
      <c r="G329" s="226">
        <f>Dat_02!E328</f>
        <v>15.011955983329143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44827</v>
      </c>
      <c r="D330" s="224"/>
      <c r="E330" s="226">
        <f>Dat_02!C329</f>
        <v>15.385728020327274</v>
      </c>
      <c r="F330" s="226">
        <f>Dat_02!D329</f>
        <v>21.033168040284398</v>
      </c>
      <c r="G330" s="226">
        <f>Dat_02!E329</f>
        <v>15.385728020327274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44828</v>
      </c>
      <c r="D331" s="224"/>
      <c r="E331" s="226">
        <f>Dat_02!C330</f>
        <v>7.3847436263291382</v>
      </c>
      <c r="F331" s="226">
        <f>Dat_02!D330</f>
        <v>21.033168040284398</v>
      </c>
      <c r="G331" s="226">
        <f>Dat_02!E330</f>
        <v>7.3847436263291382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44829</v>
      </c>
      <c r="D332" s="224"/>
      <c r="E332" s="226">
        <f>Dat_02!C331</f>
        <v>1.3258039603282086</v>
      </c>
      <c r="F332" s="226">
        <f>Dat_02!D331</f>
        <v>21.033168040284398</v>
      </c>
      <c r="G332" s="226">
        <f>Dat_02!E331</f>
        <v>1.3258039603282086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44830</v>
      </c>
      <c r="D333" s="224"/>
      <c r="E333" s="226">
        <f>Dat_02!C332</f>
        <v>1.1169635263272795</v>
      </c>
      <c r="F333" s="226">
        <f>Dat_02!D332</f>
        <v>21.033168040284398</v>
      </c>
      <c r="G333" s="226">
        <f>Dat_02!E332</f>
        <v>1.1169635263272795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44831</v>
      </c>
      <c r="D334" s="224"/>
      <c r="E334" s="226">
        <f>Dat_02!C333</f>
        <v>0.78786596332913905</v>
      </c>
      <c r="F334" s="226">
        <f>Dat_02!D333</f>
        <v>21.033168040284398</v>
      </c>
      <c r="G334" s="226">
        <f>Dat_02!E333</f>
        <v>0.78786596332913905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44832</v>
      </c>
      <c r="D335" s="224"/>
      <c r="E335" s="226">
        <f>Dat_02!C334</f>
        <v>0.62199482457556587</v>
      </c>
      <c r="F335" s="226">
        <f>Dat_02!D334</f>
        <v>21.033168040284398</v>
      </c>
      <c r="G335" s="226">
        <f>Dat_02!E334</f>
        <v>0.62199482457556587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44833</v>
      </c>
      <c r="D336" s="224"/>
      <c r="E336" s="226">
        <f>Dat_02!C335</f>
        <v>1.5908444845746343</v>
      </c>
      <c r="F336" s="226">
        <f>Dat_02!D335</f>
        <v>21.033168040284398</v>
      </c>
      <c r="G336" s="226">
        <f>Dat_02!E335</f>
        <v>1.5908444845746343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44834</v>
      </c>
      <c r="D337" s="224"/>
      <c r="E337" s="226">
        <f>Dat_02!C336</f>
        <v>15.933703672575568</v>
      </c>
      <c r="F337" s="226">
        <f>Dat_02!D336</f>
        <v>21.033168040284398</v>
      </c>
      <c r="G337" s="226">
        <f>Dat_02!E336</f>
        <v>15.933703672575568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44835</v>
      </c>
      <c r="D338" s="224"/>
      <c r="E338" s="226">
        <f>Dat_02!C337</f>
        <v>11.227034907575566</v>
      </c>
      <c r="F338" s="226">
        <f>Dat_02!D337</f>
        <v>41.704179443866899</v>
      </c>
      <c r="G338" s="226">
        <f>Dat_02!E337</f>
        <v>11.227034907575566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199</v>
      </c>
      <c r="C339" s="225">
        <f>Dat_02!B338</f>
        <v>44836</v>
      </c>
      <c r="D339" s="224"/>
      <c r="E339" s="226">
        <f>Dat_02!C338</f>
        <v>7.9707422325755672</v>
      </c>
      <c r="F339" s="226">
        <f>Dat_02!D338</f>
        <v>41.704179443866899</v>
      </c>
      <c r="G339" s="226">
        <f>Dat_02!E338</f>
        <v>7.9707422325755672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44837</v>
      </c>
      <c r="D340" s="224"/>
      <c r="E340" s="226">
        <f>Dat_02!C339</f>
        <v>20.891594586575568</v>
      </c>
      <c r="F340" s="226">
        <f>Dat_02!D339</f>
        <v>41.704179443866899</v>
      </c>
      <c r="G340" s="226">
        <f>Dat_02!E339</f>
        <v>20.891594586575568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44838</v>
      </c>
      <c r="D341" s="224"/>
      <c r="E341" s="226">
        <f>Dat_02!C340</f>
        <v>16.433540057575566</v>
      </c>
      <c r="F341" s="226">
        <f>Dat_02!D340</f>
        <v>41.704179443866899</v>
      </c>
      <c r="G341" s="226">
        <f>Dat_02!E340</f>
        <v>16.433540057575566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44839</v>
      </c>
      <c r="D342" s="224"/>
      <c r="E342" s="226">
        <f>Dat_02!C341</f>
        <v>8.6749098880381279</v>
      </c>
      <c r="F342" s="226">
        <f>Dat_02!D341</f>
        <v>41.704179443866899</v>
      </c>
      <c r="G342" s="226">
        <f>Dat_02!E341</f>
        <v>8.6749098880381279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44840</v>
      </c>
      <c r="D343" s="224"/>
      <c r="E343" s="226">
        <f>Dat_02!C342</f>
        <v>9.3689522890390577</v>
      </c>
      <c r="F343" s="226">
        <f>Dat_02!D342</f>
        <v>41.704179443866899</v>
      </c>
      <c r="G343" s="226">
        <f>Dat_02!E342</f>
        <v>9.3689522890390577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44841</v>
      </c>
      <c r="D344" s="224"/>
      <c r="E344" s="226">
        <f>Dat_02!C343</f>
        <v>13.773585029038127</v>
      </c>
      <c r="F344" s="226">
        <f>Dat_02!D343</f>
        <v>41.704179443866899</v>
      </c>
      <c r="G344" s="226">
        <f>Dat_02!E343</f>
        <v>13.773585029038127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44842</v>
      </c>
      <c r="D345" s="224"/>
      <c r="E345" s="226">
        <f>Dat_02!C344</f>
        <v>5.7188718090381263</v>
      </c>
      <c r="F345" s="226">
        <f>Dat_02!D344</f>
        <v>41.704179443866899</v>
      </c>
      <c r="G345" s="226">
        <f>Dat_02!E344</f>
        <v>5.7188718090381263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44843</v>
      </c>
      <c r="D346" s="224"/>
      <c r="E346" s="226">
        <f>Dat_02!C345</f>
        <v>4.7329473290381268</v>
      </c>
      <c r="F346" s="226">
        <f>Dat_02!D345</f>
        <v>41.704179443866899</v>
      </c>
      <c r="G346" s="226">
        <f>Dat_02!E345</f>
        <v>4.7329473290381268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44844</v>
      </c>
      <c r="D347" s="224"/>
      <c r="E347" s="226">
        <f>Dat_02!C346</f>
        <v>14.908775329039058</v>
      </c>
      <c r="F347" s="226">
        <f>Dat_02!D346</f>
        <v>41.704179443866899</v>
      </c>
      <c r="G347" s="226">
        <f>Dat_02!E346</f>
        <v>14.908775329039058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44845</v>
      </c>
      <c r="D348" s="224"/>
      <c r="E348" s="226">
        <f>Dat_02!C347</f>
        <v>11.686731429039057</v>
      </c>
      <c r="F348" s="226">
        <f>Dat_02!D347</f>
        <v>41.704179443866899</v>
      </c>
      <c r="G348" s="226">
        <f>Dat_02!E347</f>
        <v>11.686731429039057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44846</v>
      </c>
      <c r="D349" s="224"/>
      <c r="E349" s="226">
        <f>Dat_02!C348</f>
        <v>8.0333308843297484</v>
      </c>
      <c r="F349" s="226">
        <f>Dat_02!D348</f>
        <v>41.704179443866899</v>
      </c>
      <c r="G349" s="226">
        <f>Dat_02!E348</f>
        <v>8.0333308843297484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44847</v>
      </c>
      <c r="D350" s="224"/>
      <c r="E350" s="226">
        <f>Dat_02!C349</f>
        <v>13.818515744328819</v>
      </c>
      <c r="F350" s="226">
        <f>Dat_02!D349</f>
        <v>41.704179443866899</v>
      </c>
      <c r="G350" s="226">
        <f>Dat_02!E349</f>
        <v>13.818515744328819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44848</v>
      </c>
      <c r="D351" s="224"/>
      <c r="E351" s="226">
        <f>Dat_02!C350</f>
        <v>13.067054888329748</v>
      </c>
      <c r="F351" s="226">
        <f>Dat_02!D350</f>
        <v>41.704179443866899</v>
      </c>
      <c r="G351" s="226">
        <f>Dat_02!E350</f>
        <v>13.067054888329748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44849</v>
      </c>
      <c r="D352" s="224"/>
      <c r="E352" s="226">
        <f>Dat_02!C351</f>
        <v>8.1490059843288183</v>
      </c>
      <c r="F352" s="226">
        <f>Dat_02!D351</f>
        <v>41.704179443866899</v>
      </c>
      <c r="G352" s="226">
        <f>Dat_02!E351</f>
        <v>8.1490059843288183</v>
      </c>
      <c r="I352" s="227">
        <f>Dat_02!G351</f>
        <v>41.704179443866899</v>
      </c>
      <c r="J352" s="233" t="str">
        <f>IF(Dat_02!H351=0,"",Dat_02!H351)</f>
        <v/>
      </c>
    </row>
    <row r="353" spans="2:10">
      <c r="B353" s="224"/>
      <c r="C353" s="225">
        <f>Dat_02!B352</f>
        <v>44850</v>
      </c>
      <c r="D353" s="224"/>
      <c r="E353" s="226">
        <f>Dat_02!C352</f>
        <v>9.3695336443297492</v>
      </c>
      <c r="F353" s="226">
        <f>Dat_02!D352</f>
        <v>41.704179443866899</v>
      </c>
      <c r="G353" s="226">
        <f>Dat_02!E352</f>
        <v>9.3695336443297492</v>
      </c>
      <c r="I353" s="227" t="str">
        <f>Dat_02!G352</f>
        <v/>
      </c>
      <c r="J353" s="233" t="str">
        <f>IF(Dat_02!H352=0,"",Dat_02!H352)</f>
        <v/>
      </c>
    </row>
    <row r="354" spans="2:10">
      <c r="B354" s="224"/>
      <c r="C354" s="225">
        <f>Dat_02!B353</f>
        <v>44851</v>
      </c>
      <c r="D354" s="224"/>
      <c r="E354" s="226">
        <f>Dat_02!C353</f>
        <v>13.885516124329747</v>
      </c>
      <c r="F354" s="226">
        <f>Dat_02!D353</f>
        <v>41.704179443866899</v>
      </c>
      <c r="G354" s="226">
        <f>Dat_02!E353</f>
        <v>13.885516124329747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44852</v>
      </c>
      <c r="D355" s="224"/>
      <c r="E355" s="226">
        <f>Dat_02!C354</f>
        <v>13.979799504328817</v>
      </c>
      <c r="F355" s="226">
        <f>Dat_02!D354</f>
        <v>41.704179443866899</v>
      </c>
      <c r="G355" s="226">
        <f>Dat_02!E354</f>
        <v>13.979799504328817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44853</v>
      </c>
      <c r="D356" s="224"/>
      <c r="E356" s="226">
        <f>Dat_02!C355</f>
        <v>36.042525623746585</v>
      </c>
      <c r="F356" s="226">
        <f>Dat_02!D355</f>
        <v>41.704179443866899</v>
      </c>
      <c r="G356" s="226">
        <f>Dat_02!E355</f>
        <v>36.042525623746585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44854</v>
      </c>
      <c r="D357" s="224"/>
      <c r="E357" s="226">
        <f>Dat_02!C356</f>
        <v>41.862411023747526</v>
      </c>
      <c r="F357" s="226">
        <f>Dat_02!D356</f>
        <v>41.704179443866899</v>
      </c>
      <c r="G357" s="226">
        <f>Dat_02!E356</f>
        <v>41.704179443866899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44855</v>
      </c>
      <c r="D358" s="224"/>
      <c r="E358" s="226">
        <f>Dat_02!C357</f>
        <v>48.232235227746592</v>
      </c>
      <c r="F358" s="226">
        <f>Dat_02!D357</f>
        <v>41.704179443866899</v>
      </c>
      <c r="G358" s="226">
        <f>Dat_02!E357</f>
        <v>41.704179443866899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44856</v>
      </c>
      <c r="D359" s="224"/>
      <c r="E359" s="226">
        <f>Dat_02!C358</f>
        <v>42.953111683746592</v>
      </c>
      <c r="F359" s="226">
        <f>Dat_02!D358</f>
        <v>41.704179443866899</v>
      </c>
      <c r="G359" s="226">
        <f>Dat_02!E358</f>
        <v>41.704179443866899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44857</v>
      </c>
      <c r="D360" s="224"/>
      <c r="E360" s="226">
        <f>Dat_02!C359</f>
        <v>43.362609591746583</v>
      </c>
      <c r="F360" s="226">
        <f>Dat_02!D359</f>
        <v>41.704179443866899</v>
      </c>
      <c r="G360" s="226">
        <f>Dat_02!E359</f>
        <v>41.704179443866899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44858</v>
      </c>
      <c r="D361" s="224"/>
      <c r="E361" s="226">
        <f>Dat_02!C360</f>
        <v>55.478940703746588</v>
      </c>
      <c r="F361" s="226">
        <f>Dat_02!D360</f>
        <v>41.704179443866899</v>
      </c>
      <c r="G361" s="226">
        <f>Dat_02!E360</f>
        <v>41.704179443866899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44859</v>
      </c>
      <c r="D362" s="224"/>
      <c r="E362" s="226">
        <f>Dat_02!C361</f>
        <v>44.782790679745652</v>
      </c>
      <c r="F362" s="226">
        <f>Dat_02!D361</f>
        <v>41.704179443866899</v>
      </c>
      <c r="G362" s="226">
        <f>Dat_02!E361</f>
        <v>41.704179443866899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44860</v>
      </c>
      <c r="D363" s="224"/>
      <c r="E363" s="226">
        <f>Dat_02!C362</f>
        <v>65.213771026325347</v>
      </c>
      <c r="F363" s="226">
        <f>Dat_02!D362</f>
        <v>41.704179443866899</v>
      </c>
      <c r="G363" s="226">
        <f>Dat_02!E362</f>
        <v>41.704179443866899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44861</v>
      </c>
      <c r="D364" s="224"/>
      <c r="E364" s="226">
        <f>Dat_02!C363</f>
        <v>50.209895595325349</v>
      </c>
      <c r="F364" s="226">
        <f>Dat_02!D363</f>
        <v>41.704179443866899</v>
      </c>
      <c r="G364" s="226">
        <f>Dat_02!E363</f>
        <v>41.704179443866899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44862</v>
      </c>
      <c r="D365" s="224"/>
      <c r="E365" s="226">
        <f>Dat_02!C364</f>
        <v>53.048136565324413</v>
      </c>
      <c r="F365" s="226">
        <f>Dat_02!D364</f>
        <v>41.704179443866899</v>
      </c>
      <c r="G365" s="226">
        <f>Dat_02!E364</f>
        <v>41.704179443866899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44863</v>
      </c>
      <c r="D366" s="224"/>
      <c r="E366" s="226">
        <f>Dat_02!C365</f>
        <v>54.221547558325341</v>
      </c>
      <c r="F366" s="226">
        <f>Dat_02!D365</f>
        <v>41.704179443866899</v>
      </c>
      <c r="G366" s="226">
        <f>Dat_02!E365</f>
        <v>41.704179443866899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44864</v>
      </c>
      <c r="D367" s="224"/>
      <c r="E367" s="226">
        <f>Dat_02!C366</f>
        <v>56.44741686632441</v>
      </c>
      <c r="F367" s="226">
        <f>Dat_02!D366</f>
        <v>41.704179443866899</v>
      </c>
      <c r="G367" s="226">
        <f>Dat_02!E366</f>
        <v>41.704179443866899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44865</v>
      </c>
      <c r="D368" s="224"/>
      <c r="E368" s="226">
        <f>Dat_02!C367</f>
        <v>56.191996070324414</v>
      </c>
      <c r="F368" s="226">
        <f>Dat_02!D367</f>
        <v>41.704179443866899</v>
      </c>
      <c r="G368" s="226">
        <f>Dat_02!E367</f>
        <v>41.704179443866899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202</v>
      </c>
      <c r="C369" s="225">
        <f>Dat_02!B368</f>
        <v>44866</v>
      </c>
      <c r="D369" s="224"/>
      <c r="E369" s="226">
        <f>Dat_02!C368</f>
        <v>55.130181238325342</v>
      </c>
      <c r="F369" s="226">
        <f>Dat_02!D368</f>
        <v>83.437278222405467</v>
      </c>
      <c r="G369" s="226">
        <f>Dat_02!E368</f>
        <v>55.130181238325342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44867</v>
      </c>
      <c r="D370" s="224"/>
      <c r="E370" s="226">
        <f>Dat_02!C369</f>
        <v>48.506123542046467</v>
      </c>
      <c r="F370" s="226">
        <f>Dat_02!D369</f>
        <v>83.437278222405467</v>
      </c>
      <c r="G370" s="226">
        <f>Dat_02!E369</f>
        <v>48.506123542046467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44868</v>
      </c>
      <c r="D371" s="224"/>
      <c r="E371" s="226">
        <f>Dat_02!C370</f>
        <v>49.718320378047402</v>
      </c>
      <c r="F371" s="226">
        <f>Dat_02!D370</f>
        <v>83.437278222405467</v>
      </c>
      <c r="G371" s="226">
        <f>Dat_02!E370</f>
        <v>49.718320378047402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44869</v>
      </c>
      <c r="D372" s="224"/>
      <c r="E372" s="226">
        <f>Dat_02!C371</f>
        <v>46.650063326046464</v>
      </c>
      <c r="F372" s="226">
        <f>Dat_02!D371</f>
        <v>83.437278222405467</v>
      </c>
      <c r="G372" s="226">
        <f>Dat_02!E371</f>
        <v>46.650063326046464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44870</v>
      </c>
      <c r="D373" s="224"/>
      <c r="E373" s="226">
        <f>Dat_02!C372</f>
        <v>40.67551791804739</v>
      </c>
      <c r="F373" s="226">
        <f>Dat_02!D372</f>
        <v>83.437278222405467</v>
      </c>
      <c r="G373" s="226">
        <f>Dat_02!E372</f>
        <v>40.67551791804739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44871</v>
      </c>
      <c r="D374" s="224"/>
      <c r="E374" s="226">
        <f>Dat_02!C373</f>
        <v>40.382972262046458</v>
      </c>
      <c r="F374" s="226">
        <f>Dat_02!D373</f>
        <v>83.437278222405467</v>
      </c>
      <c r="G374" s="226">
        <f>Dat_02!E373</f>
        <v>40.382972262046458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44872</v>
      </c>
      <c r="D375" s="224"/>
      <c r="E375" s="226">
        <f>Dat_02!C374</f>
        <v>48.894716262047396</v>
      </c>
      <c r="F375" s="226">
        <f>Dat_02!D374</f>
        <v>83.437278222405467</v>
      </c>
      <c r="G375" s="226">
        <f>Dat_02!E374</f>
        <v>48.894716262047396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44873</v>
      </c>
      <c r="D376" s="224"/>
      <c r="E376" s="226">
        <f>Dat_02!C375</f>
        <v>44.898839198047398</v>
      </c>
      <c r="F376" s="226">
        <f>Dat_02!D375</f>
        <v>83.437278222405467</v>
      </c>
      <c r="G376" s="226">
        <f>Dat_02!E375</f>
        <v>44.898839198047398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44874</v>
      </c>
      <c r="D377" s="224"/>
      <c r="E377" s="226">
        <f>Dat_02!C376</f>
        <v>40.248126950567581</v>
      </c>
      <c r="F377" s="226">
        <f>Dat_02!D376</f>
        <v>83.437278222405467</v>
      </c>
      <c r="G377" s="226">
        <f>Dat_02!E376</f>
        <v>40.248126950567581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44875</v>
      </c>
      <c r="D378" s="224"/>
      <c r="E378" s="226">
        <f>Dat_02!C377</f>
        <v>42.249594190569447</v>
      </c>
      <c r="F378" s="226">
        <f>Dat_02!D377</f>
        <v>83.437278222405467</v>
      </c>
      <c r="G378" s="226">
        <f>Dat_02!E377</f>
        <v>42.249594190569447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44876</v>
      </c>
      <c r="D379" s="224"/>
      <c r="E379" s="226">
        <f>Dat_02!C378</f>
        <v>35.319905954567588</v>
      </c>
      <c r="F379" s="226">
        <f>Dat_02!D378</f>
        <v>83.437278222405467</v>
      </c>
      <c r="G379" s="226">
        <f>Dat_02!E378</f>
        <v>35.319905954567588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44877</v>
      </c>
      <c r="D380" s="224"/>
      <c r="E380" s="226">
        <f>Dat_02!C379</f>
        <v>33.268927706570381</v>
      </c>
      <c r="F380" s="226">
        <f>Dat_02!D379</f>
        <v>83.437278222405467</v>
      </c>
      <c r="G380" s="226">
        <f>Dat_02!E379</f>
        <v>33.268927706570381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44878</v>
      </c>
      <c r="D381" s="224"/>
      <c r="E381" s="226">
        <f>Dat_02!C380</f>
        <v>36.046191154565719</v>
      </c>
      <c r="F381" s="226">
        <f>Dat_02!D380</f>
        <v>83.437278222405467</v>
      </c>
      <c r="G381" s="226">
        <f>Dat_02!E380</f>
        <v>36.046191154565719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44879</v>
      </c>
      <c r="D382" s="224"/>
      <c r="E382" s="226">
        <f>Dat_02!C381</f>
        <v>40.401686802569451</v>
      </c>
      <c r="F382" s="226">
        <f>Dat_02!D381</f>
        <v>83.437278222405467</v>
      </c>
      <c r="G382" s="226">
        <f>Dat_02!E381</f>
        <v>40.401686802569451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44880</v>
      </c>
      <c r="D383" s="224"/>
      <c r="E383" s="226">
        <f>Dat_02!C382</f>
        <v>36.647924542569449</v>
      </c>
      <c r="F383" s="226">
        <f>Dat_02!D382</f>
        <v>83.437278222405467</v>
      </c>
      <c r="G383" s="226">
        <f>Dat_02!E382</f>
        <v>36.647924542569449</v>
      </c>
      <c r="I383" s="227">
        <f>Dat_02!G382</f>
        <v>83.437278222405467</v>
      </c>
      <c r="J383" s="233" t="str">
        <f>IF(Dat_02!H382=0,"",Dat_02!H382)</f>
        <v/>
      </c>
    </row>
    <row r="384" spans="2:10">
      <c r="B384" s="224"/>
      <c r="C384" s="225">
        <f>Dat_02!B383</f>
        <v>44881</v>
      </c>
      <c r="D384" s="224"/>
      <c r="E384" s="226">
        <f>Dat_02!C383</f>
        <v>50.92107846073597</v>
      </c>
      <c r="F384" s="226">
        <f>Dat_02!D383</f>
        <v>83.437278222405467</v>
      </c>
      <c r="G384" s="226">
        <f>Dat_02!E383</f>
        <v>50.92107846073597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44882</v>
      </c>
      <c r="D385" s="224"/>
      <c r="E385" s="226">
        <f>Dat_02!C384</f>
        <v>54.079362809736899</v>
      </c>
      <c r="F385" s="226">
        <f>Dat_02!D384</f>
        <v>83.437278222405467</v>
      </c>
      <c r="G385" s="226">
        <f>Dat_02!E384</f>
        <v>54.079362809736899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44883</v>
      </c>
      <c r="D386" s="224"/>
      <c r="E386" s="226">
        <f>Dat_02!C385</f>
        <v>62.311454867738767</v>
      </c>
      <c r="F386" s="226">
        <f>Dat_02!D385</f>
        <v>83.437278222405467</v>
      </c>
      <c r="G386" s="226">
        <f>Dat_02!E385</f>
        <v>62.311454867738767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44884</v>
      </c>
      <c r="D387" s="224"/>
      <c r="E387" s="226">
        <f>Dat_02!C386</f>
        <v>54.486124876736902</v>
      </c>
      <c r="F387" s="226">
        <f>Dat_02!D386</f>
        <v>83.437278222405467</v>
      </c>
      <c r="G387" s="226">
        <f>Dat_02!E386</f>
        <v>54.486124876736902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44885</v>
      </c>
      <c r="D388" s="224"/>
      <c r="E388" s="226">
        <f>Dat_02!C387</f>
        <v>53.590608580737836</v>
      </c>
      <c r="F388" s="226">
        <f>Dat_02!D387</f>
        <v>83.437278222405467</v>
      </c>
      <c r="G388" s="226">
        <f>Dat_02!E387</f>
        <v>53.590608580737836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44886</v>
      </c>
      <c r="D389" s="224"/>
      <c r="E389" s="226">
        <f>Dat_02!C388</f>
        <v>62.19546324073783</v>
      </c>
      <c r="F389" s="226">
        <f>Dat_02!D388</f>
        <v>83.437278222405467</v>
      </c>
      <c r="G389" s="226">
        <f>Dat_02!E388</f>
        <v>62.19546324073783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44887</v>
      </c>
      <c r="D390" s="224"/>
      <c r="E390" s="226">
        <f>Dat_02!C389</f>
        <v>73.662484316736894</v>
      </c>
      <c r="F390" s="226">
        <f>Dat_02!D389</f>
        <v>83.437278222405467</v>
      </c>
      <c r="G390" s="226">
        <f>Dat_02!E389</f>
        <v>73.662484316736894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44888</v>
      </c>
      <c r="D391" s="224"/>
      <c r="E391" s="226">
        <f>Dat_02!C390</f>
        <v>133.01293763312782</v>
      </c>
      <c r="F391" s="226">
        <f>Dat_02!D390</f>
        <v>83.437278222405467</v>
      </c>
      <c r="G391" s="226">
        <f>Dat_02!E390</f>
        <v>83.437278222405467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44889</v>
      </c>
      <c r="D392" s="224"/>
      <c r="E392" s="226">
        <f>Dat_02!C391</f>
        <v>146.37909403312969</v>
      </c>
      <c r="F392" s="226">
        <f>Dat_02!D391</f>
        <v>83.437278222405467</v>
      </c>
      <c r="G392" s="226">
        <f>Dat_02!E391</f>
        <v>83.437278222405467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44890</v>
      </c>
      <c r="D393" s="224"/>
      <c r="E393" s="226">
        <f>Dat_02!C392</f>
        <v>139.10208684112686</v>
      </c>
      <c r="F393" s="226">
        <f>Dat_02!D392</f>
        <v>83.437278222405467</v>
      </c>
      <c r="G393" s="226">
        <f>Dat_02!E392</f>
        <v>83.437278222405467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44891</v>
      </c>
      <c r="D394" s="224"/>
      <c r="E394" s="226">
        <f>Dat_02!C393</f>
        <v>145.09204238912872</v>
      </c>
      <c r="F394" s="226">
        <f>Dat_02!D393</f>
        <v>83.437278222405467</v>
      </c>
      <c r="G394" s="226">
        <f>Dat_02!E393</f>
        <v>83.437278222405467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44892</v>
      </c>
      <c r="D395" s="224"/>
      <c r="E395" s="226">
        <f>Dat_02!C394</f>
        <v>137.68673816912781</v>
      </c>
      <c r="F395" s="226">
        <f>Dat_02!D394</f>
        <v>83.437278222405467</v>
      </c>
      <c r="G395" s="226">
        <f>Dat_02!E394</f>
        <v>83.437278222405467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44893</v>
      </c>
      <c r="D396" s="224"/>
      <c r="E396" s="226">
        <f>Dat_02!C395</f>
        <v>124.79451112512781</v>
      </c>
      <c r="F396" s="226">
        <f>Dat_02!D395</f>
        <v>83.437278222405467</v>
      </c>
      <c r="G396" s="226">
        <f>Dat_02!E395</f>
        <v>83.437278222405467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44894</v>
      </c>
      <c r="D397" s="224"/>
      <c r="E397" s="226">
        <f>Dat_02!C396</f>
        <v>157.05292319312778</v>
      </c>
      <c r="F397" s="226">
        <f>Dat_02!D396</f>
        <v>83.437278222405467</v>
      </c>
      <c r="G397" s="226">
        <f>Dat_02!E396</f>
        <v>83.437278222405467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44895</v>
      </c>
      <c r="D398" s="224"/>
      <c r="E398" s="226">
        <f>Dat_02!C397</f>
        <v>78.135611493811084</v>
      </c>
      <c r="F398" s="226">
        <f>Dat_02!D397</f>
        <v>83.437278222405467</v>
      </c>
      <c r="G398" s="226">
        <f>Dat_02!E397</f>
        <v>78.135611493811084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44896</v>
      </c>
      <c r="D399" s="224"/>
      <c r="E399" s="226">
        <f>Dat_02!C398</f>
        <v>70.928567722812019</v>
      </c>
      <c r="F399" s="226">
        <f>Dat_02!D398</f>
        <v>108.10243370537623</v>
      </c>
      <c r="G399" s="226">
        <f>Dat_02!E398</f>
        <v>70.928567722812019</v>
      </c>
      <c r="I399" s="227">
        <f>Dat_02!G398</f>
        <v>0</v>
      </c>
      <c r="J399" s="233"/>
    </row>
    <row r="400" spans="2:10">
      <c r="B400" s="224"/>
      <c r="C400" s="225">
        <f>Dat_02!B399</f>
        <v>44897</v>
      </c>
      <c r="D400" s="224"/>
      <c r="E400" s="226">
        <f>Dat_02!C399</f>
        <v>76.552537708811087</v>
      </c>
      <c r="F400" s="226">
        <f>Dat_02!D399</f>
        <v>108.10243370537623</v>
      </c>
      <c r="G400" s="226">
        <f>Dat_02!E399</f>
        <v>76.552537708811087</v>
      </c>
      <c r="I400" s="227">
        <f>Dat_02!G399</f>
        <v>0</v>
      </c>
      <c r="J400" s="233"/>
    </row>
    <row r="401" spans="2:10">
      <c r="B401" s="224"/>
      <c r="C401" s="225">
        <f>Dat_02!B400</f>
        <v>44898</v>
      </c>
      <c r="D401" s="224"/>
      <c r="E401" s="226">
        <f>Dat_02!C400</f>
        <v>79.19663666181016</v>
      </c>
      <c r="F401" s="226">
        <f>Dat_02!D400</f>
        <v>108.10243370537623</v>
      </c>
      <c r="G401" s="226">
        <f>Dat_02!E400</f>
        <v>79.19663666181016</v>
      </c>
      <c r="I401" s="227">
        <f>Dat_02!G400</f>
        <v>0</v>
      </c>
      <c r="J401" s="233"/>
    </row>
    <row r="402" spans="2:10">
      <c r="B402" s="224"/>
      <c r="C402" s="225">
        <f>Dat_02!B401</f>
        <v>44899</v>
      </c>
      <c r="D402" s="224"/>
      <c r="E402" s="226">
        <f>Dat_02!C401</f>
        <v>77.386342661811085</v>
      </c>
      <c r="F402" s="226">
        <f>Dat_02!D401</f>
        <v>108.10243370537623</v>
      </c>
      <c r="G402" s="226">
        <f>Dat_02!E401</f>
        <v>77.386342661811085</v>
      </c>
      <c r="I402" s="227">
        <f>Dat_02!G401</f>
        <v>0</v>
      </c>
      <c r="J402" s="233"/>
    </row>
    <row r="403" spans="2:10">
      <c r="B403" s="224"/>
      <c r="C403" s="225">
        <f>Dat_02!B402</f>
        <v>44900</v>
      </c>
      <c r="D403" s="224"/>
      <c r="E403" s="226">
        <f>Dat_02!C402</f>
        <v>74.9116890218111</v>
      </c>
      <c r="F403" s="226">
        <f>Dat_02!D402</f>
        <v>108.10243370537623</v>
      </c>
      <c r="G403" s="226">
        <f>Dat_02!E402</f>
        <v>74.9116890218111</v>
      </c>
      <c r="I403" s="227">
        <f>Dat_02!G402</f>
        <v>0</v>
      </c>
      <c r="J403" s="233"/>
    </row>
    <row r="404" spans="2:10">
      <c r="B404" s="224"/>
      <c r="C404" s="225">
        <f>Dat_02!B403</f>
        <v>44901</v>
      </c>
      <c r="D404" s="224"/>
      <c r="E404" s="226">
        <f>Dat_02!C403</f>
        <v>73.992880701812012</v>
      </c>
      <c r="F404" s="226">
        <f>Dat_02!D403</f>
        <v>108.10243370537623</v>
      </c>
      <c r="G404" s="226">
        <f>Dat_02!E403</f>
        <v>73.992880701812012</v>
      </c>
      <c r="I404" s="227">
        <f>Dat_02!G403</f>
        <v>0</v>
      </c>
      <c r="J404" s="233"/>
    </row>
    <row r="405" spans="2:10">
      <c r="B405" s="224"/>
      <c r="C405" s="225">
        <f>Dat_02!B404</f>
        <v>44902</v>
      </c>
      <c r="D405" s="224"/>
      <c r="E405" s="226">
        <f>Dat_02!C404</f>
        <v>83.487556462748103</v>
      </c>
      <c r="F405" s="226">
        <f>Dat_02!D404</f>
        <v>108.10243370537623</v>
      </c>
      <c r="G405" s="226">
        <f>Dat_02!E404</f>
        <v>83.487556462748103</v>
      </c>
      <c r="I405" s="227">
        <f>Dat_02!G404</f>
        <v>0</v>
      </c>
      <c r="J405" s="233"/>
    </row>
    <row r="406" spans="2:10">
      <c r="B406" s="224"/>
      <c r="C406" s="225">
        <f>Dat_02!B405</f>
        <v>44903</v>
      </c>
      <c r="D406" s="224"/>
      <c r="E406" s="226">
        <f>Dat_02!C405</f>
        <v>78.386562502751829</v>
      </c>
      <c r="F406" s="226">
        <f>Dat_02!D405</f>
        <v>108.10243370537623</v>
      </c>
      <c r="G406" s="226">
        <f>Dat_02!E405</f>
        <v>78.386562502751829</v>
      </c>
      <c r="I406" s="227">
        <f>Dat_02!G405</f>
        <v>0</v>
      </c>
      <c r="J406" s="233"/>
    </row>
    <row r="407" spans="2:10">
      <c r="B407" s="224"/>
      <c r="C407" s="225">
        <f>Dat_02!B406</f>
        <v>44904</v>
      </c>
      <c r="D407" s="224"/>
      <c r="E407" s="226">
        <f>Dat_02!C406</f>
        <v>81.364727742749963</v>
      </c>
      <c r="F407" s="226">
        <f>Dat_02!D406</f>
        <v>108.10243370537623</v>
      </c>
      <c r="G407" s="226">
        <f>Dat_02!E406</f>
        <v>81.364727742749963</v>
      </c>
      <c r="I407" s="227">
        <f>Dat_02!G406</f>
        <v>0</v>
      </c>
      <c r="J407" s="233"/>
    </row>
    <row r="408" spans="2:10">
      <c r="B408" s="224"/>
      <c r="C408" s="225">
        <f>Dat_02!B407</f>
        <v>44905</v>
      </c>
      <c r="D408" s="224"/>
      <c r="E408" s="226">
        <f>Dat_02!C407</f>
        <v>65.846046131749958</v>
      </c>
      <c r="F408" s="226">
        <f>Dat_02!D407</f>
        <v>108.10243370537623</v>
      </c>
      <c r="G408" s="226">
        <f>Dat_02!E407</f>
        <v>65.846046131749958</v>
      </c>
      <c r="I408" s="227">
        <f>Dat_02!G407</f>
        <v>0</v>
      </c>
      <c r="J408" s="233"/>
    </row>
    <row r="409" spans="2:10">
      <c r="B409" s="224"/>
      <c r="C409" s="225">
        <f>Dat_02!B408</f>
        <v>44906</v>
      </c>
      <c r="D409" s="224"/>
      <c r="E409" s="226">
        <f>Dat_02!C408</f>
        <v>67.880276181749039</v>
      </c>
      <c r="F409" s="226">
        <f>Dat_02!D408</f>
        <v>108.10243370537623</v>
      </c>
      <c r="G409" s="226">
        <f>Dat_02!E408</f>
        <v>67.880276181749039</v>
      </c>
      <c r="I409" s="227">
        <f>Dat_02!G408</f>
        <v>0</v>
      </c>
      <c r="J409" s="233"/>
    </row>
    <row r="410" spans="2:10">
      <c r="B410" s="224"/>
      <c r="C410" s="225">
        <f>Dat_02!B409</f>
        <v>44907</v>
      </c>
      <c r="D410" s="224"/>
      <c r="E410" s="226">
        <f>Dat_02!C409</f>
        <v>74.291155034749977</v>
      </c>
      <c r="F410" s="226">
        <f>Dat_02!D409</f>
        <v>108.10243370537623</v>
      </c>
      <c r="G410" s="226">
        <f>Dat_02!E409</f>
        <v>74.291155034749977</v>
      </c>
      <c r="I410" s="227">
        <f>Dat_02!G409</f>
        <v>0</v>
      </c>
      <c r="J410" s="233"/>
    </row>
    <row r="411" spans="2:10">
      <c r="B411" s="224"/>
      <c r="C411" s="225">
        <f>Dat_02!B410</f>
        <v>44908</v>
      </c>
      <c r="D411" s="224"/>
      <c r="E411" s="226">
        <f>Dat_02!C410</f>
        <v>101.93849131074995</v>
      </c>
      <c r="F411" s="226">
        <f>Dat_02!D410</f>
        <v>108.10243370537623</v>
      </c>
      <c r="G411" s="226">
        <f>Dat_02!E410</f>
        <v>101.93849131074995</v>
      </c>
      <c r="I411" s="227">
        <f>Dat_02!G410</f>
        <v>0</v>
      </c>
      <c r="J411" s="233"/>
    </row>
    <row r="412" spans="2:10">
      <c r="B412" s="224"/>
      <c r="C412" s="225">
        <f>Dat_02!B411</f>
        <v>44909</v>
      </c>
      <c r="D412" s="224"/>
      <c r="E412" s="226">
        <f>Dat_02!C411</f>
        <v>289.97392061030251</v>
      </c>
      <c r="F412" s="226">
        <f>Dat_02!D411</f>
        <v>108.10243370537623</v>
      </c>
      <c r="G412" s="226">
        <f>Dat_02!E411</f>
        <v>108.10243370537623</v>
      </c>
      <c r="I412" s="227">
        <f>Dat_02!G411</f>
        <v>0</v>
      </c>
      <c r="J412" s="233"/>
    </row>
    <row r="413" spans="2:10">
      <c r="B413" s="224"/>
      <c r="C413" s="225">
        <f>Dat_02!B412</f>
        <v>44910</v>
      </c>
      <c r="D413" s="224"/>
      <c r="E413" s="226">
        <f>Dat_02!C412</f>
        <v>284.73792954630437</v>
      </c>
      <c r="F413" s="226">
        <f>Dat_02!D412</f>
        <v>108.10243370537623</v>
      </c>
      <c r="G413" s="226">
        <f>Dat_02!E412</f>
        <v>108.10243370537623</v>
      </c>
      <c r="I413" s="227">
        <f>Dat_02!G412</f>
        <v>108.10243370537623</v>
      </c>
      <c r="J413" s="233"/>
    </row>
    <row r="414" spans="2:10">
      <c r="B414" s="224"/>
      <c r="C414" s="225">
        <f>Dat_02!B413</f>
        <v>44911</v>
      </c>
      <c r="D414" s="224"/>
      <c r="E414" s="226">
        <f>Dat_02!C413</f>
        <v>307.97685631430346</v>
      </c>
      <c r="F414" s="226">
        <f>Dat_02!D413</f>
        <v>108.10243370537623</v>
      </c>
      <c r="G414" s="226">
        <f>Dat_02!E413</f>
        <v>108.10243370537623</v>
      </c>
      <c r="I414" s="227" t="str">
        <f>Dat_02!G413</f>
        <v/>
      </c>
      <c r="J414" s="233"/>
    </row>
    <row r="415" spans="2:10">
      <c r="B415" s="224"/>
      <c r="C415" s="225">
        <f>Dat_02!B414</f>
        <v>44912</v>
      </c>
      <c r="D415" s="224"/>
      <c r="E415" s="226">
        <f>Dat_02!C414</f>
        <v>302.26623228230346</v>
      </c>
      <c r="F415" s="226">
        <f>Dat_02!D414</f>
        <v>108.10243370537623</v>
      </c>
      <c r="G415" s="226">
        <f>Dat_02!E414</f>
        <v>108.10243370537623</v>
      </c>
      <c r="I415" s="227">
        <f>Dat_02!G414</f>
        <v>0</v>
      </c>
      <c r="J415" s="233"/>
    </row>
    <row r="416" spans="2:10">
      <c r="B416" s="224"/>
      <c r="C416" s="225">
        <f>Dat_02!B415</f>
        <v>44913</v>
      </c>
      <c r="D416" s="224"/>
      <c r="E416" s="226">
        <f>Dat_02!C415</f>
        <v>247.9712209903025</v>
      </c>
      <c r="F416" s="226">
        <f>Dat_02!D415</f>
        <v>108.10243370537623</v>
      </c>
      <c r="G416" s="226">
        <f>Dat_02!E415</f>
        <v>108.10243370537623</v>
      </c>
      <c r="I416" s="227">
        <f>Dat_02!G415</f>
        <v>0</v>
      </c>
      <c r="J416" s="233"/>
    </row>
    <row r="417" spans="2:10">
      <c r="B417" s="224"/>
      <c r="C417" s="225">
        <f>Dat_02!B416</f>
        <v>44914</v>
      </c>
      <c r="D417" s="224"/>
      <c r="E417" s="226">
        <f>Dat_02!C416</f>
        <v>269.60022292630441</v>
      </c>
      <c r="F417" s="226">
        <f>Dat_02!D416</f>
        <v>108.10243370537623</v>
      </c>
      <c r="G417" s="226">
        <f>Dat_02!E416</f>
        <v>108.10243370537623</v>
      </c>
      <c r="I417" s="227">
        <f>Dat_02!G416</f>
        <v>0</v>
      </c>
      <c r="J417" s="233"/>
    </row>
    <row r="418" spans="2:10">
      <c r="B418" s="224"/>
      <c r="C418" s="225">
        <f>Dat_02!B417</f>
        <v>44915</v>
      </c>
      <c r="D418" s="224"/>
      <c r="E418" s="226">
        <f>Dat_02!C417</f>
        <v>283.5932388583044</v>
      </c>
      <c r="F418" s="226">
        <f>Dat_02!D417</f>
        <v>108.10243370537623</v>
      </c>
      <c r="G418" s="226">
        <f>Dat_02!E417</f>
        <v>108.10243370537623</v>
      </c>
      <c r="I418" s="227">
        <f>Dat_02!G417</f>
        <v>0</v>
      </c>
      <c r="J418" s="233"/>
    </row>
    <row r="419" spans="2:10">
      <c r="B419" s="224"/>
      <c r="C419" s="225">
        <f>Dat_02!B418</f>
        <v>44916</v>
      </c>
      <c r="D419" s="224"/>
      <c r="E419" s="226">
        <f>Dat_02!C418</f>
        <v>216.41231130322751</v>
      </c>
      <c r="F419" s="226">
        <f>Dat_02!D418</f>
        <v>108.10243370537623</v>
      </c>
      <c r="G419" s="226">
        <f>Dat_02!E418</f>
        <v>108.10243370537623</v>
      </c>
      <c r="I419" s="227">
        <f>Dat_02!G418</f>
        <v>0</v>
      </c>
      <c r="J419" s="233"/>
    </row>
    <row r="420" spans="2:10">
      <c r="B420" s="224"/>
      <c r="C420" s="225">
        <f>Dat_02!B419</f>
        <v>44917</v>
      </c>
      <c r="D420" s="224"/>
      <c r="E420" s="226">
        <f>Dat_02!C419</f>
        <v>231.06819202322563</v>
      </c>
      <c r="F420" s="226">
        <f>Dat_02!D419</f>
        <v>108.10243370537623</v>
      </c>
      <c r="G420" s="226">
        <f>Dat_02!E419</f>
        <v>108.10243370537623</v>
      </c>
      <c r="I420" s="227">
        <f>Dat_02!G419</f>
        <v>0</v>
      </c>
      <c r="J420" s="233"/>
    </row>
    <row r="421" spans="2:10">
      <c r="B421" s="224"/>
      <c r="C421" s="225">
        <f>Dat_02!B420</f>
        <v>44918</v>
      </c>
      <c r="D421" s="224"/>
      <c r="E421" s="226">
        <f>Dat_02!C420</f>
        <v>208.50973759122655</v>
      </c>
      <c r="F421" s="226">
        <f>Dat_02!D420</f>
        <v>108.10243370537623</v>
      </c>
      <c r="G421" s="226">
        <f>Dat_02!E420</f>
        <v>108.10243370537623</v>
      </c>
      <c r="I421" s="227">
        <f>Dat_02!G420</f>
        <v>0</v>
      </c>
      <c r="J421" s="233"/>
    </row>
    <row r="422" spans="2:10">
      <c r="B422" s="224"/>
      <c r="C422" s="225">
        <f>Dat_02!B421</f>
        <v>44919</v>
      </c>
      <c r="D422" s="224"/>
      <c r="E422" s="226">
        <f>Dat_02!C421</f>
        <v>181.46844320322654</v>
      </c>
      <c r="F422" s="226">
        <f>Dat_02!D421</f>
        <v>108.10243370537623</v>
      </c>
      <c r="G422" s="226">
        <f>Dat_02!E421</f>
        <v>108.10243370537623</v>
      </c>
      <c r="I422" s="227">
        <f>Dat_02!G421</f>
        <v>0</v>
      </c>
      <c r="J422" s="233"/>
    </row>
    <row r="423" spans="2:10">
      <c r="B423" s="224"/>
      <c r="C423" s="225">
        <f>Dat_02!B422</f>
        <v>44920</v>
      </c>
      <c r="D423" s="224"/>
      <c r="E423" s="226">
        <f>Dat_02!C422</f>
        <v>167.11491751522655</v>
      </c>
      <c r="F423" s="226">
        <f>Dat_02!D422</f>
        <v>108.10243370537623</v>
      </c>
      <c r="G423" s="226">
        <f>Dat_02!E422</f>
        <v>108.10243370537623</v>
      </c>
      <c r="I423" s="227">
        <f>Dat_02!G422</f>
        <v>0</v>
      </c>
      <c r="J423" s="233"/>
    </row>
    <row r="424" spans="2:10">
      <c r="B424" s="224"/>
      <c r="C424" s="225">
        <f>Dat_02!B423</f>
        <v>44921</v>
      </c>
      <c r="D424" s="224"/>
      <c r="E424" s="226">
        <f>Dat_02!C423</f>
        <v>204.13234757522562</v>
      </c>
      <c r="F424" s="226">
        <f>Dat_02!D423</f>
        <v>108.10243370537623</v>
      </c>
      <c r="G424" s="226">
        <f>Dat_02!E423</f>
        <v>108.10243370537623</v>
      </c>
      <c r="I424" s="227">
        <f>Dat_02!G423</f>
        <v>0</v>
      </c>
      <c r="J424" s="233"/>
    </row>
    <row r="425" spans="2:10">
      <c r="B425" s="224"/>
      <c r="C425" s="225">
        <f>Dat_02!B424</f>
        <v>44922</v>
      </c>
      <c r="D425" s="224"/>
      <c r="E425" s="226">
        <f>Dat_02!C424</f>
        <v>234.34795938322748</v>
      </c>
      <c r="F425" s="226">
        <f>Dat_02!D424</f>
        <v>108.10243370537623</v>
      </c>
      <c r="G425" s="226">
        <f>Dat_02!E424</f>
        <v>108.10243370537623</v>
      </c>
      <c r="I425" s="227">
        <f>Dat_02!G424</f>
        <v>0</v>
      </c>
      <c r="J425" s="233"/>
    </row>
    <row r="426" spans="2:10">
      <c r="B426" s="224"/>
      <c r="C426" s="225">
        <f>Dat_02!B425</f>
        <v>44923</v>
      </c>
      <c r="D426" s="224"/>
      <c r="E426" s="226">
        <f>Dat_02!C425</f>
        <v>193.8002134387624</v>
      </c>
      <c r="F426" s="226">
        <f>Dat_02!D425</f>
        <v>108.10243370537623</v>
      </c>
      <c r="G426" s="226">
        <f>Dat_02!E425</f>
        <v>108.10243370537623</v>
      </c>
      <c r="I426" s="227">
        <f>Dat_02!G425</f>
        <v>0</v>
      </c>
      <c r="J426" s="233"/>
    </row>
    <row r="427" spans="2:10">
      <c r="B427" s="224"/>
      <c r="C427" s="225">
        <f>Dat_02!B426</f>
        <v>44924</v>
      </c>
      <c r="D427" s="224"/>
      <c r="E427" s="226">
        <f>Dat_02!C426</f>
        <v>196.19100491875963</v>
      </c>
      <c r="F427" s="226">
        <f>Dat_02!D426</f>
        <v>108.10243370537623</v>
      </c>
      <c r="G427" s="226">
        <f>Dat_02!E426</f>
        <v>108.10243370537623</v>
      </c>
      <c r="I427" s="227">
        <f>Dat_02!G426</f>
        <v>0</v>
      </c>
      <c r="J427" s="233"/>
    </row>
    <row r="428" spans="2:10">
      <c r="B428" s="224"/>
      <c r="C428" s="225">
        <f>Dat_02!B427</f>
        <v>44925</v>
      </c>
      <c r="D428" s="224"/>
      <c r="E428" s="226">
        <f>Dat_02!C427</f>
        <v>181.06590471476241</v>
      </c>
      <c r="F428" s="226">
        <f>Dat_02!D427</f>
        <v>108.10243370537623</v>
      </c>
      <c r="G428" s="226">
        <f>Dat_02!E427</f>
        <v>108.10243370537623</v>
      </c>
      <c r="I428" s="227">
        <f>Dat_02!G427</f>
        <v>0</v>
      </c>
      <c r="J428" s="233"/>
    </row>
    <row r="429" spans="2:10">
      <c r="B429" s="224"/>
      <c r="C429" s="225">
        <f>Dat_02!B428</f>
        <v>44926</v>
      </c>
      <c r="D429" s="224"/>
      <c r="E429" s="226">
        <f>Dat_02!C428</f>
        <v>181.0535762667615</v>
      </c>
      <c r="F429" s="226">
        <f>Dat_02!D428</f>
        <v>108.10243370537623</v>
      </c>
      <c r="G429" s="226">
        <f>Dat_02!E428</f>
        <v>108.10243370537623</v>
      </c>
      <c r="I429" s="227">
        <f>Dat_02!G428</f>
        <v>0</v>
      </c>
      <c r="J429" s="233"/>
    </row>
    <row r="430" spans="2:10">
      <c r="B430" s="224"/>
      <c r="C430" s="225">
        <f>Dat_02!B429</f>
        <v>44927</v>
      </c>
      <c r="D430" s="224"/>
      <c r="E430" s="226">
        <f>Dat_02!C429</f>
        <v>184.96615999076241</v>
      </c>
      <c r="F430" s="226">
        <f>Dat_02!D429</f>
        <v>119.44455644829111</v>
      </c>
      <c r="G430" s="226">
        <f>Dat_02!E429</f>
        <v>119.44455644829111</v>
      </c>
      <c r="I430" s="227">
        <f>Dat_02!G429</f>
        <v>0</v>
      </c>
      <c r="J430" s="233"/>
    </row>
    <row r="431" spans="2:10">
      <c r="B431" s="224"/>
      <c r="C431" s="225">
        <f>Dat_02!B430</f>
        <v>44928</v>
      </c>
      <c r="D431" s="224"/>
      <c r="E431" s="226">
        <f>Dat_02!C430</f>
        <v>244.60551851076056</v>
      </c>
      <c r="F431" s="226">
        <f>Dat_02!D430</f>
        <v>119.44455644829111</v>
      </c>
      <c r="G431" s="226">
        <f>Dat_02!E430</f>
        <v>119.44455644829111</v>
      </c>
      <c r="I431" s="227">
        <f>Dat_02!G430</f>
        <v>0</v>
      </c>
      <c r="J431" s="233"/>
    </row>
    <row r="432" spans="2:10">
      <c r="B432" s="224"/>
      <c r="C432" s="225">
        <f>Dat_02!B431</f>
        <v>44929</v>
      </c>
      <c r="D432" s="224"/>
      <c r="E432" s="226">
        <f>Dat_02!C431</f>
        <v>261.85293661476146</v>
      </c>
      <c r="F432" s="226">
        <f>Dat_02!D431</f>
        <v>119.44455644829111</v>
      </c>
      <c r="G432" s="226">
        <f>Dat_02!E431</f>
        <v>119.44455644829111</v>
      </c>
      <c r="I432" s="227">
        <f>Dat_02!G431</f>
        <v>0</v>
      </c>
      <c r="J432" s="233"/>
    </row>
    <row r="433" spans="2:10">
      <c r="B433" s="224"/>
      <c r="C433" s="225">
        <f>Dat_02!B432</f>
        <v>44930</v>
      </c>
      <c r="D433" s="224"/>
      <c r="E433" s="226">
        <f>Dat_02!C432</f>
        <v>209.64337584719698</v>
      </c>
      <c r="F433" s="226">
        <f>Dat_02!D432</f>
        <v>119.44455644829111</v>
      </c>
      <c r="G433" s="226">
        <f>Dat_02!E432</f>
        <v>119.44455644829111</v>
      </c>
      <c r="I433" s="227">
        <f>Dat_02!G432</f>
        <v>0</v>
      </c>
      <c r="J433" s="233"/>
    </row>
    <row r="434" spans="2:10">
      <c r="B434" s="224"/>
      <c r="C434" s="225">
        <f>Dat_02!B433</f>
        <v>44931</v>
      </c>
      <c r="D434" s="224"/>
      <c r="E434" s="226">
        <f>Dat_02!C433</f>
        <v>214.575156552197</v>
      </c>
      <c r="F434" s="226">
        <f>Dat_02!D433</f>
        <v>119.44455644829111</v>
      </c>
      <c r="G434" s="226">
        <f>Dat_02!E433</f>
        <v>119.44455644829111</v>
      </c>
      <c r="I434" s="227">
        <f>Dat_02!G433</f>
        <v>0</v>
      </c>
      <c r="J434" s="233"/>
    </row>
    <row r="435" spans="2:10">
      <c r="B435" s="224"/>
      <c r="C435" s="225">
        <f>Dat_02!B434</f>
        <v>44932</v>
      </c>
      <c r="D435" s="224"/>
      <c r="E435" s="226">
        <f>Dat_02!C434</f>
        <v>202.58454027619513</v>
      </c>
      <c r="F435" s="226">
        <f>Dat_02!D434</f>
        <v>119.44455644829111</v>
      </c>
      <c r="G435" s="226">
        <f>Dat_02!E434</f>
        <v>119.44455644829111</v>
      </c>
      <c r="I435" s="227">
        <f>Dat_02!G434</f>
        <v>0</v>
      </c>
      <c r="J435" s="233"/>
    </row>
    <row r="436" spans="2:10">
      <c r="B436" s="224"/>
      <c r="C436" s="225">
        <f>Dat_02!B435</f>
        <v>44933</v>
      </c>
      <c r="D436" s="224"/>
      <c r="E436" s="226">
        <f>Dat_02!C435</f>
        <v>145.75576480019512</v>
      </c>
      <c r="F436" s="226">
        <f>Dat_02!D435</f>
        <v>119.44455644829111</v>
      </c>
      <c r="G436" s="226">
        <f>Dat_02!E435</f>
        <v>119.44455644829111</v>
      </c>
      <c r="I436" s="227">
        <f>Dat_02!G435</f>
        <v>0</v>
      </c>
      <c r="J436" s="233"/>
    </row>
    <row r="437" spans="2:10">
      <c r="B437" s="224"/>
      <c r="C437" s="225">
        <f>Dat_02!B436</f>
        <v>44934</v>
      </c>
      <c r="D437" s="224"/>
      <c r="E437" s="226">
        <f>Dat_02!C436</f>
        <v>152.53442951619701</v>
      </c>
      <c r="F437" s="226">
        <f>Dat_02!D436</f>
        <v>119.44455644829111</v>
      </c>
      <c r="G437" s="226">
        <f>Dat_02!E436</f>
        <v>119.44455644829111</v>
      </c>
      <c r="I437" s="227">
        <f>Dat_02!G436</f>
        <v>0</v>
      </c>
      <c r="J437" s="233"/>
    </row>
    <row r="438" spans="2:10">
      <c r="B438" s="224"/>
      <c r="C438" s="225">
        <f>Dat_02!B437</f>
        <v>44935</v>
      </c>
      <c r="D438" s="224"/>
      <c r="E438" s="226">
        <f>Dat_02!C437</f>
        <v>173.79915520419698</v>
      </c>
      <c r="F438" s="226">
        <f>Dat_02!D437</f>
        <v>119.44455644829111</v>
      </c>
      <c r="G438" s="226">
        <f>Dat_02!E437</f>
        <v>119.44455644829111</v>
      </c>
      <c r="I438" s="227">
        <f>Dat_02!G437</f>
        <v>0</v>
      </c>
      <c r="J438" s="233"/>
    </row>
    <row r="439" spans="2:10">
      <c r="B439" s="224"/>
      <c r="C439" s="225">
        <f>Dat_02!B438</f>
        <v>44936</v>
      </c>
      <c r="D439" s="224"/>
      <c r="E439" s="226">
        <f>Dat_02!C438</f>
        <v>220.36312534819515</v>
      </c>
      <c r="F439" s="226">
        <f>Dat_02!D438</f>
        <v>119.44455644829111</v>
      </c>
      <c r="G439" s="226">
        <f>Dat_02!E438</f>
        <v>119.44455644829111</v>
      </c>
      <c r="I439" s="227">
        <f>Dat_02!G438</f>
        <v>0</v>
      </c>
      <c r="J439" s="233"/>
    </row>
    <row r="440" spans="2:10">
      <c r="B440" s="224"/>
      <c r="C440" s="225">
        <f>Dat_02!B439</f>
        <v>44937</v>
      </c>
      <c r="D440" s="224"/>
      <c r="E440" s="226">
        <f>Dat_02!C439</f>
        <v>192.76328095746041</v>
      </c>
      <c r="F440" s="226">
        <f>Dat_02!D439</f>
        <v>119.44455644829111</v>
      </c>
      <c r="G440" s="226">
        <f>Dat_02!E439</f>
        <v>119.44455644829111</v>
      </c>
      <c r="I440" s="227">
        <f>Dat_02!G439</f>
        <v>0</v>
      </c>
      <c r="J440" s="233"/>
    </row>
    <row r="441" spans="2:10">
      <c r="B441" s="224"/>
      <c r="C441" s="225">
        <f>Dat_02!B440</f>
        <v>44938</v>
      </c>
      <c r="D441" s="224"/>
      <c r="E441" s="226">
        <f>Dat_02!C440</f>
        <v>204.77107345346042</v>
      </c>
      <c r="F441" s="226">
        <f>Dat_02!D440</f>
        <v>119.44455644829111</v>
      </c>
      <c r="G441" s="226">
        <f>Dat_02!E440</f>
        <v>119.44455644829111</v>
      </c>
      <c r="I441" s="227">
        <f>Dat_02!G440</f>
        <v>0</v>
      </c>
      <c r="J441" s="233"/>
    </row>
    <row r="442" spans="2:10">
      <c r="B442" s="224"/>
      <c r="C442" s="225">
        <f>Dat_02!B441</f>
        <v>44939</v>
      </c>
      <c r="D442" s="224"/>
      <c r="E442" s="226">
        <f>Dat_02!C441</f>
        <v>208.4827478734604</v>
      </c>
      <c r="F442" s="226">
        <f>Dat_02!D441</f>
        <v>119.44455644829111</v>
      </c>
      <c r="G442" s="226">
        <f>Dat_02!E441</f>
        <v>119.44455644829111</v>
      </c>
      <c r="I442" s="227">
        <f>Dat_02!G441</f>
        <v>0</v>
      </c>
      <c r="J442" s="233"/>
    </row>
    <row r="443" spans="2:10">
      <c r="B443" s="224"/>
      <c r="C443" s="225">
        <f>Dat_02!B442</f>
        <v>44940</v>
      </c>
      <c r="D443" s="224"/>
      <c r="E443" s="226">
        <f>Dat_02!C442</f>
        <v>185.28207653746227</v>
      </c>
      <c r="F443" s="226">
        <f>Dat_02!D442</f>
        <v>119.44455644829111</v>
      </c>
      <c r="G443" s="226">
        <f>Dat_02!E442</f>
        <v>119.44455644829111</v>
      </c>
      <c r="I443" s="227">
        <f>Dat_02!G442</f>
        <v>0</v>
      </c>
      <c r="J443" s="233"/>
    </row>
    <row r="444" spans="2:10">
      <c r="B444" s="224"/>
      <c r="C444" s="225">
        <f>Dat_02!B443</f>
        <v>44941</v>
      </c>
      <c r="D444" s="224"/>
      <c r="E444" s="226">
        <f>Dat_02!C443</f>
        <v>125.21116058545854</v>
      </c>
      <c r="F444" s="226">
        <f>Dat_02!D443</f>
        <v>119.44455644829111</v>
      </c>
      <c r="G444" s="226">
        <f>Dat_02!E443</f>
        <v>119.44455644829111</v>
      </c>
      <c r="I444" s="227">
        <f>Dat_02!G443</f>
        <v>119.44455644829111</v>
      </c>
      <c r="J444" s="233"/>
    </row>
    <row r="445" spans="2:10">
      <c r="B445" s="224"/>
      <c r="C445" s="225">
        <f>Dat_02!B444</f>
        <v>44942</v>
      </c>
      <c r="D445" s="224"/>
      <c r="E445" s="226">
        <f>Dat_02!C444</f>
        <v>143.16289317346227</v>
      </c>
      <c r="F445" s="226">
        <f>Dat_02!D444</f>
        <v>119.44455644829111</v>
      </c>
      <c r="G445" s="226">
        <f>Dat_02!E444</f>
        <v>119.44455644829111</v>
      </c>
      <c r="I445" s="227">
        <f>Dat_02!G444</f>
        <v>0</v>
      </c>
      <c r="J445" s="233"/>
    </row>
    <row r="446" spans="2:10">
      <c r="B446" s="224"/>
      <c r="C446" s="225">
        <f>Dat_02!B445</f>
        <v>44943</v>
      </c>
      <c r="D446" s="224"/>
      <c r="E446" s="226">
        <f>Dat_02!C445</f>
        <v>139.74928449845856</v>
      </c>
      <c r="F446" s="226">
        <f>Dat_02!D445</f>
        <v>119.44455644829111</v>
      </c>
      <c r="G446" s="226">
        <f>Dat_02!E445</f>
        <v>119.44455644829111</v>
      </c>
      <c r="I446" s="227">
        <f>Dat_02!G445</f>
        <v>0</v>
      </c>
      <c r="J446" s="233"/>
    </row>
    <row r="447" spans="2:10">
      <c r="B447" s="224"/>
      <c r="C447" s="225">
        <f>Dat_02!B446</f>
        <v>44944</v>
      </c>
      <c r="D447" s="224"/>
      <c r="E447" s="226">
        <f>Dat_02!C446</f>
        <v>210.30213527556046</v>
      </c>
      <c r="F447" s="226">
        <f>Dat_02!D446</f>
        <v>119.44455644829111</v>
      </c>
      <c r="G447" s="226">
        <f>Dat_02!E446</f>
        <v>119.44455644829111</v>
      </c>
      <c r="I447" s="227">
        <f>Dat_02!G446</f>
        <v>0</v>
      </c>
      <c r="J447" s="233"/>
    </row>
    <row r="448" spans="2:10">
      <c r="B448" s="224"/>
      <c r="C448" s="225">
        <f>Dat_02!B447</f>
        <v>44945</v>
      </c>
      <c r="D448" s="224"/>
      <c r="E448" s="226">
        <f>Dat_02!C447</f>
        <v>212.86788173355862</v>
      </c>
      <c r="F448" s="226">
        <f>Dat_02!D447</f>
        <v>119.44455644829111</v>
      </c>
      <c r="G448" s="226">
        <f>Dat_02!E447</f>
        <v>119.44455644829111</v>
      </c>
      <c r="I448" s="227">
        <f>Dat_02!G447</f>
        <v>0</v>
      </c>
      <c r="J448" s="233"/>
    </row>
    <row r="449" spans="2:10">
      <c r="B449" s="224"/>
      <c r="C449" s="225">
        <f>Dat_02!B448</f>
        <v>44946</v>
      </c>
      <c r="D449" s="224"/>
      <c r="E449" s="226">
        <f>Dat_02!C448</f>
        <v>233.63116504555674</v>
      </c>
      <c r="F449" s="226">
        <f>Dat_02!D448</f>
        <v>119.44455644829111</v>
      </c>
      <c r="G449" s="226">
        <f>Dat_02!E448</f>
        <v>119.44455644829111</v>
      </c>
      <c r="I449" s="227">
        <f>Dat_02!G448</f>
        <v>0</v>
      </c>
      <c r="J449" s="233"/>
    </row>
    <row r="450" spans="2:10">
      <c r="B450" s="224"/>
      <c r="C450" s="225">
        <f>Dat_02!B449</f>
        <v>44947</v>
      </c>
      <c r="D450" s="224"/>
      <c r="E450" s="226">
        <f>Dat_02!C449</f>
        <v>217.04495348956047</v>
      </c>
      <c r="F450" s="226">
        <f>Dat_02!D449</f>
        <v>119.44455644829111</v>
      </c>
      <c r="G450" s="226">
        <f>Dat_02!E449</f>
        <v>119.44455644829111</v>
      </c>
      <c r="I450" s="227">
        <f>Dat_02!G449</f>
        <v>0</v>
      </c>
      <c r="J450" s="233"/>
    </row>
    <row r="451" spans="2:10">
      <c r="B451" s="224"/>
      <c r="C451" s="225">
        <f>Dat_02!B450</f>
        <v>44948</v>
      </c>
      <c r="D451" s="224"/>
      <c r="E451" s="226">
        <f>Dat_02!C450</f>
        <v>209.32680682955859</v>
      </c>
      <c r="F451" s="226">
        <f>Dat_02!D450</f>
        <v>119.44455644829111</v>
      </c>
      <c r="G451" s="226">
        <f>Dat_02!E450</f>
        <v>119.44455644829111</v>
      </c>
      <c r="I451" s="227">
        <f>Dat_02!G450</f>
        <v>0</v>
      </c>
      <c r="J451" s="233"/>
    </row>
    <row r="452" spans="2:10">
      <c r="B452" s="224"/>
      <c r="C452" s="225">
        <f>Dat_02!B451</f>
        <v>44949</v>
      </c>
      <c r="D452" s="224"/>
      <c r="E452" s="226">
        <f>Dat_02!C451</f>
        <v>238.02495597755677</v>
      </c>
      <c r="F452" s="226">
        <f>Dat_02!D451</f>
        <v>119.44455644829111</v>
      </c>
      <c r="G452" s="226">
        <f>Dat_02!E451</f>
        <v>119.44455644829111</v>
      </c>
      <c r="I452" s="227">
        <f>Dat_02!G451</f>
        <v>0</v>
      </c>
      <c r="J452" s="233"/>
    </row>
    <row r="453" spans="2:10">
      <c r="B453" s="224"/>
      <c r="C453" s="225">
        <f>Dat_02!B452</f>
        <v>44950</v>
      </c>
      <c r="D453" s="224"/>
      <c r="E453" s="226">
        <f>Dat_02!C452</f>
        <v>265.7200402335605</v>
      </c>
      <c r="F453" s="226">
        <f>Dat_02!D452</f>
        <v>119.44455644829111</v>
      </c>
      <c r="G453" s="226">
        <f>Dat_02!E452</f>
        <v>119.44455644829111</v>
      </c>
      <c r="I453" s="227">
        <f>Dat_02!G452</f>
        <v>0</v>
      </c>
      <c r="J453" s="233"/>
    </row>
    <row r="454" spans="2:10">
      <c r="B454" s="224"/>
      <c r="C454" s="225">
        <f>Dat_02!B453</f>
        <v>44951</v>
      </c>
      <c r="D454" s="224"/>
      <c r="E454" s="226">
        <f>Dat_02!C453</f>
        <v>175.36731750291602</v>
      </c>
      <c r="F454" s="226">
        <f>Dat_02!D453</f>
        <v>119.44455644829111</v>
      </c>
      <c r="G454" s="226">
        <f>Dat_02!E453</f>
        <v>119.44455644829111</v>
      </c>
      <c r="I454" s="227">
        <f>Dat_02!G453</f>
        <v>0</v>
      </c>
      <c r="J454" s="233"/>
    </row>
    <row r="455" spans="2:10">
      <c r="B455" s="224"/>
      <c r="C455" s="225">
        <f>Dat_02!B454</f>
        <v>44952</v>
      </c>
      <c r="D455" s="224"/>
      <c r="E455" s="226">
        <f>Dat_02!C454</f>
        <v>171.09174355092162</v>
      </c>
      <c r="F455" s="226">
        <f>Dat_02!D454</f>
        <v>119.44455644829111</v>
      </c>
      <c r="G455" s="226">
        <f>Dat_02!E454</f>
        <v>119.44455644829111</v>
      </c>
      <c r="I455" s="227">
        <f>Dat_02!G454</f>
        <v>0</v>
      </c>
      <c r="J455" s="233"/>
    </row>
    <row r="456" spans="2:10">
      <c r="B456" s="224"/>
      <c r="C456" s="225">
        <f>Dat_02!B455</f>
        <v>44953</v>
      </c>
      <c r="D456" s="224"/>
      <c r="E456" s="226">
        <f>Dat_02!C455</f>
        <v>152.44886446691788</v>
      </c>
      <c r="F456" s="226">
        <f>Dat_02!D455</f>
        <v>119.44455644829111</v>
      </c>
      <c r="G456" s="226">
        <f>Dat_02!E455</f>
        <v>119.44455644829111</v>
      </c>
      <c r="I456" s="227">
        <f>Dat_02!G455</f>
        <v>0</v>
      </c>
      <c r="J456" s="233"/>
    </row>
    <row r="457" spans="2:10">
      <c r="B457" s="224"/>
      <c r="C457" s="225">
        <f>Dat_02!B456</f>
        <v>44954</v>
      </c>
      <c r="D457" s="224"/>
      <c r="E457" s="226">
        <f>Dat_02!C456</f>
        <v>118.68786553891975</v>
      </c>
      <c r="F457" s="226">
        <f>Dat_02!D456</f>
        <v>119.44455644829111</v>
      </c>
      <c r="G457" s="226">
        <f>Dat_02!E456</f>
        <v>118.68786553891975</v>
      </c>
      <c r="I457" s="227">
        <f>Dat_02!G456</f>
        <v>0</v>
      </c>
      <c r="J457" s="233"/>
    </row>
    <row r="458" spans="2:10">
      <c r="B458" s="224"/>
      <c r="C458" s="225">
        <f>Dat_02!B457</f>
        <v>44955</v>
      </c>
      <c r="D458" s="224"/>
      <c r="E458" s="226">
        <f>Dat_02!C457</f>
        <v>117.36018441892161</v>
      </c>
      <c r="F458" s="226">
        <f>Dat_02!D457</f>
        <v>119.44455644829111</v>
      </c>
      <c r="G458" s="226">
        <f>Dat_02!E457</f>
        <v>117.36018441892161</v>
      </c>
      <c r="I458" s="227">
        <f>Dat_02!G457</f>
        <v>0</v>
      </c>
      <c r="J458" s="233"/>
    </row>
    <row r="459" spans="2:10">
      <c r="B459" s="224"/>
      <c r="C459" s="225">
        <f>Dat_02!B458</f>
        <v>44956</v>
      </c>
      <c r="D459" s="224"/>
      <c r="E459" s="226">
        <f>Dat_02!C458</f>
        <v>167.43612804691787</v>
      </c>
      <c r="F459" s="226">
        <f>Dat_02!D458</f>
        <v>119.44455644829111</v>
      </c>
      <c r="G459" s="226">
        <f>Dat_02!E458</f>
        <v>119.44455644829111</v>
      </c>
      <c r="I459" s="227">
        <f>Dat_02!G458</f>
        <v>0</v>
      </c>
      <c r="J459" s="233"/>
    </row>
    <row r="460" spans="2:10">
      <c r="B460" s="224"/>
      <c r="C460" s="225">
        <f>Dat_02!B459</f>
        <v>44957</v>
      </c>
      <c r="D460" s="224"/>
      <c r="E460" s="226">
        <f>Dat_02!C459</f>
        <v>157.52375710691601</v>
      </c>
      <c r="F460" s="226">
        <f>Dat_02!D459</f>
        <v>119.44455644829111</v>
      </c>
      <c r="G460" s="226">
        <f>Dat_02!E459</f>
        <v>119.44455644829111</v>
      </c>
      <c r="I460" s="227">
        <f>Dat_02!G459</f>
        <v>0</v>
      </c>
      <c r="J460" s="233"/>
    </row>
    <row r="461" spans="2:10">
      <c r="B461" s="224"/>
      <c r="C461" s="225">
        <f>Dat_02!B460</f>
        <v>44958</v>
      </c>
      <c r="D461" s="224"/>
      <c r="E461" s="226">
        <f>Dat_02!C460</f>
        <v>109.98892677138365</v>
      </c>
      <c r="F461" s="226">
        <f>Dat_02!D460</f>
        <v>127.90897946252304</v>
      </c>
      <c r="G461" s="226">
        <f>Dat_02!E460</f>
        <v>109.98892677138365</v>
      </c>
      <c r="I461" s="227">
        <f>Dat_02!G460</f>
        <v>0</v>
      </c>
      <c r="J461" s="233"/>
    </row>
    <row r="462" spans="2:10">
      <c r="B462" s="224"/>
      <c r="C462" s="225">
        <f>Dat_02!B461</f>
        <v>44959</v>
      </c>
      <c r="D462" s="224"/>
      <c r="E462" s="226">
        <f>Dat_02!C461</f>
        <v>111.23154383538177</v>
      </c>
      <c r="F462" s="226">
        <f>Dat_02!D461</f>
        <v>127.90897946252304</v>
      </c>
      <c r="G462" s="226">
        <f>Dat_02!E461</f>
        <v>111.23154383538177</v>
      </c>
      <c r="I462" s="227">
        <f>Dat_02!G461</f>
        <v>0</v>
      </c>
      <c r="J462" s="233"/>
    </row>
    <row r="463" spans="2:10">
      <c r="B463" s="224"/>
      <c r="C463" s="225">
        <f>Dat_02!B462</f>
        <v>44960</v>
      </c>
      <c r="D463" s="224"/>
      <c r="E463" s="226">
        <f>Dat_02!C462</f>
        <v>115.60297317137805</v>
      </c>
      <c r="F463" s="226">
        <f>Dat_02!D462</f>
        <v>127.90897946252304</v>
      </c>
      <c r="G463" s="226">
        <f>Dat_02!E462</f>
        <v>115.60297317137805</v>
      </c>
      <c r="I463" s="227">
        <f>Dat_02!G462</f>
        <v>0</v>
      </c>
      <c r="J463" s="233"/>
    </row>
    <row r="464" spans="2:10">
      <c r="B464" s="224"/>
      <c r="C464" s="225">
        <f>Dat_02!B463</f>
        <v>44961</v>
      </c>
      <c r="D464" s="224"/>
      <c r="E464" s="226">
        <f>Dat_02!C463</f>
        <v>67.510588903383635</v>
      </c>
      <c r="F464" s="226">
        <f>Dat_02!D463</f>
        <v>127.90897946252304</v>
      </c>
      <c r="G464" s="226">
        <f>Dat_02!E463</f>
        <v>67.510588903383635</v>
      </c>
      <c r="I464" s="227">
        <f>Dat_02!G463</f>
        <v>0</v>
      </c>
      <c r="J464" s="233"/>
    </row>
    <row r="465" spans="2:10">
      <c r="B465" s="224"/>
      <c r="C465" s="225">
        <f>Dat_02!B464</f>
        <v>44962</v>
      </c>
      <c r="D465" s="224"/>
      <c r="E465" s="226">
        <f>Dat_02!C464</f>
        <v>35.37172956738177</v>
      </c>
      <c r="F465" s="226">
        <f>Dat_02!D464</f>
        <v>127.90897946252304</v>
      </c>
      <c r="G465" s="226">
        <f>Dat_02!E464</f>
        <v>35.37172956738177</v>
      </c>
      <c r="I465" s="227">
        <f>Dat_02!G464</f>
        <v>0</v>
      </c>
      <c r="J465" s="233"/>
    </row>
    <row r="466" spans="2:10">
      <c r="B466" s="224"/>
      <c r="C466" s="225">
        <f>Dat_02!B465</f>
        <v>44963</v>
      </c>
      <c r="D466" s="224"/>
      <c r="E466" s="226">
        <f>Dat_02!C465</f>
        <v>55.053161847379904</v>
      </c>
      <c r="F466" s="226">
        <f>Dat_02!D465</f>
        <v>127.90897946252304</v>
      </c>
      <c r="G466" s="226">
        <f>Dat_02!E465</f>
        <v>55.053161847379904</v>
      </c>
      <c r="I466" s="227">
        <f>Dat_02!G465</f>
        <v>0</v>
      </c>
      <c r="J466" s="233"/>
    </row>
    <row r="467" spans="2:10">
      <c r="B467" s="224"/>
      <c r="C467" s="225">
        <f>Dat_02!B466</f>
        <v>44964</v>
      </c>
      <c r="D467" s="224"/>
      <c r="E467" s="226">
        <f>Dat_02!C466</f>
        <v>98.760571611379916</v>
      </c>
      <c r="F467" s="226">
        <f>Dat_02!D466</f>
        <v>127.90897946252304</v>
      </c>
      <c r="G467" s="226">
        <f>Dat_02!E466</f>
        <v>98.760571611379916</v>
      </c>
      <c r="I467" s="227">
        <f>Dat_02!G466</f>
        <v>0</v>
      </c>
      <c r="J467" s="233"/>
    </row>
    <row r="468" spans="2:10">
      <c r="B468" s="224"/>
      <c r="C468" s="225">
        <f>Dat_02!B467</f>
        <v>44965</v>
      </c>
      <c r="D468" s="224"/>
      <c r="E468" s="226">
        <f>Dat_02!C467</f>
        <v>105.96566253278</v>
      </c>
      <c r="F468" s="226">
        <f>Dat_02!D467</f>
        <v>127.90897946252304</v>
      </c>
      <c r="G468" s="226">
        <f>Dat_02!E467</f>
        <v>105.96566253278</v>
      </c>
      <c r="I468" s="227">
        <f>Dat_02!G467</f>
        <v>0</v>
      </c>
      <c r="J468" s="233"/>
    </row>
    <row r="469" spans="2:10">
      <c r="B469" s="224"/>
      <c r="C469" s="225">
        <f>Dat_02!B468</f>
        <v>44966</v>
      </c>
      <c r="D469" s="224"/>
      <c r="E469" s="226">
        <f>Dat_02!C468</f>
        <v>90.237099136778141</v>
      </c>
      <c r="F469" s="226">
        <f>Dat_02!D468</f>
        <v>127.90897946252304</v>
      </c>
      <c r="G469" s="226">
        <f>Dat_02!E468</f>
        <v>90.237099136778141</v>
      </c>
      <c r="I469" s="227">
        <f>Dat_02!G468</f>
        <v>0</v>
      </c>
      <c r="J469" s="233"/>
    </row>
    <row r="470" spans="2:10">
      <c r="B470" s="224"/>
      <c r="C470" s="225">
        <f>Dat_02!B469</f>
        <v>44967</v>
      </c>
      <c r="D470" s="224"/>
      <c r="E470" s="226">
        <f>Dat_02!C469</f>
        <v>92.792532980778134</v>
      </c>
      <c r="F470" s="226">
        <f>Dat_02!D469</f>
        <v>127.90897946252304</v>
      </c>
      <c r="G470" s="226">
        <f>Dat_02!E469</f>
        <v>92.792532980778134</v>
      </c>
      <c r="I470" s="227">
        <f>Dat_02!G469</f>
        <v>0</v>
      </c>
      <c r="J470" s="233"/>
    </row>
    <row r="471" spans="2:10">
      <c r="B471" s="224"/>
      <c r="C471" s="225">
        <f>Dat_02!B470</f>
        <v>44968</v>
      </c>
      <c r="D471" s="224"/>
      <c r="E471" s="226">
        <f>Dat_02!C470</f>
        <v>63.810662124776265</v>
      </c>
      <c r="F471" s="226">
        <f>Dat_02!D470</f>
        <v>127.90897946252304</v>
      </c>
      <c r="G471" s="226">
        <f>Dat_02!E470</f>
        <v>63.810662124776265</v>
      </c>
      <c r="I471" s="227">
        <f>Dat_02!G470</f>
        <v>0</v>
      </c>
      <c r="J471" s="233"/>
    </row>
    <row r="472" spans="2:10">
      <c r="B472" s="224"/>
      <c r="C472" s="225">
        <f>Dat_02!B471</f>
        <v>44969</v>
      </c>
      <c r="D472" s="224"/>
      <c r="E472" s="226">
        <f>Dat_02!C471</f>
        <v>58.790354388780003</v>
      </c>
      <c r="F472" s="226">
        <f>Dat_02!D471</f>
        <v>127.90897946252304</v>
      </c>
      <c r="G472" s="226">
        <f>Dat_02!E471</f>
        <v>58.790354388780003</v>
      </c>
      <c r="I472" s="227">
        <f>Dat_02!G471</f>
        <v>0</v>
      </c>
      <c r="J472" s="233"/>
    </row>
    <row r="473" spans="2:10">
      <c r="B473" s="224"/>
      <c r="C473" s="225">
        <f>Dat_02!B472</f>
        <v>44970</v>
      </c>
      <c r="D473" s="224"/>
      <c r="E473" s="226">
        <f>Dat_02!C472</f>
        <v>73.906280304778136</v>
      </c>
      <c r="F473" s="226">
        <f>Dat_02!D472</f>
        <v>127.90897946252304</v>
      </c>
      <c r="G473" s="226">
        <f>Dat_02!E472</f>
        <v>73.906280304778136</v>
      </c>
      <c r="I473" s="227">
        <f>Dat_02!G472</f>
        <v>0</v>
      </c>
      <c r="J473" s="233"/>
    </row>
    <row r="474" spans="2:10">
      <c r="B474" s="224"/>
      <c r="C474" s="225">
        <f>Dat_02!B473</f>
        <v>44971</v>
      </c>
      <c r="D474" s="224"/>
      <c r="E474" s="226">
        <f>Dat_02!C473</f>
        <v>62.603403532776269</v>
      </c>
      <c r="F474" s="226">
        <f>Dat_02!D473</f>
        <v>127.90897946252304</v>
      </c>
      <c r="G474" s="226">
        <f>Dat_02!E473</f>
        <v>62.603403532776269</v>
      </c>
      <c r="I474" s="227">
        <f>Dat_02!G473</f>
        <v>0</v>
      </c>
      <c r="J474" s="233"/>
    </row>
    <row r="475" spans="2:10">
      <c r="B475" s="224"/>
      <c r="C475" s="225">
        <f>Dat_02!B474</f>
        <v>44972</v>
      </c>
      <c r="D475" s="224"/>
      <c r="E475" s="226">
        <f>Dat_02!C474</f>
        <v>73.844901758387934</v>
      </c>
      <c r="F475" s="226">
        <f>Dat_02!D474</f>
        <v>127.90897946252304</v>
      </c>
      <c r="G475" s="226">
        <f>Dat_02!E474</f>
        <v>73.844901758387934</v>
      </c>
      <c r="I475" s="227">
        <f>Dat_02!G474</f>
        <v>127.90897946252304</v>
      </c>
      <c r="J475" s="233"/>
    </row>
    <row r="476" spans="2:10">
      <c r="B476" s="224"/>
      <c r="C476" s="225">
        <f>Dat_02!B475</f>
        <v>44973</v>
      </c>
      <c r="D476" s="224"/>
      <c r="E476" s="226">
        <f>Dat_02!C475</f>
        <v>76.382206566387936</v>
      </c>
      <c r="F476" s="226">
        <f>Dat_02!D475</f>
        <v>127.90897946252304</v>
      </c>
      <c r="G476" s="226">
        <f>Dat_02!E475</f>
        <v>76.382206566387936</v>
      </c>
      <c r="I476" s="227">
        <f>Dat_02!G475</f>
        <v>0</v>
      </c>
      <c r="J476" s="233"/>
    </row>
    <row r="477" spans="2:10">
      <c r="B477" s="224"/>
      <c r="C477" s="225">
        <f>Dat_02!B476</f>
        <v>44974</v>
      </c>
      <c r="D477" s="224"/>
      <c r="E477" s="226">
        <f>Dat_02!C476</f>
        <v>60.770387206387937</v>
      </c>
      <c r="F477" s="226">
        <f>Dat_02!D476</f>
        <v>127.90897946252304</v>
      </c>
      <c r="G477" s="226">
        <f>Dat_02!E476</f>
        <v>60.770387206387937</v>
      </c>
      <c r="I477" s="227">
        <f>Dat_02!G476</f>
        <v>0</v>
      </c>
      <c r="J477" s="233"/>
    </row>
    <row r="478" spans="2:10">
      <c r="B478" s="224"/>
      <c r="C478" s="225">
        <f>Dat_02!B477</f>
        <v>44975</v>
      </c>
      <c r="D478" s="224"/>
      <c r="E478" s="226">
        <f>Dat_02!C477</f>
        <v>55.626705114384208</v>
      </c>
      <c r="F478" s="226">
        <f>Dat_02!D477</f>
        <v>127.90897946252304</v>
      </c>
      <c r="G478" s="226">
        <f>Dat_02!E477</f>
        <v>55.626705114384208</v>
      </c>
      <c r="I478" s="227">
        <f>Dat_02!G477</f>
        <v>0</v>
      </c>
      <c r="J478" s="233"/>
    </row>
    <row r="479" spans="2:10">
      <c r="B479" s="224"/>
      <c r="C479" s="225">
        <f>Dat_02!B478</f>
        <v>44976</v>
      </c>
      <c r="D479" s="224"/>
      <c r="E479" s="226">
        <f>Dat_02!C478</f>
        <v>47.20319400238607</v>
      </c>
      <c r="F479" s="226">
        <f>Dat_02!D478</f>
        <v>127.90897946252304</v>
      </c>
      <c r="G479" s="226">
        <f>Dat_02!E478</f>
        <v>47.20319400238607</v>
      </c>
      <c r="I479" s="227">
        <f>Dat_02!G478</f>
        <v>0</v>
      </c>
      <c r="J479" s="233"/>
    </row>
    <row r="480" spans="2:10">
      <c r="B480" s="224"/>
      <c r="C480" s="225">
        <f>Dat_02!B479</f>
        <v>44977</v>
      </c>
      <c r="D480" s="224"/>
      <c r="E480" s="226">
        <f>Dat_02!C479</f>
        <v>55.4076679463898</v>
      </c>
      <c r="F480" s="226">
        <f>Dat_02!D479</f>
        <v>127.90897946252304</v>
      </c>
      <c r="G480" s="226">
        <f>Dat_02!E479</f>
        <v>55.4076679463898</v>
      </c>
      <c r="I480" s="227">
        <f>Dat_02!G479</f>
        <v>0</v>
      </c>
      <c r="J480" s="233"/>
    </row>
    <row r="481" spans="2:10">
      <c r="B481" s="224"/>
      <c r="C481" s="225">
        <f>Dat_02!B480</f>
        <v>44978</v>
      </c>
      <c r="D481" s="224"/>
      <c r="E481" s="226">
        <f>Dat_02!C480</f>
        <v>70.022577530386073</v>
      </c>
      <c r="F481" s="226">
        <f>Dat_02!D480</f>
        <v>127.90897946252304</v>
      </c>
      <c r="G481" s="226">
        <f>Dat_02!E480</f>
        <v>70.022577530386073</v>
      </c>
      <c r="I481" s="227">
        <f>Dat_02!G480</f>
        <v>0</v>
      </c>
      <c r="J481" s="233"/>
    </row>
    <row r="482" spans="2:10">
      <c r="B482" s="224"/>
      <c r="C482" s="225">
        <f>Dat_02!B481</f>
        <v>44979</v>
      </c>
      <c r="D482" s="224"/>
      <c r="E482" s="226">
        <f>Dat_02!C481</f>
        <v>79.518975382491888</v>
      </c>
      <c r="F482" s="226">
        <f>Dat_02!D481</f>
        <v>127.90897946252304</v>
      </c>
      <c r="G482" s="226">
        <f>Dat_02!E481</f>
        <v>79.518975382491888</v>
      </c>
      <c r="I482" s="227">
        <f>Dat_02!G481</f>
        <v>0</v>
      </c>
      <c r="J482" s="233"/>
    </row>
    <row r="483" spans="2:10">
      <c r="B483" s="224"/>
      <c r="C483" s="225">
        <f>Dat_02!B482</f>
        <v>44980</v>
      </c>
      <c r="D483" s="224"/>
      <c r="E483" s="226">
        <f>Dat_02!C482</f>
        <v>71.92419629449374</v>
      </c>
      <c r="F483" s="226">
        <f>Dat_02!D482</f>
        <v>127.90897946252304</v>
      </c>
      <c r="G483" s="226">
        <f>Dat_02!E482</f>
        <v>71.92419629449374</v>
      </c>
      <c r="I483" s="227">
        <f>Dat_02!G482</f>
        <v>0</v>
      </c>
      <c r="J483" s="233"/>
    </row>
    <row r="484" spans="2:10">
      <c r="B484" s="224"/>
      <c r="C484" s="225">
        <f>Dat_02!B483</f>
        <v>44981</v>
      </c>
      <c r="D484" s="224"/>
      <c r="E484" s="226">
        <f>Dat_02!C483</f>
        <v>87.827773022493744</v>
      </c>
      <c r="F484" s="226">
        <f>Dat_02!D483</f>
        <v>127.90897946252304</v>
      </c>
      <c r="G484" s="226">
        <f>Dat_02!E483</f>
        <v>87.827773022493744</v>
      </c>
      <c r="I484" s="227">
        <f>Dat_02!G483</f>
        <v>0</v>
      </c>
      <c r="J484" s="233"/>
    </row>
    <row r="485" spans="2:10">
      <c r="B485" s="224"/>
      <c r="C485" s="225">
        <f>Dat_02!B484</f>
        <v>44982</v>
      </c>
      <c r="D485" s="224"/>
      <c r="E485" s="226">
        <f>Dat_02!C484</f>
        <v>79.180815238490013</v>
      </c>
      <c r="F485" s="226">
        <f>Dat_02!D484</f>
        <v>127.90897946252304</v>
      </c>
      <c r="G485" s="226">
        <f>Dat_02!E484</f>
        <v>79.180815238490013</v>
      </c>
      <c r="I485" s="227">
        <f>Dat_02!G484</f>
        <v>0</v>
      </c>
      <c r="J485" s="233"/>
    </row>
    <row r="486" spans="2:10">
      <c r="B486" s="224"/>
      <c r="C486" s="225">
        <f>Dat_02!B485</f>
        <v>44983</v>
      </c>
      <c r="D486" s="224"/>
      <c r="E486" s="226">
        <f>Dat_02!C485</f>
        <v>40.410771714493741</v>
      </c>
      <c r="F486" s="226">
        <f>Dat_02!D485</f>
        <v>127.90897946252304</v>
      </c>
      <c r="G486" s="226">
        <f>Dat_02!E485</f>
        <v>40.410771714493741</v>
      </c>
      <c r="I486" s="227">
        <f>Dat_02!G485</f>
        <v>0</v>
      </c>
      <c r="J486" s="233"/>
    </row>
    <row r="487" spans="2:10">
      <c r="B487" s="224"/>
      <c r="C487" s="225">
        <f>Dat_02!B486</f>
        <v>44984</v>
      </c>
      <c r="D487" s="224"/>
      <c r="E487" s="226">
        <f>Dat_02!C486</f>
        <v>42.142321766493744</v>
      </c>
      <c r="F487" s="226">
        <f>Dat_02!D486</f>
        <v>127.90897946252304</v>
      </c>
      <c r="G487" s="226">
        <f>Dat_02!E486</f>
        <v>42.142321766493744</v>
      </c>
      <c r="I487" s="227">
        <f>Dat_02!G486</f>
        <v>0</v>
      </c>
      <c r="J487" s="233"/>
    </row>
    <row r="488" spans="2:10">
      <c r="B488" s="224"/>
      <c r="C488" s="225">
        <f>Dat_02!B487</f>
        <v>44985</v>
      </c>
      <c r="D488" s="224"/>
      <c r="E488" s="226">
        <f>Dat_02!C487</f>
        <v>60.089762074493748</v>
      </c>
      <c r="F488" s="226">
        <f>Dat_02!D487</f>
        <v>127.90897946252304</v>
      </c>
      <c r="G488" s="226">
        <f>Dat_02!E487</f>
        <v>60.089762074493748</v>
      </c>
      <c r="I488" s="227">
        <f>Dat_02!G487</f>
        <v>0</v>
      </c>
      <c r="J488" s="233"/>
    </row>
    <row r="489" spans="2:10">
      <c r="B489" s="224"/>
      <c r="C489" s="225">
        <f>Dat_02!B488</f>
        <v>44986</v>
      </c>
      <c r="D489" s="224"/>
      <c r="E489" s="226">
        <f>Dat_02!C488</f>
        <v>64.091979240687394</v>
      </c>
      <c r="F489" s="226">
        <f>Dat_02!D488</f>
        <v>128.18908398701601</v>
      </c>
      <c r="G489" s="226">
        <f>Dat_02!E488</f>
        <v>64.091979240687394</v>
      </c>
      <c r="I489" s="227">
        <f>Dat_02!G488</f>
        <v>0</v>
      </c>
      <c r="J489" s="233"/>
    </row>
    <row r="490" spans="2:10">
      <c r="B490" s="224"/>
      <c r="C490" s="225">
        <f>Dat_02!B489</f>
        <v>44987</v>
      </c>
      <c r="D490" s="224"/>
      <c r="E490" s="226">
        <f>Dat_02!C489</f>
        <v>65.819765584685541</v>
      </c>
      <c r="F490" s="226">
        <f>Dat_02!D489</f>
        <v>128.18908398701601</v>
      </c>
      <c r="G490" s="226">
        <f>Dat_02!E489</f>
        <v>65.819765584685541</v>
      </c>
      <c r="I490" s="227">
        <f>Dat_02!G489</f>
        <v>0</v>
      </c>
      <c r="J490" s="233"/>
    </row>
    <row r="491" spans="2:10">
      <c r="B491" s="224"/>
      <c r="C491" s="225">
        <f>Dat_02!B490</f>
        <v>44988</v>
      </c>
      <c r="D491" s="224"/>
      <c r="E491" s="226">
        <f>Dat_02!C490</f>
        <v>63.845628172687398</v>
      </c>
      <c r="F491" s="226">
        <f>Dat_02!D490</f>
        <v>128.18908398701601</v>
      </c>
      <c r="G491" s="226">
        <f>Dat_02!E490</f>
        <v>63.845628172687398</v>
      </c>
      <c r="I491" s="227">
        <f>Dat_02!G490</f>
        <v>0</v>
      </c>
      <c r="J491" s="233"/>
    </row>
    <row r="492" spans="2:10">
      <c r="B492" s="224"/>
      <c r="C492" s="225">
        <f>Dat_02!B491</f>
        <v>44989</v>
      </c>
      <c r="D492" s="224"/>
      <c r="E492" s="226">
        <f>Dat_02!C491</f>
        <v>68.848843408687387</v>
      </c>
      <c r="F492" s="226">
        <f>Dat_02!D491</f>
        <v>128.18908398701601</v>
      </c>
      <c r="G492" s="226">
        <f>Dat_02!E491</f>
        <v>68.848843408687387</v>
      </c>
      <c r="I492" s="227">
        <f>Dat_02!G491</f>
        <v>0</v>
      </c>
      <c r="J492" s="233"/>
    </row>
    <row r="493" spans="2:10">
      <c r="B493" s="224"/>
      <c r="C493" s="225">
        <f>Dat_02!B492</f>
        <v>44990</v>
      </c>
      <c r="D493" s="224"/>
      <c r="E493" s="226">
        <f>Dat_02!C492</f>
        <v>73.285303176687393</v>
      </c>
      <c r="F493" s="226">
        <f>Dat_02!D492</f>
        <v>128.18908398701601</v>
      </c>
      <c r="G493" s="226">
        <f>Dat_02!E492</f>
        <v>73.285303176687393</v>
      </c>
      <c r="I493" s="227">
        <f>Dat_02!G492</f>
        <v>0</v>
      </c>
      <c r="J493" s="233"/>
    </row>
    <row r="494" spans="2:10">
      <c r="B494" s="224"/>
      <c r="C494" s="225">
        <f>Dat_02!B493</f>
        <v>44991</v>
      </c>
      <c r="D494" s="224"/>
      <c r="E494" s="226">
        <f>Dat_02!C493</f>
        <v>65.150454980683676</v>
      </c>
      <c r="F494" s="226">
        <f>Dat_02!D493</f>
        <v>128.18908398701601</v>
      </c>
      <c r="G494" s="226">
        <f>Dat_02!E493</f>
        <v>65.150454980683676</v>
      </c>
      <c r="I494" s="227">
        <f>Dat_02!G493</f>
        <v>0</v>
      </c>
      <c r="J494" s="233"/>
    </row>
    <row r="495" spans="2:10">
      <c r="B495" s="224"/>
      <c r="C495" s="225">
        <f>Dat_02!B494</f>
        <v>44992</v>
      </c>
      <c r="D495" s="224"/>
      <c r="E495" s="226">
        <f>Dat_02!C494</f>
        <v>29.726404709689255</v>
      </c>
      <c r="F495" s="226">
        <f>Dat_02!D494</f>
        <v>128.18908398701601</v>
      </c>
      <c r="G495" s="226">
        <f>Dat_02!E494</f>
        <v>29.726404709689255</v>
      </c>
      <c r="I495" s="227">
        <f>Dat_02!G494</f>
        <v>0</v>
      </c>
      <c r="J495" s="233"/>
    </row>
    <row r="496" spans="2:10">
      <c r="B496" s="224"/>
      <c r="C496" s="225">
        <f>Dat_02!B495</f>
        <v>44993</v>
      </c>
      <c r="D496" s="224"/>
      <c r="E496" s="226">
        <f>Dat_02!C495</f>
        <v>84.360668918236271</v>
      </c>
      <c r="F496" s="226">
        <f>Dat_02!D495</f>
        <v>128.18908398701601</v>
      </c>
      <c r="G496" s="226">
        <f>Dat_02!E495</f>
        <v>84.360668918236271</v>
      </c>
      <c r="I496" s="227">
        <f>Dat_02!G495</f>
        <v>0</v>
      </c>
      <c r="J496" s="233"/>
    </row>
    <row r="497" spans="2:10">
      <c r="B497" s="224"/>
      <c r="C497" s="225">
        <f>Dat_02!B496</f>
        <v>44994</v>
      </c>
      <c r="D497" s="224"/>
      <c r="E497" s="226">
        <f>Dat_02!C496</f>
        <v>81.907544380236274</v>
      </c>
      <c r="F497" s="226">
        <f>Dat_02!D496</f>
        <v>128.18908398701601</v>
      </c>
      <c r="G497" s="226">
        <f>Dat_02!E496</f>
        <v>81.907544380236274</v>
      </c>
      <c r="I497" s="227">
        <f>Dat_02!G496</f>
        <v>0</v>
      </c>
      <c r="J497" s="233"/>
    </row>
    <row r="498" spans="2:10">
      <c r="B498" s="224"/>
      <c r="C498" s="225">
        <f>Dat_02!B497</f>
        <v>44995</v>
      </c>
      <c r="D498" s="224"/>
      <c r="E498" s="226">
        <f>Dat_02!C497</f>
        <v>75.485651818238139</v>
      </c>
      <c r="F498" s="226">
        <f>Dat_02!D497</f>
        <v>128.18908398701601</v>
      </c>
      <c r="G498" s="226">
        <f>Dat_02!E497</f>
        <v>75.485651818238139</v>
      </c>
      <c r="I498" s="227">
        <f>Dat_02!G497</f>
        <v>0</v>
      </c>
      <c r="J498" s="233"/>
    </row>
    <row r="499" spans="2:10">
      <c r="B499" s="224"/>
      <c r="C499" s="225">
        <f>Dat_02!B498</f>
        <v>44996</v>
      </c>
      <c r="D499" s="224"/>
      <c r="E499" s="226">
        <f>Dat_02!C498</f>
        <v>73.822267547238127</v>
      </c>
      <c r="F499" s="226">
        <f>Dat_02!D498</f>
        <v>128.18908398701601</v>
      </c>
      <c r="G499" s="226">
        <f>Dat_02!E498</f>
        <v>73.822267547238127</v>
      </c>
      <c r="I499" s="227">
        <f>Dat_02!G498</f>
        <v>0</v>
      </c>
      <c r="J499" s="233"/>
    </row>
    <row r="500" spans="2:10">
      <c r="B500" s="224"/>
      <c r="C500" s="225">
        <f>Dat_02!B499</f>
        <v>44997</v>
      </c>
      <c r="D500" s="224"/>
      <c r="E500" s="226">
        <f>Dat_02!C499</f>
        <v>92.400156339236275</v>
      </c>
      <c r="F500" s="226">
        <f>Dat_02!D499</f>
        <v>128.18908398701601</v>
      </c>
      <c r="G500" s="226">
        <f>Dat_02!E499</f>
        <v>92.400156339236275</v>
      </c>
      <c r="I500" s="227">
        <f>Dat_02!G499</f>
        <v>0</v>
      </c>
      <c r="J500" s="233"/>
    </row>
    <row r="501" spans="2:10">
      <c r="B501" s="224"/>
      <c r="C501" s="225">
        <f>Dat_02!B500</f>
        <v>44998</v>
      </c>
      <c r="D501" s="224"/>
      <c r="E501" s="226">
        <f>Dat_02!C500</f>
        <v>82.96517933123441</v>
      </c>
      <c r="F501" s="226">
        <f>Dat_02!D500</f>
        <v>128.18908398701601</v>
      </c>
      <c r="G501" s="226">
        <f>Dat_02!E500</f>
        <v>82.96517933123441</v>
      </c>
      <c r="I501" s="227">
        <f>Dat_02!G500</f>
        <v>0</v>
      </c>
      <c r="J501" s="233"/>
    </row>
    <row r="502" spans="2:10">
      <c r="B502" s="224"/>
      <c r="C502" s="225">
        <f>Dat_02!B501</f>
        <v>44999</v>
      </c>
      <c r="D502" s="224"/>
      <c r="E502" s="226">
        <f>Dat_02!C501</f>
        <v>92.232445647236275</v>
      </c>
      <c r="F502" s="226">
        <f>Dat_02!D501</f>
        <v>128.18908398701601</v>
      </c>
      <c r="G502" s="226">
        <f>Dat_02!E501</f>
        <v>92.232445647236275</v>
      </c>
      <c r="I502" s="227">
        <f>Dat_02!G501</f>
        <v>0</v>
      </c>
      <c r="J502" s="233"/>
    </row>
    <row r="503" spans="2:10">
      <c r="B503" s="224"/>
      <c r="C503" s="225">
        <f>Dat_02!B502</f>
        <v>45000</v>
      </c>
      <c r="D503" s="224"/>
      <c r="E503" s="226">
        <f>Dat_02!C502</f>
        <v>124.43187104481936</v>
      </c>
      <c r="F503" s="226">
        <f>Dat_02!D502</f>
        <v>128.18908398701601</v>
      </c>
      <c r="G503" s="226">
        <f>Dat_02!E502</f>
        <v>124.43187104481936</v>
      </c>
      <c r="I503" s="227">
        <f>Dat_02!G502</f>
        <v>128.18908398701601</v>
      </c>
      <c r="J503" s="233"/>
    </row>
    <row r="504" spans="2:10">
      <c r="B504" s="224"/>
      <c r="C504" s="225">
        <f>Dat_02!B503</f>
        <v>45001</v>
      </c>
      <c r="D504" s="224"/>
      <c r="E504" s="226">
        <f>Dat_02!C503</f>
        <v>96.044287556819356</v>
      </c>
      <c r="F504" s="226">
        <f>Dat_02!D503</f>
        <v>128.18908398701601</v>
      </c>
      <c r="G504" s="226">
        <f>Dat_02!E503</f>
        <v>96.044287556819356</v>
      </c>
      <c r="I504" s="227">
        <f>Dat_02!G503</f>
        <v>0</v>
      </c>
      <c r="J504" s="233"/>
    </row>
    <row r="505" spans="2:10">
      <c r="B505" s="224"/>
      <c r="C505" s="225">
        <f>Dat_02!B504</f>
        <v>45002</v>
      </c>
      <c r="D505" s="224"/>
      <c r="E505" s="226">
        <f>Dat_02!C504</f>
        <v>91.691753812819371</v>
      </c>
      <c r="F505" s="226">
        <f>Dat_02!D504</f>
        <v>128.18908398701601</v>
      </c>
      <c r="G505" s="226">
        <f>Dat_02!E504</f>
        <v>91.691753812819371</v>
      </c>
      <c r="I505" s="227">
        <f>Dat_02!G504</f>
        <v>0</v>
      </c>
      <c r="J505" s="233"/>
    </row>
    <row r="506" spans="2:10">
      <c r="B506" s="224"/>
      <c r="C506" s="225">
        <f>Dat_02!B505</f>
        <v>45003</v>
      </c>
      <c r="D506" s="224"/>
      <c r="E506" s="226">
        <f>Dat_02!C505</f>
        <v>103.27007991681936</v>
      </c>
      <c r="F506" s="226">
        <f>Dat_02!D505</f>
        <v>128.18908398701601</v>
      </c>
      <c r="G506" s="226">
        <f>Dat_02!E505</f>
        <v>103.27007991681936</v>
      </c>
      <c r="I506" s="227" t="str">
        <f>Dat_02!G505</f>
        <v/>
      </c>
      <c r="J506" s="233"/>
    </row>
    <row r="507" spans="2:10">
      <c r="B507" s="224"/>
      <c r="C507" s="225">
        <f>Dat_02!B506</f>
        <v>45004</v>
      </c>
      <c r="D507" s="224"/>
      <c r="E507" s="226">
        <f>Dat_02!C506</f>
        <v>95.511306064821227</v>
      </c>
      <c r="F507" s="226">
        <f>Dat_02!D506</f>
        <v>128.18908398701601</v>
      </c>
      <c r="G507" s="226">
        <f>Dat_02!E506</f>
        <v>95.511306064821227</v>
      </c>
      <c r="I507" s="227">
        <f>Dat_02!G506</f>
        <v>0</v>
      </c>
      <c r="J507" s="233"/>
    </row>
    <row r="508" spans="2:10">
      <c r="B508" s="224"/>
      <c r="C508" s="225">
        <f>Dat_02!B507</f>
        <v>45005</v>
      </c>
      <c r="D508" s="224"/>
      <c r="E508" s="226">
        <f>Dat_02!C507</f>
        <v>113.3886712728175</v>
      </c>
      <c r="F508" s="226">
        <f>Dat_02!D507</f>
        <v>128.18908398701601</v>
      </c>
      <c r="G508" s="226">
        <f>Dat_02!E507</f>
        <v>113.3886712728175</v>
      </c>
      <c r="I508" s="227">
        <f>Dat_02!G507</f>
        <v>0</v>
      </c>
      <c r="J508" s="233"/>
    </row>
    <row r="509" spans="2:10">
      <c r="B509" s="224"/>
      <c r="C509" s="225">
        <f>Dat_02!B508</f>
        <v>45006</v>
      </c>
      <c r="D509" s="224"/>
      <c r="E509" s="226">
        <f>Dat_02!C508</f>
        <v>112.87991530081936</v>
      </c>
      <c r="F509" s="226">
        <f>Dat_02!D508</f>
        <v>128.18908398701601</v>
      </c>
      <c r="G509" s="226">
        <f>Dat_02!E508</f>
        <v>112.87991530081936</v>
      </c>
      <c r="I509" s="227">
        <f>Dat_02!G508</f>
        <v>0</v>
      </c>
      <c r="J509" s="233"/>
    </row>
    <row r="510" spans="2:10">
      <c r="B510" s="224"/>
      <c r="C510" s="225">
        <f>Dat_02!B509</f>
        <v>45007</v>
      </c>
      <c r="D510" s="224"/>
      <c r="E510" s="226">
        <f>Dat_02!C509</f>
        <v>85.663567835179578</v>
      </c>
      <c r="F510" s="226">
        <f>Dat_02!D509</f>
        <v>128.18908398701601</v>
      </c>
      <c r="G510" s="226">
        <f>Dat_02!E509</f>
        <v>85.663567835179578</v>
      </c>
      <c r="I510" s="227">
        <f>Dat_02!G509</f>
        <v>0</v>
      </c>
      <c r="J510" s="233"/>
    </row>
    <row r="511" spans="2:10">
      <c r="B511" s="224"/>
      <c r="C511" s="225">
        <f>Dat_02!B510</f>
        <v>45008</v>
      </c>
      <c r="D511" s="224"/>
      <c r="E511" s="226">
        <f>Dat_02!C510</f>
        <v>75.502702003183316</v>
      </c>
      <c r="F511" s="226">
        <f>Dat_02!D510</f>
        <v>128.18908398701601</v>
      </c>
      <c r="G511" s="226">
        <f>Dat_02!E510</f>
        <v>75.502702003183316</v>
      </c>
      <c r="I511" s="227">
        <f>Dat_02!G510</f>
        <v>0</v>
      </c>
      <c r="J511" s="233"/>
    </row>
    <row r="512" spans="2:10">
      <c r="B512" s="224"/>
      <c r="C512" s="225">
        <f>Dat_02!B511</f>
        <v>45009</v>
      </c>
      <c r="D512" s="224"/>
      <c r="E512" s="226">
        <f>Dat_02!C511</f>
        <v>72.755112667177713</v>
      </c>
      <c r="F512" s="226">
        <f>Dat_02!D511</f>
        <v>128.18908398701601</v>
      </c>
      <c r="G512" s="226">
        <f>Dat_02!E511</f>
        <v>72.755112667177713</v>
      </c>
      <c r="I512" s="227">
        <f>Dat_02!G511</f>
        <v>0</v>
      </c>
      <c r="J512" s="233"/>
    </row>
    <row r="513" spans="2:10">
      <c r="B513" s="224"/>
      <c r="C513" s="225">
        <f>Dat_02!B512</f>
        <v>45010</v>
      </c>
      <c r="D513" s="224"/>
      <c r="E513" s="226">
        <f>Dat_02!C512</f>
        <v>62.116361844181441</v>
      </c>
      <c r="F513" s="226">
        <f>Dat_02!D512</f>
        <v>128.18908398701601</v>
      </c>
      <c r="G513" s="226">
        <f>Dat_02!E512</f>
        <v>62.116361844181441</v>
      </c>
      <c r="I513" s="227">
        <f>Dat_02!G512</f>
        <v>0</v>
      </c>
      <c r="J513" s="233"/>
    </row>
    <row r="514" spans="2:10">
      <c r="B514" s="224"/>
      <c r="C514" s="225">
        <f>Dat_02!B513</f>
        <v>45011</v>
      </c>
      <c r="D514" s="224"/>
      <c r="E514" s="226">
        <f>Dat_02!C513</f>
        <v>47.913730123179569</v>
      </c>
      <c r="F514" s="226">
        <f>Dat_02!D513</f>
        <v>128.18908398701601</v>
      </c>
      <c r="G514" s="226">
        <f>Dat_02!E513</f>
        <v>47.913730123179569</v>
      </c>
      <c r="I514" s="227">
        <f>Dat_02!G513</f>
        <v>0</v>
      </c>
      <c r="J514" s="233"/>
    </row>
    <row r="515" spans="2:10">
      <c r="B515" s="224"/>
      <c r="C515" s="225">
        <f>Dat_02!B514</f>
        <v>45012</v>
      </c>
      <c r="D515" s="224"/>
      <c r="E515" s="226">
        <f>Dat_02!C514</f>
        <v>85.26875574318143</v>
      </c>
      <c r="F515" s="226">
        <f>Dat_02!D514</f>
        <v>128.18908398701601</v>
      </c>
      <c r="G515" s="226">
        <f>Dat_02!E514</f>
        <v>85.26875574318143</v>
      </c>
      <c r="I515" s="227">
        <f>Dat_02!G514</f>
        <v>0</v>
      </c>
      <c r="J515" s="233"/>
    </row>
    <row r="516" spans="2:10">
      <c r="B516" s="224"/>
      <c r="C516" s="225">
        <f>Dat_02!B515</f>
        <v>45013</v>
      </c>
      <c r="D516" s="224"/>
      <c r="E516" s="226">
        <f>Dat_02!C515</f>
        <v>98.424402666181436</v>
      </c>
      <c r="F516" s="226">
        <f>Dat_02!D515</f>
        <v>128.18908398701601</v>
      </c>
      <c r="G516" s="226">
        <f>Dat_02!E515</f>
        <v>98.424402666181436</v>
      </c>
      <c r="I516" s="227">
        <f>Dat_02!G515</f>
        <v>0</v>
      </c>
      <c r="J516" s="233"/>
    </row>
    <row r="517" spans="2:10">
      <c r="B517" s="224"/>
      <c r="C517" s="225">
        <f>Dat_02!B516</f>
        <v>45014</v>
      </c>
      <c r="D517" s="224"/>
      <c r="E517" s="226">
        <f>Dat_02!C516</f>
        <v>64.691698202706135</v>
      </c>
      <c r="F517" s="226">
        <f>Dat_02!D516</f>
        <v>128.18908398701601</v>
      </c>
      <c r="G517" s="226">
        <f>Dat_02!E516</f>
        <v>64.691698202706135</v>
      </c>
      <c r="I517" s="227">
        <f>Dat_02!G516</f>
        <v>0</v>
      </c>
      <c r="J517" s="233"/>
    </row>
    <row r="518" spans="2:10">
      <c r="B518" s="224"/>
      <c r="C518" s="225">
        <f>Dat_02!B517</f>
        <v>45015</v>
      </c>
      <c r="D518" s="224"/>
      <c r="E518" s="226">
        <f>Dat_02!C517</f>
        <v>59.011945382707992</v>
      </c>
      <c r="F518" s="226">
        <f>Dat_02!D517</f>
        <v>128.18908398701601</v>
      </c>
      <c r="G518" s="226">
        <f>Dat_02!E517</f>
        <v>59.011945382707992</v>
      </c>
      <c r="I518" s="227">
        <f>Dat_02!G517</f>
        <v>0</v>
      </c>
      <c r="J518" s="233"/>
    </row>
    <row r="519" spans="2:10">
      <c r="B519" s="224"/>
      <c r="C519" s="225">
        <f>Dat_02!B518</f>
        <v>45016</v>
      </c>
      <c r="D519" s="224"/>
      <c r="E519" s="226">
        <f>Dat_02!C518</f>
        <v>53.312698355709855</v>
      </c>
      <c r="F519" s="226">
        <f>Dat_02!D518</f>
        <v>128.18908398701601</v>
      </c>
      <c r="G519" s="226">
        <f>Dat_02!E518</f>
        <v>53.312698355709855</v>
      </c>
      <c r="I519" s="227">
        <f>Dat_02!G518</f>
        <v>0</v>
      </c>
      <c r="J519" s="233"/>
    </row>
    <row r="520" spans="2:10">
      <c r="B520" s="224"/>
      <c r="C520" s="225">
        <f>Dat_02!B519</f>
        <v>45017</v>
      </c>
      <c r="D520" s="224"/>
      <c r="E520" s="226">
        <f>Dat_02!C519</f>
        <v>42.493725209706128</v>
      </c>
      <c r="F520" s="226">
        <f>Dat_02!D519</f>
        <v>125.90182729691037</v>
      </c>
      <c r="G520" s="226">
        <f>Dat_02!E519</f>
        <v>42.493725209706128</v>
      </c>
      <c r="I520" s="227">
        <f>Dat_02!G519</f>
        <v>0</v>
      </c>
      <c r="J520" s="233"/>
    </row>
    <row r="521" spans="2:10">
      <c r="B521" s="224"/>
      <c r="C521" s="225">
        <f>Dat_02!B520</f>
        <v>45018</v>
      </c>
      <c r="D521" s="224"/>
      <c r="E521" s="226">
        <f>Dat_02!C520</f>
        <v>36.462962470707993</v>
      </c>
      <c r="F521" s="226">
        <f>Dat_02!D520</f>
        <v>125.90182729691037</v>
      </c>
      <c r="G521" s="226">
        <f>Dat_02!E520</f>
        <v>36.462962470707993</v>
      </c>
      <c r="I521" s="227">
        <f>Dat_02!G520</f>
        <v>0</v>
      </c>
      <c r="J521" s="233"/>
    </row>
    <row r="522" spans="2:10">
      <c r="B522" s="224"/>
      <c r="C522" s="225">
        <f>Dat_02!B521</f>
        <v>45019</v>
      </c>
      <c r="D522" s="224"/>
      <c r="E522" s="226">
        <f>Dat_02!C521</f>
        <v>71.586927515707998</v>
      </c>
      <c r="F522" s="226">
        <f>Dat_02!D521</f>
        <v>125.90182729691037</v>
      </c>
      <c r="G522" s="226">
        <f>Dat_02!E521</f>
        <v>71.586927515707998</v>
      </c>
      <c r="I522" s="227">
        <f>Dat_02!G521</f>
        <v>0</v>
      </c>
      <c r="J522" s="233"/>
    </row>
    <row r="523" spans="2:10">
      <c r="B523" s="224"/>
      <c r="C523" s="225">
        <f>Dat_02!B522</f>
        <v>45020</v>
      </c>
      <c r="D523" s="224"/>
      <c r="E523" s="226">
        <f>Dat_02!C522</f>
        <v>57.255484254709863</v>
      </c>
      <c r="F523" s="226">
        <f>Dat_02!D522</f>
        <v>125.90182729691037</v>
      </c>
      <c r="G523" s="226">
        <f>Dat_02!E522</f>
        <v>57.255484254709863</v>
      </c>
      <c r="I523" s="227">
        <f>Dat_02!G522</f>
        <v>0</v>
      </c>
      <c r="J523" s="233"/>
    </row>
    <row r="524" spans="2:10">
      <c r="B524" s="224"/>
      <c r="C524" s="225">
        <f>Dat_02!B523</f>
        <v>45021</v>
      </c>
      <c r="D524" s="224"/>
      <c r="E524" s="226">
        <f>Dat_02!C523</f>
        <v>64.599635284221606</v>
      </c>
      <c r="F524" s="226">
        <f>Dat_02!D523</f>
        <v>125.90182729691037</v>
      </c>
      <c r="G524" s="226">
        <f>Dat_02!E523</f>
        <v>64.599635284221606</v>
      </c>
      <c r="I524" s="227">
        <f>Dat_02!G523</f>
        <v>0</v>
      </c>
      <c r="J524" s="233"/>
    </row>
    <row r="525" spans="2:10">
      <c r="B525" s="224"/>
      <c r="C525" s="225">
        <f>Dat_02!B524</f>
        <v>45022</v>
      </c>
      <c r="D525" s="224"/>
      <c r="E525" s="226">
        <f>Dat_02!C524</f>
        <v>46.730263355221595</v>
      </c>
      <c r="F525" s="226">
        <f>Dat_02!D524</f>
        <v>125.90182729691037</v>
      </c>
      <c r="G525" s="226">
        <f>Dat_02!E524</f>
        <v>46.730263355221595</v>
      </c>
      <c r="I525" s="227">
        <f>Dat_02!G524</f>
        <v>0</v>
      </c>
      <c r="J525" s="233"/>
    </row>
    <row r="526" spans="2:10">
      <c r="B526" s="224"/>
      <c r="C526" s="225">
        <f>Dat_02!B525</f>
        <v>45023</v>
      </c>
      <c r="D526" s="224"/>
      <c r="E526" s="226">
        <f>Dat_02!C525</f>
        <v>37.4792726572216</v>
      </c>
      <c r="F526" s="226">
        <f>Dat_02!D525</f>
        <v>125.90182729691037</v>
      </c>
      <c r="G526" s="226">
        <f>Dat_02!E525</f>
        <v>37.4792726572216</v>
      </c>
      <c r="I526" s="227">
        <f>Dat_02!G525</f>
        <v>0</v>
      </c>
      <c r="J526" s="233"/>
    </row>
    <row r="527" spans="2:10">
      <c r="B527" s="224"/>
      <c r="C527" s="225">
        <f>Dat_02!B526</f>
        <v>45024</v>
      </c>
      <c r="D527" s="224"/>
      <c r="E527" s="226">
        <f>Dat_02!C526</f>
        <v>46.00130915122346</v>
      </c>
      <c r="F527" s="226">
        <f>Dat_02!D526</f>
        <v>125.90182729691037</v>
      </c>
      <c r="G527" s="226">
        <f>Dat_02!E526</f>
        <v>46.00130915122346</v>
      </c>
      <c r="I527" s="227">
        <f>Dat_02!G526</f>
        <v>0</v>
      </c>
      <c r="J527" s="233"/>
    </row>
    <row r="528" spans="2:10">
      <c r="B528" s="224"/>
      <c r="C528" s="225">
        <f>Dat_02!B527</f>
        <v>45025</v>
      </c>
      <c r="D528" s="224"/>
      <c r="E528" s="226">
        <f>Dat_02!C527</f>
        <v>35.098987776223453</v>
      </c>
      <c r="F528" s="226">
        <f>Dat_02!D527</f>
        <v>125.90182729691037</v>
      </c>
      <c r="G528" s="226">
        <f>Dat_02!E527</f>
        <v>35.098987776223453</v>
      </c>
      <c r="I528" s="227">
        <f>Dat_02!G527</f>
        <v>0</v>
      </c>
      <c r="J528" s="233"/>
    </row>
    <row r="529" spans="2:10">
      <c r="B529" s="224"/>
      <c r="C529" s="225">
        <f>Dat_02!B528</f>
        <v>45026</v>
      </c>
      <c r="D529" s="224"/>
      <c r="E529" s="226">
        <f>Dat_02!C528</f>
        <v>30.006082424221596</v>
      </c>
      <c r="F529" s="226">
        <f>Dat_02!D528</f>
        <v>125.90182729691037</v>
      </c>
      <c r="G529" s="226">
        <f>Dat_02!E528</f>
        <v>30.006082424221596</v>
      </c>
      <c r="I529" s="227">
        <f>Dat_02!G528</f>
        <v>0</v>
      </c>
      <c r="J529" s="233"/>
    </row>
    <row r="530" spans="2:10">
      <c r="B530" s="224"/>
      <c r="C530" s="225">
        <f>Dat_02!B529</f>
        <v>45027</v>
      </c>
      <c r="D530" s="224"/>
      <c r="E530" s="226">
        <f>Dat_02!C529</f>
        <v>50.322251453221597</v>
      </c>
      <c r="F530" s="226">
        <f>Dat_02!D529</f>
        <v>125.90182729691037</v>
      </c>
      <c r="G530" s="226">
        <f>Dat_02!E529</f>
        <v>50.322251453221597</v>
      </c>
      <c r="I530" s="227">
        <f>Dat_02!G529</f>
        <v>0</v>
      </c>
      <c r="J530" s="233"/>
    </row>
    <row r="531" spans="2:10">
      <c r="B531" s="224"/>
      <c r="C531" s="225">
        <f>Dat_02!B530</f>
        <v>45028</v>
      </c>
      <c r="D531" s="224"/>
      <c r="E531" s="226">
        <f>Dat_02!C530</f>
        <v>26.62239486300227</v>
      </c>
      <c r="F531" s="226">
        <f>Dat_02!D530</f>
        <v>125.90182729691037</v>
      </c>
      <c r="G531" s="226">
        <f>Dat_02!E530</f>
        <v>26.62239486300227</v>
      </c>
      <c r="I531" s="227">
        <f>Dat_02!G530</f>
        <v>0</v>
      </c>
      <c r="J531" s="233"/>
    </row>
    <row r="532" spans="2:10">
      <c r="B532" s="224"/>
      <c r="C532" s="225">
        <f>Dat_02!B531</f>
        <v>45029</v>
      </c>
      <c r="D532" s="224"/>
      <c r="E532" s="226">
        <f>Dat_02!C531</f>
        <v>33.460726938004143</v>
      </c>
      <c r="F532" s="226">
        <f>Dat_02!D531</f>
        <v>125.90182729691037</v>
      </c>
      <c r="G532" s="226">
        <f>Dat_02!E531</f>
        <v>33.460726938004143</v>
      </c>
      <c r="I532" s="227">
        <f>Dat_02!G531</f>
        <v>0</v>
      </c>
      <c r="J532" s="233"/>
    </row>
    <row r="533" spans="2:10">
      <c r="B533" s="224"/>
      <c r="C533" s="225">
        <f>Dat_02!B532</f>
        <v>45030</v>
      </c>
      <c r="D533" s="224"/>
      <c r="E533" s="226">
        <f>Dat_02!C532</f>
        <v>32.087652683002275</v>
      </c>
      <c r="F533" s="226">
        <f>Dat_02!D532</f>
        <v>125.90182729691037</v>
      </c>
      <c r="G533" s="226">
        <f>Dat_02!E532</f>
        <v>32.087652683002275</v>
      </c>
      <c r="I533" s="227">
        <f>Dat_02!G532</f>
        <v>0</v>
      </c>
      <c r="J533" s="233"/>
    </row>
    <row r="534" spans="2:10">
      <c r="B534" s="224"/>
      <c r="C534" s="225">
        <f>Dat_02!B533</f>
        <v>45031</v>
      </c>
      <c r="D534" s="224"/>
      <c r="E534" s="226">
        <f>Dat_02!C533</f>
        <v>26.979100495002275</v>
      </c>
      <c r="F534" s="226">
        <f>Dat_02!D533</f>
        <v>125.90182729691037</v>
      </c>
      <c r="G534" s="226">
        <f>Dat_02!E533</f>
        <v>26.979100495002275</v>
      </c>
      <c r="I534" s="227">
        <f>Dat_02!G533</f>
        <v>125.90182729691037</v>
      </c>
      <c r="J534" s="233"/>
    </row>
    <row r="535" spans="2:10">
      <c r="B535" s="224"/>
      <c r="C535" s="225">
        <f>Dat_02!B534</f>
        <v>45032</v>
      </c>
      <c r="D535" s="224"/>
      <c r="E535" s="226">
        <f>Dat_02!C534</f>
        <v>23.588325971002277</v>
      </c>
      <c r="F535" s="226">
        <f>Dat_02!D534</f>
        <v>125.90182729691037</v>
      </c>
      <c r="G535" s="226">
        <f>Dat_02!E534</f>
        <v>23.588325971002277</v>
      </c>
      <c r="I535" s="227">
        <f>Dat_02!G534</f>
        <v>0</v>
      </c>
      <c r="J535" s="233"/>
    </row>
    <row r="536" spans="2:10">
      <c r="B536" s="224"/>
      <c r="C536" s="225">
        <f>Dat_02!B535</f>
        <v>45033</v>
      </c>
      <c r="D536" s="224"/>
      <c r="E536" s="226">
        <f>Dat_02!C535</f>
        <v>40.381294851002274</v>
      </c>
      <c r="F536" s="226">
        <f>Dat_02!D535</f>
        <v>125.90182729691037</v>
      </c>
      <c r="G536" s="226">
        <f>Dat_02!E535</f>
        <v>40.381294851002274</v>
      </c>
      <c r="I536" s="227">
        <f>Dat_02!G535</f>
        <v>0</v>
      </c>
      <c r="J536" s="233"/>
    </row>
    <row r="537" spans="2:10">
      <c r="B537" s="224"/>
      <c r="C537" s="225">
        <f>Dat_02!B536</f>
        <v>45034</v>
      </c>
      <c r="D537" s="224"/>
      <c r="E537" s="226">
        <f>Dat_02!C536</f>
        <v>41.698311407002272</v>
      </c>
      <c r="F537" s="226">
        <f>Dat_02!D536</f>
        <v>125.90182729691037</v>
      </c>
      <c r="G537" s="226">
        <f>Dat_02!E536</f>
        <v>41.698311407002272</v>
      </c>
      <c r="I537" s="227">
        <f>Dat_02!G536</f>
        <v>0</v>
      </c>
      <c r="J537" s="233"/>
    </row>
    <row r="538" spans="2:10">
      <c r="B538" s="224"/>
      <c r="C538" s="225">
        <f>Dat_02!B537</f>
        <v>45035</v>
      </c>
      <c r="D538" s="224"/>
      <c r="E538" s="226">
        <f>Dat_02!C537</f>
        <v>38.459751478523017</v>
      </c>
      <c r="F538" s="226">
        <f>Dat_02!D537</f>
        <v>125.90182729691037</v>
      </c>
      <c r="G538" s="226">
        <f>Dat_02!E537</f>
        <v>38.459751478523017</v>
      </c>
      <c r="I538" s="227">
        <f>Dat_02!G537</f>
        <v>0</v>
      </c>
      <c r="J538" s="233"/>
    </row>
    <row r="539" spans="2:10">
      <c r="B539" s="224"/>
      <c r="C539" s="225">
        <f>Dat_02!B538</f>
        <v>45036</v>
      </c>
      <c r="D539" s="224"/>
      <c r="E539" s="226">
        <f>Dat_02!C538</f>
        <v>44.606724438528602</v>
      </c>
      <c r="F539" s="226">
        <f>Dat_02!D538</f>
        <v>125.90182729691037</v>
      </c>
      <c r="G539" s="226">
        <f>Dat_02!E538</f>
        <v>44.606724438528602</v>
      </c>
      <c r="I539" s="227">
        <f>Dat_02!G538</f>
        <v>0</v>
      </c>
      <c r="J539" s="233"/>
    </row>
    <row r="540" spans="2:10">
      <c r="B540" s="224"/>
      <c r="C540" s="225">
        <f>Dat_02!B539</f>
        <v>45037</v>
      </c>
      <c r="D540" s="224"/>
      <c r="E540" s="226">
        <f>Dat_02!C539</f>
        <v>42.978956294528601</v>
      </c>
      <c r="F540" s="226">
        <f>Dat_02!D539</f>
        <v>125.90182729691037</v>
      </c>
      <c r="G540" s="226">
        <f>Dat_02!E539</f>
        <v>42.978956294528601</v>
      </c>
      <c r="I540" s="227">
        <f>Dat_02!G539</f>
        <v>0</v>
      </c>
      <c r="J540" s="233"/>
    </row>
    <row r="541" spans="2:10">
      <c r="B541" s="224"/>
      <c r="C541" s="225">
        <f>Dat_02!B540</f>
        <v>45038</v>
      </c>
      <c r="D541" s="224"/>
      <c r="E541" s="226">
        <f>Dat_02!C540</f>
        <v>32.30674932252488</v>
      </c>
      <c r="F541" s="226">
        <f>Dat_02!D540</f>
        <v>125.90182729691037</v>
      </c>
      <c r="G541" s="226">
        <f>Dat_02!E540</f>
        <v>32.30674932252488</v>
      </c>
      <c r="I541" s="227">
        <f>Dat_02!G540</f>
        <v>0</v>
      </c>
      <c r="J541" s="233"/>
    </row>
    <row r="542" spans="2:10">
      <c r="B542" s="224"/>
      <c r="C542" s="225">
        <f>Dat_02!B541</f>
        <v>45039</v>
      </c>
      <c r="D542" s="224"/>
      <c r="E542" s="226">
        <f>Dat_02!C541</f>
        <v>16.129574974524875</v>
      </c>
      <c r="F542" s="226">
        <f>Dat_02!D541</f>
        <v>125.90182729691037</v>
      </c>
      <c r="G542" s="226">
        <f>Dat_02!E541</f>
        <v>16.129574974524875</v>
      </c>
      <c r="I542" s="227">
        <f>Dat_02!G541</f>
        <v>0</v>
      </c>
      <c r="J542" s="233"/>
    </row>
    <row r="543" spans="2:10">
      <c r="B543" s="224"/>
      <c r="C543" s="225">
        <f>Dat_02!B542</f>
        <v>45040</v>
      </c>
      <c r="D543" s="224"/>
      <c r="E543" s="226">
        <f>Dat_02!C542</f>
        <v>33.781601114526737</v>
      </c>
      <c r="F543" s="226">
        <f>Dat_02!D542</f>
        <v>125.90182729691037</v>
      </c>
      <c r="G543" s="226">
        <f>Dat_02!E542</f>
        <v>33.781601114526737</v>
      </c>
      <c r="I543" s="227">
        <f>Dat_02!G542</f>
        <v>0</v>
      </c>
      <c r="J543" s="233"/>
    </row>
    <row r="544" spans="2:10">
      <c r="B544" s="224"/>
      <c r="C544" s="225">
        <f>Dat_02!B543</f>
        <v>45041</v>
      </c>
      <c r="D544" s="224"/>
      <c r="E544" s="226">
        <f>Dat_02!C543</f>
        <v>34.263615814526737</v>
      </c>
      <c r="F544" s="226">
        <f>Dat_02!D543</f>
        <v>125.90182729691037</v>
      </c>
      <c r="G544" s="226">
        <f>Dat_02!E543</f>
        <v>34.263615814526737</v>
      </c>
      <c r="I544" s="227">
        <f>Dat_02!G543</f>
        <v>0</v>
      </c>
      <c r="J544" s="233"/>
    </row>
    <row r="545" spans="2:10">
      <c r="B545" s="224"/>
      <c r="C545" s="225">
        <f>Dat_02!B544</f>
        <v>45042</v>
      </c>
      <c r="D545" s="224"/>
      <c r="E545" s="226">
        <f>Dat_02!C544</f>
        <v>47.822112063296359</v>
      </c>
      <c r="F545" s="226">
        <f>Dat_02!D544</f>
        <v>125.90182729691037</v>
      </c>
      <c r="G545" s="226">
        <f>Dat_02!E544</f>
        <v>47.822112063296359</v>
      </c>
      <c r="I545" s="227">
        <f>Dat_02!G544</f>
        <v>0</v>
      </c>
      <c r="J545" s="233"/>
    </row>
    <row r="546" spans="2:10">
      <c r="B546" s="224"/>
      <c r="C546" s="225">
        <f>Dat_02!B545</f>
        <v>45043</v>
      </c>
      <c r="D546" s="224"/>
      <c r="E546" s="226">
        <f>Dat_02!C545</f>
        <v>51.846013083296363</v>
      </c>
      <c r="F546" s="226">
        <f>Dat_02!D545</f>
        <v>125.90182729691037</v>
      </c>
      <c r="G546" s="226">
        <f>Dat_02!E545</f>
        <v>51.846013083296363</v>
      </c>
      <c r="I546" s="227">
        <f>Dat_02!G545</f>
        <v>0</v>
      </c>
      <c r="J546" s="233"/>
    </row>
    <row r="547" spans="2:10">
      <c r="B547" s="224"/>
      <c r="C547" s="225">
        <f>Dat_02!B546</f>
        <v>45044</v>
      </c>
      <c r="D547" s="224"/>
      <c r="E547" s="226">
        <f>Dat_02!C546</f>
        <v>52.039187827300076</v>
      </c>
      <c r="F547" s="226">
        <f>Dat_02!D546</f>
        <v>125.90182729691037</v>
      </c>
      <c r="G547" s="226">
        <f>Dat_02!E546</f>
        <v>52.039187827300076</v>
      </c>
      <c r="I547" s="227">
        <f>Dat_02!G546</f>
        <v>0</v>
      </c>
      <c r="J547" s="233"/>
    </row>
    <row r="548" spans="2:10">
      <c r="B548" s="224"/>
      <c r="C548" s="225">
        <f>Dat_02!B547</f>
        <v>45045</v>
      </c>
      <c r="D548" s="224"/>
      <c r="E548" s="226">
        <f>Dat_02!C547</f>
        <v>40.590203135296363</v>
      </c>
      <c r="F548" s="226">
        <f>Dat_02!D547</f>
        <v>125.90182729691037</v>
      </c>
      <c r="G548" s="226">
        <f>Dat_02!E547</f>
        <v>40.590203135296363</v>
      </c>
      <c r="I548" s="227">
        <f>Dat_02!G547</f>
        <v>0</v>
      </c>
      <c r="J548" s="233"/>
    </row>
    <row r="549" spans="2:10">
      <c r="B549" s="224"/>
      <c r="C549" s="225">
        <f>Dat_02!B548</f>
        <v>45046</v>
      </c>
      <c r="D549" s="224"/>
      <c r="E549" s="226">
        <f>Dat_02!C548</f>
        <v>28.058505235298224</v>
      </c>
      <c r="F549" s="226">
        <f>Dat_02!D548</f>
        <v>125.90182729691037</v>
      </c>
      <c r="G549" s="226">
        <f>Dat_02!E548</f>
        <v>28.058505235298224</v>
      </c>
      <c r="I549" s="227">
        <f>Dat_02!G548</f>
        <v>0</v>
      </c>
      <c r="J549" s="233"/>
    </row>
    <row r="550" spans="2:10">
      <c r="B550" s="224"/>
      <c r="C550" s="225">
        <f>Dat_02!B549</f>
        <v>45047</v>
      </c>
      <c r="D550" s="224"/>
      <c r="E550" s="226">
        <f>Dat_02!C549</f>
        <v>19.079803231298218</v>
      </c>
      <c r="F550" s="226">
        <f>Dat_02!D549</f>
        <v>98.741424078570617</v>
      </c>
      <c r="G550" s="226">
        <f>Dat_02!E549</f>
        <v>19.079803231298218</v>
      </c>
      <c r="I550" s="227">
        <f>Dat_02!G549</f>
        <v>0</v>
      </c>
      <c r="J550" s="233"/>
    </row>
    <row r="551" spans="2:10">
      <c r="B551" s="224"/>
      <c r="C551" s="225">
        <f>Dat_02!B550</f>
        <v>45048</v>
      </c>
      <c r="D551" s="224"/>
      <c r="E551" s="226">
        <f>Dat_02!C550</f>
        <v>39.393831023296357</v>
      </c>
      <c r="F551" s="226">
        <f>Dat_02!D550</f>
        <v>98.741424078570617</v>
      </c>
      <c r="G551" s="226">
        <f>Dat_02!E550</f>
        <v>39.393831023296357</v>
      </c>
      <c r="I551" s="227">
        <f>Dat_02!G550</f>
        <v>0</v>
      </c>
      <c r="J551" s="233"/>
    </row>
    <row r="552" spans="2:10">
      <c r="B552" s="224"/>
      <c r="C552" s="225">
        <f>Dat_02!B551</f>
        <v>45049</v>
      </c>
      <c r="D552" s="224"/>
      <c r="E552" s="226">
        <f>Dat_02!C551</f>
        <v>24.236160117605898</v>
      </c>
      <c r="F552" s="226">
        <f>Dat_02!D551</f>
        <v>98.741424078570617</v>
      </c>
      <c r="G552" s="226">
        <f>Dat_02!E551</f>
        <v>24.236160117605898</v>
      </c>
      <c r="I552" s="227">
        <f>Dat_02!G551</f>
        <v>0</v>
      </c>
      <c r="J552" s="233"/>
    </row>
    <row r="553" spans="2:10">
      <c r="B553" s="224"/>
      <c r="C553" s="225">
        <f>Dat_02!B552</f>
        <v>45050</v>
      </c>
      <c r="D553" s="224"/>
      <c r="E553" s="226">
        <f>Dat_02!C552</f>
        <v>29.777561705604036</v>
      </c>
      <c r="F553" s="226">
        <f>Dat_02!D552</f>
        <v>98.741424078570617</v>
      </c>
      <c r="G553" s="226">
        <f>Dat_02!E552</f>
        <v>29.777561705604036</v>
      </c>
      <c r="I553" s="227">
        <f>Dat_02!G552</f>
        <v>0</v>
      </c>
      <c r="J553" s="233"/>
    </row>
    <row r="554" spans="2:10">
      <c r="B554" s="224"/>
      <c r="C554" s="225">
        <f>Dat_02!B553</f>
        <v>45051</v>
      </c>
      <c r="D554" s="224"/>
      <c r="E554" s="226">
        <f>Dat_02!C553</f>
        <v>35.514060725605894</v>
      </c>
      <c r="F554" s="226">
        <f>Dat_02!D553</f>
        <v>98.741424078570617</v>
      </c>
      <c r="G554" s="226">
        <f>Dat_02!E553</f>
        <v>35.514060725605894</v>
      </c>
      <c r="I554" s="227">
        <f>Dat_02!G553</f>
        <v>0</v>
      </c>
      <c r="J554" s="233"/>
    </row>
    <row r="555" spans="2:10">
      <c r="B555" s="224"/>
      <c r="C555" s="225">
        <f>Dat_02!B554</f>
        <v>45052</v>
      </c>
      <c r="D555" s="224"/>
      <c r="E555" s="226">
        <f>Dat_02!C554</f>
        <v>22.343831693602173</v>
      </c>
      <c r="F555" s="226">
        <f>Dat_02!D554</f>
        <v>98.741424078570617</v>
      </c>
      <c r="G555" s="226">
        <f>Dat_02!E554</f>
        <v>22.343831693602173</v>
      </c>
      <c r="I555" s="227">
        <f>Dat_02!G554</f>
        <v>0</v>
      </c>
      <c r="J555" s="233"/>
    </row>
    <row r="556" spans="2:10">
      <c r="B556" s="224"/>
      <c r="C556" s="225">
        <f>Dat_02!B555</f>
        <v>45053</v>
      </c>
      <c r="D556" s="224"/>
      <c r="E556" s="226">
        <f>Dat_02!C555</f>
        <v>20.933494357607756</v>
      </c>
      <c r="F556" s="226">
        <f>Dat_02!D555</f>
        <v>98.741424078570617</v>
      </c>
      <c r="G556" s="226">
        <f>Dat_02!E555</f>
        <v>20.933494357607756</v>
      </c>
      <c r="I556" s="227">
        <f>Dat_02!G555</f>
        <v>0</v>
      </c>
      <c r="J556" s="233"/>
    </row>
    <row r="557" spans="2:10">
      <c r="B557" s="224"/>
      <c r="C557" s="225">
        <f>Dat_02!B556</f>
        <v>45054</v>
      </c>
      <c r="D557" s="224"/>
      <c r="E557" s="226">
        <f>Dat_02!C556</f>
        <v>34.718628977604034</v>
      </c>
      <c r="F557" s="226">
        <f>Dat_02!D556</f>
        <v>98.741424078570617</v>
      </c>
      <c r="G557" s="226">
        <f>Dat_02!E556</f>
        <v>34.718628977604034</v>
      </c>
      <c r="I557" s="227">
        <f>Dat_02!G556</f>
        <v>0</v>
      </c>
      <c r="J557" s="233"/>
    </row>
    <row r="558" spans="2:10">
      <c r="B558" s="224"/>
      <c r="C558" s="225">
        <f>Dat_02!B557</f>
        <v>45055</v>
      </c>
      <c r="D558" s="224"/>
      <c r="E558" s="226">
        <f>Dat_02!C557</f>
        <v>23.185896058604033</v>
      </c>
      <c r="F558" s="226">
        <f>Dat_02!D557</f>
        <v>98.741424078570617</v>
      </c>
      <c r="G558" s="226">
        <f>Dat_02!E557</f>
        <v>23.185896058604033</v>
      </c>
      <c r="I558" s="227">
        <f>Dat_02!G557</f>
        <v>0</v>
      </c>
      <c r="J558" s="233"/>
    </row>
    <row r="559" spans="2:10">
      <c r="B559" s="224"/>
      <c r="C559" s="225">
        <f>Dat_02!B558</f>
        <v>45056</v>
      </c>
      <c r="D559" s="224"/>
      <c r="E559" s="226">
        <f>Dat_02!C558</f>
        <v>30.83651972361184</v>
      </c>
      <c r="F559" s="226">
        <f>Dat_02!D558</f>
        <v>98.741424078570617</v>
      </c>
      <c r="G559" s="226">
        <f>Dat_02!E558</f>
        <v>30.83651972361184</v>
      </c>
      <c r="I559" s="227">
        <f>Dat_02!G558</f>
        <v>0</v>
      </c>
      <c r="J559" s="233"/>
    </row>
    <row r="560" spans="2:10">
      <c r="B560" s="224"/>
      <c r="C560" s="225">
        <f>Dat_02!B559</f>
        <v>45057</v>
      </c>
      <c r="D560" s="224"/>
      <c r="E560" s="226">
        <f>Dat_02!C559</f>
        <v>26.669715412613701</v>
      </c>
      <c r="F560" s="226">
        <f>Dat_02!D559</f>
        <v>98.741424078570617</v>
      </c>
      <c r="G560" s="226">
        <f>Dat_02!E559</f>
        <v>26.669715412613701</v>
      </c>
      <c r="I560" s="227">
        <f>Dat_02!G559</f>
        <v>0</v>
      </c>
      <c r="J560" s="233"/>
    </row>
    <row r="561" spans="2:10">
      <c r="B561" s="224"/>
      <c r="C561" s="225">
        <f>Dat_02!B560</f>
        <v>45058</v>
      </c>
      <c r="D561" s="224"/>
      <c r="E561" s="226">
        <f>Dat_02!C560</f>
        <v>24.731181420613705</v>
      </c>
      <c r="F561" s="226">
        <f>Dat_02!D560</f>
        <v>98.741424078570617</v>
      </c>
      <c r="G561" s="226">
        <f>Dat_02!E560</f>
        <v>24.731181420613705</v>
      </c>
      <c r="I561" s="227">
        <f>Dat_02!G560</f>
        <v>0</v>
      </c>
      <c r="J561" s="233"/>
    </row>
    <row r="562" spans="2:10">
      <c r="B562" s="224"/>
      <c r="C562" s="225">
        <f>Dat_02!B561</f>
        <v>45059</v>
      </c>
      <c r="D562" s="224"/>
      <c r="E562" s="226">
        <f>Dat_02!C561</f>
        <v>14.822869304609979</v>
      </c>
      <c r="F562" s="226">
        <f>Dat_02!D561</f>
        <v>98.741424078570617</v>
      </c>
      <c r="G562" s="226">
        <f>Dat_02!E561</f>
        <v>14.822869304609979</v>
      </c>
      <c r="I562" s="227">
        <f>Dat_02!G561</f>
        <v>0</v>
      </c>
      <c r="J562" s="233"/>
    </row>
    <row r="563" spans="2:10">
      <c r="B563" s="224"/>
      <c r="C563" s="225">
        <f>Dat_02!B562</f>
        <v>45060</v>
      </c>
      <c r="D563" s="224"/>
      <c r="E563" s="226">
        <f>Dat_02!C562</f>
        <v>12.562569300613704</v>
      </c>
      <c r="F563" s="226">
        <f>Dat_02!D562</f>
        <v>98.741424078570617</v>
      </c>
      <c r="G563" s="226">
        <f>Dat_02!E562</f>
        <v>12.562569300613704</v>
      </c>
      <c r="I563" s="227">
        <f>Dat_02!G562</f>
        <v>0</v>
      </c>
      <c r="J563" s="233"/>
    </row>
    <row r="564" spans="2:10">
      <c r="B564" s="224"/>
      <c r="C564" s="225">
        <f>Dat_02!B563</f>
        <v>45061</v>
      </c>
      <c r="D564" s="224"/>
      <c r="E564" s="226">
        <f>Dat_02!C563</f>
        <v>19.675234096613707</v>
      </c>
      <c r="F564" s="226">
        <f>Dat_02!D563</f>
        <v>98.741424078570617</v>
      </c>
      <c r="G564" s="226">
        <f>Dat_02!E563</f>
        <v>19.675234096613707</v>
      </c>
      <c r="I564" s="227">
        <f>Dat_02!G563</f>
        <v>98.741424078570617</v>
      </c>
      <c r="J564" s="233"/>
    </row>
    <row r="565" spans="2:10">
      <c r="B565" s="224"/>
      <c r="C565" s="225">
        <f>Dat_02!B564</f>
        <v>45062</v>
      </c>
      <c r="D565" s="224"/>
      <c r="E565" s="226">
        <f>Dat_02!C564</f>
        <v>16.303229832609976</v>
      </c>
      <c r="F565" s="226">
        <f>Dat_02!D564</f>
        <v>98.741424078570617</v>
      </c>
      <c r="G565" s="226">
        <f>Dat_02!E564</f>
        <v>16.303229832609976</v>
      </c>
      <c r="I565" s="227" t="str">
        <f>Dat_02!G564</f>
        <v/>
      </c>
      <c r="J565" s="233"/>
    </row>
    <row r="566" spans="2:10">
      <c r="B566" s="224"/>
      <c r="C566" s="225">
        <f>Dat_02!B565</f>
        <v>45063</v>
      </c>
      <c r="D566" s="224"/>
      <c r="E566" s="226">
        <f>Dat_02!C565</f>
        <v>12.384715724485973</v>
      </c>
      <c r="F566" s="226">
        <f>Dat_02!D565</f>
        <v>98.741424078570617</v>
      </c>
      <c r="G566" s="226">
        <f>Dat_02!E565</f>
        <v>12.384715724485973</v>
      </c>
      <c r="I566" s="227">
        <f>Dat_02!G565</f>
        <v>0</v>
      </c>
      <c r="J566" s="233"/>
    </row>
    <row r="567" spans="2:10">
      <c r="B567" s="224"/>
      <c r="C567" s="225">
        <f>Dat_02!B566</f>
        <v>45064</v>
      </c>
      <c r="D567" s="224"/>
      <c r="E567" s="226">
        <f>Dat_02!C566</f>
        <v>16.36000356048411</v>
      </c>
      <c r="F567" s="226">
        <f>Dat_02!D566</f>
        <v>98.741424078570617</v>
      </c>
      <c r="G567" s="226">
        <f>Dat_02!E566</f>
        <v>16.36000356048411</v>
      </c>
      <c r="I567" s="227">
        <f>Dat_02!G566</f>
        <v>0</v>
      </c>
      <c r="J567" s="233"/>
    </row>
    <row r="568" spans="2:10">
      <c r="B568" s="224"/>
      <c r="C568" s="225">
        <f>Dat_02!B567</f>
        <v>45065</v>
      </c>
      <c r="D568" s="224"/>
      <c r="E568" s="226">
        <f>Dat_02!C567</f>
        <v>22.065136252485971</v>
      </c>
      <c r="F568" s="226">
        <f>Dat_02!D567</f>
        <v>98.741424078570617</v>
      </c>
      <c r="G568" s="226">
        <f>Dat_02!E567</f>
        <v>22.065136252485971</v>
      </c>
      <c r="I568" s="227">
        <f>Dat_02!G567</f>
        <v>0</v>
      </c>
      <c r="J568" s="233"/>
    </row>
    <row r="569" spans="2:10">
      <c r="B569" s="224"/>
      <c r="C569" s="225">
        <f>Dat_02!B568</f>
        <v>45066</v>
      </c>
      <c r="D569" s="224"/>
      <c r="E569" s="226">
        <f>Dat_02!C568</f>
        <v>20.191423392484111</v>
      </c>
      <c r="F569" s="226">
        <f>Dat_02!D568</f>
        <v>98.741424078570617</v>
      </c>
      <c r="G569" s="226">
        <f>Dat_02!E568</f>
        <v>20.191423392484111</v>
      </c>
      <c r="I569" s="227">
        <f>Dat_02!G568</f>
        <v>0</v>
      </c>
      <c r="J569" s="233"/>
    </row>
    <row r="570" spans="2:10">
      <c r="B570" s="224"/>
      <c r="C570" s="225">
        <f>Dat_02!B569</f>
        <v>45067</v>
      </c>
      <c r="D570" s="224"/>
      <c r="E570" s="226">
        <f>Dat_02!C569</f>
        <v>23.558317800484112</v>
      </c>
      <c r="F570" s="226">
        <f>Dat_02!D569</f>
        <v>98.741424078570617</v>
      </c>
      <c r="G570" s="226">
        <f>Dat_02!E569</f>
        <v>23.558317800484112</v>
      </c>
      <c r="I570" s="227">
        <f>Dat_02!G569</f>
        <v>0</v>
      </c>
      <c r="J570" s="233"/>
    </row>
    <row r="571" spans="2:10">
      <c r="B571" s="224"/>
      <c r="C571" s="225">
        <f>Dat_02!B570</f>
        <v>45068</v>
      </c>
      <c r="D571" s="224"/>
      <c r="E571" s="226">
        <f>Dat_02!C570</f>
        <v>46.331425824487837</v>
      </c>
      <c r="F571" s="226">
        <f>Dat_02!D570</f>
        <v>98.741424078570617</v>
      </c>
      <c r="G571" s="226">
        <f>Dat_02!E570</f>
        <v>46.331425824487837</v>
      </c>
      <c r="I571" s="227">
        <f>Dat_02!G570</f>
        <v>0</v>
      </c>
      <c r="J571" s="233"/>
    </row>
    <row r="572" spans="2:10">
      <c r="B572" s="224"/>
      <c r="C572" s="225">
        <f>Dat_02!B571</f>
        <v>45069</v>
      </c>
      <c r="D572" s="224"/>
      <c r="E572" s="226">
        <f>Dat_02!C571</f>
        <v>35.933858148484113</v>
      </c>
      <c r="F572" s="226">
        <f>Dat_02!D571</f>
        <v>98.741424078570617</v>
      </c>
      <c r="G572" s="226">
        <f>Dat_02!E571</f>
        <v>35.933858148484113</v>
      </c>
      <c r="I572" s="227">
        <f>Dat_02!G571</f>
        <v>0</v>
      </c>
      <c r="J572" s="233"/>
    </row>
    <row r="573" spans="2:10">
      <c r="B573" s="224"/>
      <c r="C573" s="225">
        <f>Dat_02!B572</f>
        <v>45070</v>
      </c>
      <c r="D573" s="224"/>
      <c r="E573" s="226">
        <f>Dat_02!C572</f>
        <v>37.355967182011064</v>
      </c>
      <c r="F573" s="226">
        <f>Dat_02!D572</f>
        <v>98.741424078570617</v>
      </c>
      <c r="G573" s="226">
        <f>Dat_02!E572</f>
        <v>37.355967182011064</v>
      </c>
      <c r="I573" s="227">
        <f>Dat_02!G572</f>
        <v>0</v>
      </c>
      <c r="J573" s="233"/>
    </row>
    <row r="574" spans="2:10">
      <c r="B574" s="224"/>
      <c r="C574" s="225">
        <f>Dat_02!B573</f>
        <v>45071</v>
      </c>
      <c r="D574" s="224"/>
      <c r="E574" s="226">
        <f>Dat_02!C573</f>
        <v>31.197475650009203</v>
      </c>
      <c r="F574" s="226">
        <f>Dat_02!D573</f>
        <v>98.741424078570617</v>
      </c>
      <c r="G574" s="226">
        <f>Dat_02!E573</f>
        <v>31.197475650009203</v>
      </c>
      <c r="I574" s="227">
        <f>Dat_02!G573</f>
        <v>0</v>
      </c>
      <c r="J574" s="233"/>
    </row>
    <row r="575" spans="2:10">
      <c r="B575" s="224"/>
      <c r="C575" s="225">
        <f>Dat_02!B574</f>
        <v>45072</v>
      </c>
      <c r="D575" s="224"/>
      <c r="E575" s="226">
        <f>Dat_02!C574</f>
        <v>26.412915566012934</v>
      </c>
      <c r="F575" s="226">
        <f>Dat_02!D574</f>
        <v>98.741424078570617</v>
      </c>
      <c r="G575" s="226">
        <f>Dat_02!E574</f>
        <v>26.412915566012934</v>
      </c>
      <c r="I575" s="227">
        <f>Dat_02!G574</f>
        <v>0</v>
      </c>
      <c r="J575" s="233"/>
    </row>
    <row r="576" spans="2:10">
      <c r="B576" s="224"/>
      <c r="C576" s="225">
        <f>Dat_02!B575</f>
        <v>45073</v>
      </c>
      <c r="D576" s="224"/>
      <c r="E576" s="226">
        <f>Dat_02!C575</f>
        <v>36.060040978012935</v>
      </c>
      <c r="F576" s="226">
        <f>Dat_02!D575</f>
        <v>98.741424078570617</v>
      </c>
      <c r="G576" s="226">
        <f>Dat_02!E575</f>
        <v>36.060040978012935</v>
      </c>
      <c r="I576" s="227">
        <f>Dat_02!G575</f>
        <v>0</v>
      </c>
      <c r="J576" s="233"/>
    </row>
    <row r="577" spans="2:10">
      <c r="B577" s="224"/>
      <c r="C577" s="225">
        <f>Dat_02!B576</f>
        <v>45074</v>
      </c>
      <c r="D577" s="224"/>
      <c r="E577" s="226">
        <f>Dat_02!C576</f>
        <v>27.319776378011071</v>
      </c>
      <c r="F577" s="226">
        <f>Dat_02!D576</f>
        <v>98.741424078570617</v>
      </c>
      <c r="G577" s="226">
        <f>Dat_02!E576</f>
        <v>27.319776378011071</v>
      </c>
      <c r="I577" s="227">
        <f>Dat_02!G576</f>
        <v>0</v>
      </c>
      <c r="J577" s="233"/>
    </row>
    <row r="578" spans="2:10">
      <c r="B578" s="224"/>
      <c r="C578" s="225">
        <f>Dat_02!B577</f>
        <v>45075</v>
      </c>
      <c r="D578" s="224"/>
      <c r="E578" s="226">
        <f>Dat_02!C577</f>
        <v>37.969521738009206</v>
      </c>
      <c r="F578" s="226">
        <f>Dat_02!D577</f>
        <v>98.741424078570617</v>
      </c>
      <c r="G578" s="226">
        <f>Dat_02!E577</f>
        <v>37.969521738009206</v>
      </c>
      <c r="I578" s="227">
        <f>Dat_02!G577</f>
        <v>0</v>
      </c>
      <c r="J578" s="233"/>
    </row>
    <row r="579" spans="2:10">
      <c r="B579" s="224"/>
      <c r="C579" s="225">
        <f>Dat_02!B578</f>
        <v>45076</v>
      </c>
      <c r="D579" s="224"/>
      <c r="E579" s="226">
        <f>Dat_02!C578</f>
        <v>53.417888844011067</v>
      </c>
      <c r="F579" s="226">
        <f>Dat_02!D578</f>
        <v>98.741424078570617</v>
      </c>
      <c r="G579" s="226">
        <f>Dat_02!E578</f>
        <v>53.417888844011067</v>
      </c>
      <c r="I579" s="227">
        <f>Dat_02!G578</f>
        <v>0</v>
      </c>
      <c r="J579" s="233"/>
    </row>
    <row r="580" spans="2:10">
      <c r="B580" s="224"/>
      <c r="C580" s="225">
        <f>Dat_02!B579</f>
        <v>45077</v>
      </c>
      <c r="D580" s="224"/>
      <c r="E580" s="226">
        <f>Dat_02!C579</f>
        <v>50.206680330899218</v>
      </c>
      <c r="F580" s="226">
        <f>Dat_02!D579</f>
        <v>98.741424078570617</v>
      </c>
      <c r="G580" s="226">
        <f>Dat_02!E579</f>
        <v>50.206680330899218</v>
      </c>
      <c r="I580" s="227">
        <f>Dat_02!G579</f>
        <v>0</v>
      </c>
      <c r="J580" s="233"/>
    </row>
    <row r="581" spans="2:10">
      <c r="B581" s="224"/>
      <c r="C581" s="225">
        <f>Dat_02!B580</f>
        <v>45078</v>
      </c>
      <c r="D581" s="224"/>
      <c r="E581" s="226">
        <f>Dat_02!C580</f>
        <v>60.779131178901082</v>
      </c>
      <c r="F581" s="226">
        <f>Dat_02!D580</f>
        <v>62.091495991055417</v>
      </c>
      <c r="G581" s="226">
        <f>Dat_02!E580</f>
        <v>60.779131178901082</v>
      </c>
      <c r="I581" s="227">
        <f>Dat_02!G580</f>
        <v>0</v>
      </c>
      <c r="J581" s="233"/>
    </row>
    <row r="582" spans="2:10">
      <c r="B582" s="224"/>
      <c r="C582" s="225">
        <f>Dat_02!B581</f>
        <v>45079</v>
      </c>
      <c r="D582" s="224"/>
      <c r="E582" s="226">
        <f>Dat_02!C581</f>
        <v>61.613809250901078</v>
      </c>
      <c r="F582" s="226">
        <f>Dat_02!D581</f>
        <v>62.091495991055417</v>
      </c>
      <c r="G582" s="226">
        <f>Dat_02!E581</f>
        <v>61.613809250901078</v>
      </c>
      <c r="I582" s="227">
        <f>Dat_02!G581</f>
        <v>0</v>
      </c>
      <c r="J582" s="233"/>
    </row>
    <row r="583" spans="2:10">
      <c r="B583" s="224"/>
      <c r="C583" s="225">
        <f>Dat_02!B582</f>
        <v>45080</v>
      </c>
      <c r="D583" s="224"/>
      <c r="E583" s="226">
        <f>Dat_02!C582</f>
        <v>40.712711482899209</v>
      </c>
      <c r="F583" s="226">
        <f>Dat_02!D582</f>
        <v>62.091495991055417</v>
      </c>
      <c r="G583" s="226">
        <f>Dat_02!E582</f>
        <v>40.712711482899209</v>
      </c>
      <c r="I583" s="227">
        <f>Dat_02!G582</f>
        <v>0</v>
      </c>
      <c r="J583" s="233"/>
    </row>
    <row r="584" spans="2:10">
      <c r="B584" s="224"/>
      <c r="C584" s="225">
        <f>Dat_02!B583</f>
        <v>45081</v>
      </c>
      <c r="D584" s="224"/>
      <c r="E584" s="226">
        <f>Dat_02!C583</f>
        <v>32.857694770899215</v>
      </c>
      <c r="F584" s="226">
        <f>Dat_02!D583</f>
        <v>62.091495991055417</v>
      </c>
      <c r="G584" s="226">
        <f>Dat_02!E583</f>
        <v>32.857694770899215</v>
      </c>
      <c r="I584" s="227">
        <f>Dat_02!G583</f>
        <v>0</v>
      </c>
      <c r="J584" s="233"/>
    </row>
    <row r="585" spans="2:10">
      <c r="B585" s="224"/>
      <c r="C585" s="225">
        <f>Dat_02!B584</f>
        <v>45082</v>
      </c>
      <c r="D585" s="224"/>
      <c r="E585" s="226">
        <f>Dat_02!C584</f>
        <v>59.050819934901085</v>
      </c>
      <c r="F585" s="226">
        <f>Dat_02!D584</f>
        <v>62.091495991055417</v>
      </c>
      <c r="G585" s="226">
        <f>Dat_02!E584</f>
        <v>59.050819934901085</v>
      </c>
      <c r="I585" s="227">
        <f>Dat_02!G584</f>
        <v>0</v>
      </c>
      <c r="J585" s="233"/>
    </row>
    <row r="586" spans="2:10">
      <c r="B586" s="224"/>
      <c r="C586" s="225">
        <f>Dat_02!B585</f>
        <v>45083</v>
      </c>
      <c r="D586" s="224"/>
      <c r="E586" s="226">
        <f>Dat_02!C585</f>
        <v>56.63656027489921</v>
      </c>
      <c r="F586" s="226">
        <f>Dat_02!D585</f>
        <v>62.091495991055417</v>
      </c>
      <c r="G586" s="226">
        <f>Dat_02!E585</f>
        <v>56.63656027489921</v>
      </c>
      <c r="I586" s="227">
        <f>Dat_02!G585</f>
        <v>0</v>
      </c>
      <c r="J586" s="233"/>
    </row>
    <row r="587" spans="2:10">
      <c r="B587" s="224"/>
      <c r="C587" s="225">
        <f>Dat_02!B586</f>
        <v>45084</v>
      </c>
      <c r="D587" s="224"/>
      <c r="E587" s="226">
        <f>Dat_02!C586</f>
        <v>69.214255720859512</v>
      </c>
      <c r="F587" s="226">
        <f>Dat_02!D586</f>
        <v>62.091495991055417</v>
      </c>
      <c r="G587" s="226">
        <f>Dat_02!E586</f>
        <v>62.091495991055417</v>
      </c>
      <c r="I587" s="227">
        <f>Dat_02!G586</f>
        <v>0</v>
      </c>
      <c r="J587" s="233"/>
    </row>
    <row r="588" spans="2:10">
      <c r="B588" s="224"/>
      <c r="C588" s="225">
        <f>Dat_02!B587</f>
        <v>45085</v>
      </c>
      <c r="D588" s="224"/>
      <c r="E588" s="226">
        <f>Dat_02!C587</f>
        <v>72.875898024859524</v>
      </c>
      <c r="F588" s="226">
        <f>Dat_02!D587</f>
        <v>62.091495991055417</v>
      </c>
      <c r="G588" s="226">
        <f>Dat_02!E587</f>
        <v>62.091495991055417</v>
      </c>
      <c r="I588" s="227">
        <f>Dat_02!G587</f>
        <v>0</v>
      </c>
      <c r="J588" s="233"/>
    </row>
    <row r="589" spans="2:10">
      <c r="B589" s="224"/>
      <c r="C589" s="225">
        <f>Dat_02!B588</f>
        <v>45086</v>
      </c>
      <c r="D589" s="224"/>
      <c r="E589" s="226">
        <f>Dat_02!C588</f>
        <v>63.180801376857652</v>
      </c>
      <c r="F589" s="226">
        <f>Dat_02!D588</f>
        <v>62.091495991055417</v>
      </c>
      <c r="G589" s="226">
        <f>Dat_02!E588</f>
        <v>62.091495991055417</v>
      </c>
      <c r="I589" s="227">
        <f>Dat_02!G588</f>
        <v>0</v>
      </c>
      <c r="J589" s="233"/>
    </row>
    <row r="590" spans="2:10">
      <c r="B590" s="224"/>
      <c r="C590" s="225">
        <f>Dat_02!B589</f>
        <v>45087</v>
      </c>
      <c r="D590" s="224"/>
      <c r="E590" s="226">
        <f>Dat_02!C589</f>
        <v>60.43962682885951</v>
      </c>
      <c r="F590" s="226">
        <f>Dat_02!D589</f>
        <v>62.091495991055417</v>
      </c>
      <c r="G590" s="226">
        <f>Dat_02!E589</f>
        <v>60.43962682885951</v>
      </c>
      <c r="I590" s="227">
        <f>Dat_02!G589</f>
        <v>0</v>
      </c>
      <c r="J590" s="233"/>
    </row>
    <row r="591" spans="2:10">
      <c r="B591" s="224"/>
      <c r="C591" s="225">
        <f>Dat_02!B590</f>
        <v>45088</v>
      </c>
      <c r="D591" s="224"/>
      <c r="E591" s="226">
        <f>Dat_02!C590</f>
        <v>51.759126908859514</v>
      </c>
      <c r="F591" s="226">
        <f>Dat_02!D590</f>
        <v>62.091495991055417</v>
      </c>
      <c r="G591" s="226">
        <f>Dat_02!E590</f>
        <v>51.759126908859514</v>
      </c>
      <c r="I591" s="227">
        <f>Dat_02!G590</f>
        <v>0</v>
      </c>
      <c r="J591" s="233"/>
    </row>
    <row r="592" spans="2:10">
      <c r="B592" s="224"/>
      <c r="C592" s="225">
        <f>Dat_02!B591</f>
        <v>45089</v>
      </c>
      <c r="D592" s="224"/>
      <c r="E592" s="226">
        <f>Dat_02!C591</f>
        <v>78.445429872859521</v>
      </c>
      <c r="F592" s="226">
        <f>Dat_02!D591</f>
        <v>62.091495991055417</v>
      </c>
      <c r="G592" s="226">
        <f>Dat_02!E591</f>
        <v>62.091495991055417</v>
      </c>
      <c r="I592" s="227">
        <f>Dat_02!G591</f>
        <v>0</v>
      </c>
      <c r="J592" s="233"/>
    </row>
    <row r="593" spans="2:10">
      <c r="B593" s="224"/>
      <c r="C593" s="225">
        <f>Dat_02!B592</f>
        <v>45090</v>
      </c>
      <c r="D593" s="224"/>
      <c r="E593" s="226">
        <f>Dat_02!C592</f>
        <v>74.472029744859512</v>
      </c>
      <c r="F593" s="226">
        <f>Dat_02!D592</f>
        <v>62.091495991055417</v>
      </c>
      <c r="G593" s="226">
        <f>Dat_02!E592</f>
        <v>62.091495991055417</v>
      </c>
      <c r="I593" s="227">
        <f>Dat_02!G592</f>
        <v>0</v>
      </c>
      <c r="J593" s="233"/>
    </row>
    <row r="594" spans="2:10">
      <c r="B594" s="224"/>
      <c r="C594" s="225">
        <f>Dat_02!B593</f>
        <v>45091</v>
      </c>
      <c r="D594" s="224"/>
      <c r="E594" s="226">
        <f>Dat_02!C593</f>
        <v>61.48177375849162</v>
      </c>
      <c r="F594" s="226">
        <f>Dat_02!D593</f>
        <v>62.091495991055417</v>
      </c>
      <c r="G594" s="226">
        <f>Dat_02!E593</f>
        <v>61.48177375849162</v>
      </c>
      <c r="I594" s="227">
        <f>Dat_02!G593</f>
        <v>0</v>
      </c>
      <c r="J594" s="233"/>
    </row>
    <row r="595" spans="2:10">
      <c r="B595" s="224"/>
      <c r="C595" s="225">
        <f>Dat_02!B594</f>
        <v>45092</v>
      </c>
      <c r="D595" s="224"/>
      <c r="E595" s="226">
        <f>Dat_02!C594</f>
        <v>69.867611942491621</v>
      </c>
      <c r="F595" s="226">
        <f>Dat_02!D594</f>
        <v>62.091495991055417</v>
      </c>
      <c r="G595" s="226">
        <f>Dat_02!E594</f>
        <v>62.091495991055417</v>
      </c>
      <c r="I595" s="227">
        <f>Dat_02!G594</f>
        <v>62.091495991055417</v>
      </c>
      <c r="J595" s="233"/>
    </row>
    <row r="596" spans="2:10">
      <c r="B596" s="224"/>
      <c r="C596" s="225">
        <f>Dat_02!B595</f>
        <v>45093</v>
      </c>
      <c r="D596" s="224"/>
      <c r="E596" s="226">
        <f>Dat_02!C595</f>
        <v>78.254237598495337</v>
      </c>
      <c r="F596" s="226">
        <f>Dat_02!D595</f>
        <v>62.091495991055417</v>
      </c>
      <c r="G596" s="226">
        <f>Dat_02!E595</f>
        <v>62.091495991055417</v>
      </c>
      <c r="I596" s="227">
        <f>Dat_02!G595</f>
        <v>0</v>
      </c>
      <c r="J596" s="233"/>
    </row>
    <row r="597" spans="2:10">
      <c r="B597" s="224"/>
      <c r="C597" s="225">
        <f>Dat_02!B596</f>
        <v>45094</v>
      </c>
      <c r="D597" s="224"/>
      <c r="E597" s="226">
        <f>Dat_02!C596</f>
        <v>56.491981126493485</v>
      </c>
      <c r="F597" s="226">
        <f>Dat_02!D596</f>
        <v>62.091495991055417</v>
      </c>
      <c r="G597" s="226">
        <f>Dat_02!E596</f>
        <v>56.491981126493485</v>
      </c>
      <c r="I597" s="227">
        <f>Dat_02!G596</f>
        <v>0</v>
      </c>
      <c r="J597" s="233"/>
    </row>
    <row r="598" spans="2:10">
      <c r="B598" s="224"/>
      <c r="C598" s="225">
        <f>Dat_02!B597</f>
        <v>45095</v>
      </c>
      <c r="D598" s="224"/>
      <c r="E598" s="226">
        <f>Dat_02!C597</f>
        <v>40.625565390491616</v>
      </c>
      <c r="F598" s="226">
        <f>Dat_02!D597</f>
        <v>62.091495991055417</v>
      </c>
      <c r="G598" s="226">
        <f>Dat_02!E597</f>
        <v>40.625565390491616</v>
      </c>
      <c r="I598" s="227">
        <f>Dat_02!G597</f>
        <v>0</v>
      </c>
      <c r="J598" s="233"/>
    </row>
    <row r="599" spans="2:10">
      <c r="B599" s="224"/>
      <c r="C599" s="225">
        <f>Dat_02!B598</f>
        <v>45096</v>
      </c>
      <c r="D599" s="224"/>
      <c r="E599" s="226">
        <f>Dat_02!C598</f>
        <v>63.964851278493484</v>
      </c>
      <c r="F599" s="226">
        <f>Dat_02!D598</f>
        <v>62.091495991055417</v>
      </c>
      <c r="G599" s="226">
        <f>Dat_02!E598</f>
        <v>62.091495991055417</v>
      </c>
      <c r="I599" s="227">
        <f>Dat_02!G598</f>
        <v>0</v>
      </c>
      <c r="J599" s="233"/>
    </row>
    <row r="600" spans="2:10">
      <c r="B600" s="224"/>
      <c r="C600" s="225">
        <f>Dat_02!B599</f>
        <v>45097</v>
      </c>
      <c r="D600" s="224"/>
      <c r="E600" s="226">
        <f>Dat_02!C599</f>
        <v>63.700315196493477</v>
      </c>
      <c r="F600" s="226">
        <f>Dat_02!D599</f>
        <v>62.091495991055417</v>
      </c>
      <c r="G600" s="226">
        <f>Dat_02!E599</f>
        <v>62.091495991055417</v>
      </c>
      <c r="I600" s="227">
        <f>Dat_02!G599</f>
        <v>0</v>
      </c>
      <c r="J600" s="233"/>
    </row>
    <row r="601" spans="2:10">
      <c r="B601" s="224"/>
      <c r="C601" s="225">
        <f>Dat_02!B600</f>
        <v>45098</v>
      </c>
      <c r="D601" s="224"/>
      <c r="E601" s="226">
        <f>Dat_02!C600</f>
        <v>76.434700403560868</v>
      </c>
      <c r="F601" s="226">
        <f>Dat_02!D600</f>
        <v>62.091495991055417</v>
      </c>
      <c r="G601" s="226">
        <f>Dat_02!E600</f>
        <v>62.091495991055417</v>
      </c>
      <c r="I601" s="227">
        <f>Dat_02!G600</f>
        <v>0</v>
      </c>
      <c r="J601" s="233"/>
    </row>
    <row r="602" spans="2:10">
      <c r="B602" s="224"/>
      <c r="C602" s="225">
        <f>Dat_02!B601</f>
        <v>45099</v>
      </c>
      <c r="D602" s="224"/>
      <c r="E602" s="226">
        <f>Dat_02!C601</f>
        <v>60.879025239560868</v>
      </c>
      <c r="F602" s="226">
        <f>Dat_02!D601</f>
        <v>62.091495991055417</v>
      </c>
      <c r="G602" s="226">
        <f>Dat_02!E601</f>
        <v>60.879025239560868</v>
      </c>
      <c r="I602" s="227">
        <f>Dat_02!G601</f>
        <v>0</v>
      </c>
      <c r="J602" s="233"/>
    </row>
    <row r="603" spans="2:10">
      <c r="B603" s="224"/>
      <c r="C603" s="225">
        <f>Dat_02!B602</f>
        <v>45100</v>
      </c>
      <c r="D603" s="224"/>
      <c r="E603" s="226">
        <f>Dat_02!C602</f>
        <v>56.585806815560865</v>
      </c>
      <c r="F603" s="226">
        <f>Dat_02!D602</f>
        <v>62.091495991055417</v>
      </c>
      <c r="G603" s="226">
        <f>Dat_02!E602</f>
        <v>56.585806815560865</v>
      </c>
      <c r="I603" s="227">
        <f>Dat_02!G602</f>
        <v>0</v>
      </c>
      <c r="J603" s="233"/>
    </row>
    <row r="604" spans="2:10">
      <c r="B604" s="224"/>
      <c r="C604" s="225">
        <f>Dat_02!B603</f>
        <v>45101</v>
      </c>
      <c r="D604" s="224"/>
      <c r="E604" s="226">
        <f>Dat_02!C603</f>
        <v>45.285563307560864</v>
      </c>
      <c r="F604" s="226">
        <f>Dat_02!D603</f>
        <v>62.091495991055417</v>
      </c>
      <c r="G604" s="226">
        <f>Dat_02!E603</f>
        <v>45.285563307560864</v>
      </c>
      <c r="I604" s="227">
        <f>Dat_02!G603</f>
        <v>0</v>
      </c>
      <c r="J604" s="233"/>
    </row>
    <row r="605" spans="2:10">
      <c r="B605" s="224"/>
      <c r="C605" s="225">
        <f>Dat_02!B604</f>
        <v>45102</v>
      </c>
      <c r="D605" s="224"/>
      <c r="E605" s="226">
        <f>Dat_02!C604</f>
        <v>39.898130859559004</v>
      </c>
      <c r="F605" s="226">
        <f>Dat_02!D604</f>
        <v>62.091495991055417</v>
      </c>
      <c r="G605" s="226">
        <f>Dat_02!E604</f>
        <v>39.898130859559004</v>
      </c>
      <c r="I605" s="227">
        <f>Dat_02!G604</f>
        <v>0</v>
      </c>
      <c r="J605" s="233"/>
    </row>
    <row r="606" spans="2:10">
      <c r="B606" s="224"/>
      <c r="C606" s="225">
        <f>Dat_02!B605</f>
        <v>45103</v>
      </c>
      <c r="D606" s="224"/>
      <c r="E606" s="226">
        <f>Dat_02!C605</f>
        <v>49.490690407560869</v>
      </c>
      <c r="F606" s="226">
        <f>Dat_02!D605</f>
        <v>62.091495991055417</v>
      </c>
      <c r="G606" s="226">
        <f>Dat_02!E605</f>
        <v>49.490690407560869</v>
      </c>
      <c r="I606" s="227">
        <f>Dat_02!G605</f>
        <v>0</v>
      </c>
      <c r="J606" s="233"/>
    </row>
    <row r="607" spans="2:10">
      <c r="B607" s="224"/>
      <c r="C607" s="225">
        <f>Dat_02!B606</f>
        <v>45104</v>
      </c>
      <c r="D607" s="224"/>
      <c r="E607" s="226">
        <f>Dat_02!C606</f>
        <v>60.819213259559007</v>
      </c>
      <c r="F607" s="226">
        <f>Dat_02!D606</f>
        <v>62.091495991055417</v>
      </c>
      <c r="G607" s="226">
        <f>Dat_02!E606</f>
        <v>60.819213259559007</v>
      </c>
      <c r="I607" s="227">
        <f>Dat_02!G606</f>
        <v>0</v>
      </c>
      <c r="J607" s="233"/>
    </row>
    <row r="608" spans="2:10">
      <c r="B608" s="224"/>
      <c r="C608" s="225">
        <f>Dat_02!B607</f>
        <v>45105</v>
      </c>
      <c r="D608" s="224"/>
      <c r="E608" s="226">
        <f>Dat_02!C607</f>
        <v>37.402692723792917</v>
      </c>
      <c r="F608" s="226">
        <f>Dat_02!D607</f>
        <v>62.091495991055417</v>
      </c>
      <c r="G608" s="226">
        <f>Dat_02!E607</f>
        <v>37.402692723792917</v>
      </c>
      <c r="I608" s="227">
        <f>Dat_02!G607</f>
        <v>0</v>
      </c>
      <c r="J608" s="233"/>
    </row>
    <row r="609" spans="2:10">
      <c r="B609" s="224"/>
      <c r="C609" s="225">
        <f>Dat_02!B608</f>
        <v>45106</v>
      </c>
      <c r="D609" s="224"/>
      <c r="E609" s="226">
        <f>Dat_02!C608</f>
        <v>17.675389911791054</v>
      </c>
      <c r="F609" s="226">
        <f>Dat_02!D608</f>
        <v>62.091495991055417</v>
      </c>
      <c r="G609" s="226">
        <f>Dat_02!E608</f>
        <v>17.675389911791054</v>
      </c>
      <c r="I609" s="227">
        <f>Dat_02!G608</f>
        <v>0</v>
      </c>
      <c r="J609" s="233"/>
    </row>
    <row r="610" spans="2:10">
      <c r="B610" s="224"/>
      <c r="C610" s="225">
        <f>Dat_02!B609</f>
        <v>45107</v>
      </c>
      <c r="D610" s="224"/>
      <c r="E610" s="226">
        <f>Dat_02!C609</f>
        <v>22.42099434779292</v>
      </c>
      <c r="F610" s="226">
        <f>Dat_02!D609</f>
        <v>62.091495991055417</v>
      </c>
      <c r="G610" s="226">
        <f>Dat_02!E609</f>
        <v>22.42099434779292</v>
      </c>
      <c r="I610" s="227">
        <f>Dat_02!G609</f>
        <v>0</v>
      </c>
      <c r="J610" s="233"/>
    </row>
    <row r="611" spans="2:10">
      <c r="B611" s="224"/>
      <c r="C611" s="225">
        <f>Dat_02!B610</f>
        <v>45108</v>
      </c>
      <c r="D611" s="224"/>
      <c r="E611" s="226">
        <f>Dat_02!C610</f>
        <v>10.764143951792917</v>
      </c>
      <c r="F611" s="226">
        <f>Dat_02!D610</f>
        <v>26.601704529721381</v>
      </c>
      <c r="G611" s="226">
        <f>Dat_02!E610</f>
        <v>10.764143951792917</v>
      </c>
      <c r="I611" s="227">
        <f>Dat_02!G610</f>
        <v>0</v>
      </c>
      <c r="J611" s="233"/>
    </row>
    <row r="612" spans="2:10">
      <c r="B612" s="224"/>
      <c r="C612" s="225">
        <f>Dat_02!B611</f>
        <v>45109</v>
      </c>
      <c r="D612" s="224"/>
      <c r="E612" s="226">
        <f>Dat_02!C611</f>
        <v>12.38707608779292</v>
      </c>
      <c r="F612" s="226">
        <f>Dat_02!D611</f>
        <v>26.601704529721381</v>
      </c>
      <c r="G612" s="226">
        <f>Dat_02!E611</f>
        <v>12.38707608779292</v>
      </c>
      <c r="I612" s="227">
        <f>Dat_02!G611</f>
        <v>0</v>
      </c>
      <c r="J612" s="233"/>
    </row>
    <row r="613" spans="2:10">
      <c r="B613" s="224"/>
      <c r="C613" s="225">
        <f>Dat_02!B612</f>
        <v>45110</v>
      </c>
      <c r="D613" s="224"/>
      <c r="E613" s="226">
        <f>Dat_02!C612</f>
        <v>25.683337035791052</v>
      </c>
      <c r="F613" s="226">
        <f>Dat_02!D612</f>
        <v>26.601704529721381</v>
      </c>
      <c r="G613" s="226">
        <f>Dat_02!E612</f>
        <v>25.683337035791052</v>
      </c>
      <c r="I613" s="227">
        <f>Dat_02!G612</f>
        <v>0</v>
      </c>
      <c r="J613" s="233"/>
    </row>
    <row r="614" spans="2:10">
      <c r="B614" s="224"/>
      <c r="C614" s="225">
        <f>Dat_02!B613</f>
        <v>45111</v>
      </c>
      <c r="D614" s="224"/>
      <c r="E614" s="226">
        <f>Dat_02!C613</f>
        <v>23.145132199792918</v>
      </c>
      <c r="F614" s="226">
        <f>Dat_02!D613</f>
        <v>26.601704529721381</v>
      </c>
      <c r="G614" s="226">
        <f>Dat_02!E613</f>
        <v>23.145132199792918</v>
      </c>
      <c r="I614" s="227">
        <f>Dat_02!G613</f>
        <v>0</v>
      </c>
      <c r="J614" s="233"/>
    </row>
    <row r="615" spans="2:10">
      <c r="B615" s="224"/>
      <c r="C615" s="225">
        <f>Dat_02!B614</f>
        <v>45112</v>
      </c>
      <c r="D615" s="224"/>
      <c r="E615" s="226">
        <f>Dat_02!C614</f>
        <v>25.82995115699865</v>
      </c>
      <c r="F615" s="226">
        <f>Dat_02!D614</f>
        <v>26.601704529721381</v>
      </c>
      <c r="G615" s="226">
        <f>Dat_02!E614</f>
        <v>25.82995115699865</v>
      </c>
      <c r="I615" s="227">
        <f>Dat_02!G614</f>
        <v>0</v>
      </c>
      <c r="J615" s="233"/>
    </row>
    <row r="616" spans="2:10">
      <c r="B616" s="224"/>
      <c r="C616" s="225">
        <f>Dat_02!B615</f>
        <v>45113</v>
      </c>
      <c r="D616" s="224"/>
      <c r="E616" s="226">
        <f>Dat_02!C615</f>
        <v>26.201231548998649</v>
      </c>
      <c r="F616" s="226">
        <f>Dat_02!D615</f>
        <v>26.601704529721381</v>
      </c>
      <c r="G616" s="226">
        <f>Dat_02!E615</f>
        <v>26.201231548998649</v>
      </c>
      <c r="I616" s="227">
        <f>Dat_02!G615</f>
        <v>0</v>
      </c>
      <c r="J616" s="233"/>
    </row>
    <row r="617" spans="2:10">
      <c r="B617" s="224"/>
      <c r="C617" s="225">
        <f>Dat_02!B616</f>
        <v>45114</v>
      </c>
      <c r="D617" s="224"/>
      <c r="E617" s="226">
        <f>Dat_02!C616</f>
        <v>17.300016412998652</v>
      </c>
      <c r="F617" s="226">
        <f>Dat_02!D616</f>
        <v>26.601704529721381</v>
      </c>
      <c r="G617" s="226">
        <f>Dat_02!E616</f>
        <v>17.300016412998652</v>
      </c>
      <c r="I617" s="227">
        <f>Dat_02!G616</f>
        <v>0</v>
      </c>
      <c r="J617" s="233"/>
    </row>
    <row r="618" spans="2:10">
      <c r="B618" s="224"/>
      <c r="C618" s="225">
        <f>Dat_02!B617</f>
        <v>45115</v>
      </c>
      <c r="D618" s="224"/>
      <c r="E618" s="226">
        <f>Dat_02!C617</f>
        <v>15.172527685000517</v>
      </c>
      <c r="F618" s="226">
        <f>Dat_02!D617</f>
        <v>26.601704529721381</v>
      </c>
      <c r="G618" s="226">
        <f>Dat_02!E617</f>
        <v>15.172527685000517</v>
      </c>
      <c r="I618" s="227">
        <f>Dat_02!G617</f>
        <v>0</v>
      </c>
      <c r="J618" s="233"/>
    </row>
    <row r="619" spans="2:10">
      <c r="B619" s="224"/>
      <c r="C619" s="225">
        <f>Dat_02!B618</f>
        <v>45116</v>
      </c>
      <c r="D619" s="224"/>
      <c r="E619" s="226">
        <f>Dat_02!C618</f>
        <v>10.88104752899865</v>
      </c>
      <c r="F619" s="226">
        <f>Dat_02!D618</f>
        <v>26.601704529721381</v>
      </c>
      <c r="G619" s="226">
        <f>Dat_02!E618</f>
        <v>10.88104752899865</v>
      </c>
      <c r="I619" s="227">
        <f>Dat_02!G618</f>
        <v>0</v>
      </c>
      <c r="J619" s="233"/>
    </row>
    <row r="620" spans="2:10">
      <c r="B620" s="224"/>
      <c r="C620" s="225">
        <f>Dat_02!B619</f>
        <v>45117</v>
      </c>
      <c r="D620" s="224"/>
      <c r="E620" s="226">
        <f>Dat_02!C619</f>
        <v>28.920031092998652</v>
      </c>
      <c r="F620" s="226">
        <f>Dat_02!D619</f>
        <v>26.601704529721381</v>
      </c>
      <c r="G620" s="226">
        <f>Dat_02!E619</f>
        <v>26.601704529721381</v>
      </c>
      <c r="I620" s="227">
        <f>Dat_02!G619</f>
        <v>0</v>
      </c>
      <c r="J620" s="233"/>
    </row>
    <row r="621" spans="2:10">
      <c r="B621" s="224"/>
      <c r="C621" s="225">
        <f>Dat_02!B620</f>
        <v>45118</v>
      </c>
      <c r="D621" s="224"/>
      <c r="E621" s="226">
        <f>Dat_02!C620</f>
        <v>31.077243037000517</v>
      </c>
      <c r="F621" s="226">
        <f>Dat_02!D620</f>
        <v>26.601704529721381</v>
      </c>
      <c r="G621" s="226">
        <f>Dat_02!E620</f>
        <v>26.601704529721381</v>
      </c>
      <c r="I621" s="227">
        <f>Dat_02!G620</f>
        <v>0</v>
      </c>
      <c r="J621" s="233"/>
    </row>
    <row r="622" spans="2:10">
      <c r="B622" s="224"/>
      <c r="C622" s="225">
        <f>Dat_02!B621</f>
        <v>45119</v>
      </c>
      <c r="D622" s="224"/>
      <c r="E622" s="226">
        <f>Dat_02!C621</f>
        <v>14.183226333087557</v>
      </c>
      <c r="F622" s="226">
        <f>Dat_02!D621</f>
        <v>26.601704529721381</v>
      </c>
      <c r="G622" s="226">
        <f>Dat_02!E621</f>
        <v>14.183226333087557</v>
      </c>
      <c r="I622" s="227">
        <f>Dat_02!G621</f>
        <v>0</v>
      </c>
      <c r="J622" s="233"/>
    </row>
    <row r="623" spans="2:10">
      <c r="B623" s="224"/>
      <c r="C623" s="225">
        <f>Dat_02!B622</f>
        <v>45120</v>
      </c>
      <c r="D623" s="224"/>
      <c r="E623" s="226">
        <f>Dat_02!C622</f>
        <v>10.3727383630857</v>
      </c>
      <c r="F623" s="226">
        <f>Dat_02!D622</f>
        <v>26.601704529721381</v>
      </c>
      <c r="G623" s="226">
        <f>Dat_02!E622</f>
        <v>10.3727383630857</v>
      </c>
      <c r="I623" s="227">
        <f>Dat_02!G622</f>
        <v>0</v>
      </c>
      <c r="J623" s="233"/>
    </row>
    <row r="624" spans="2:10">
      <c r="B624" s="224"/>
      <c r="C624" s="225">
        <f>Dat_02!B623</f>
        <v>45121</v>
      </c>
      <c r="D624" s="224"/>
      <c r="E624" s="226">
        <f>Dat_02!C623</f>
        <v>4.9091500490875628</v>
      </c>
      <c r="F624" s="226">
        <f>Dat_02!D623</f>
        <v>26.601704529721381</v>
      </c>
      <c r="G624" s="226">
        <f>Dat_02!E623</f>
        <v>4.9091500490875628</v>
      </c>
      <c r="I624" s="227">
        <f>Dat_02!G623</f>
        <v>0</v>
      </c>
      <c r="J624" s="233"/>
    </row>
    <row r="625" spans="2:10">
      <c r="B625" s="224"/>
      <c r="C625" s="225">
        <f>Dat_02!B624</f>
        <v>45122</v>
      </c>
      <c r="D625" s="224"/>
      <c r="E625" s="226">
        <f>Dat_02!C624</f>
        <v>1.1223621510875601</v>
      </c>
      <c r="F625" s="226">
        <f>Dat_02!D624</f>
        <v>26.601704529721381</v>
      </c>
      <c r="G625" s="226">
        <f>Dat_02!E624</f>
        <v>1.1223621510875601</v>
      </c>
      <c r="I625" s="227">
        <f>Dat_02!G624</f>
        <v>26.601704529721381</v>
      </c>
      <c r="J625" s="233"/>
    </row>
    <row r="626" spans="2:10">
      <c r="B626" s="224"/>
      <c r="C626" s="225">
        <f>Dat_02!B625</f>
        <v>45123</v>
      </c>
      <c r="D626" s="224"/>
      <c r="E626" s="226">
        <f>Dat_02!C625</f>
        <v>1.2527377760875607</v>
      </c>
      <c r="F626" s="226">
        <f>Dat_02!D625</f>
        <v>26.601704529721381</v>
      </c>
      <c r="G626" s="226">
        <f>Dat_02!E625</f>
        <v>1.2527377760875607</v>
      </c>
      <c r="I626" s="227" t="str">
        <f>Dat_02!G625</f>
        <v/>
      </c>
      <c r="J626" s="233"/>
    </row>
    <row r="627" spans="2:10">
      <c r="B627" s="224"/>
      <c r="C627" s="225">
        <f>Dat_02!B626</f>
        <v>45124</v>
      </c>
      <c r="D627" s="224"/>
      <c r="E627" s="226">
        <f>Dat_02!C626</f>
        <v>9.5187780880875579</v>
      </c>
      <c r="F627" s="226">
        <f>Dat_02!D626</f>
        <v>26.601704529721381</v>
      </c>
      <c r="G627" s="226">
        <f>Dat_02!E626</f>
        <v>9.5187780880875579</v>
      </c>
      <c r="I627" s="227">
        <f>Dat_02!G626</f>
        <v>0</v>
      </c>
      <c r="J627" s="233"/>
    </row>
    <row r="628" spans="2:10">
      <c r="B628" s="224"/>
      <c r="C628" s="225">
        <f>Dat_02!B627</f>
        <v>45125</v>
      </c>
      <c r="D628" s="224"/>
      <c r="E628" s="226">
        <f>Dat_02!C627</f>
        <v>21.238165024087561</v>
      </c>
      <c r="F628" s="226">
        <f>Dat_02!D627</f>
        <v>26.601704529721381</v>
      </c>
      <c r="G628" s="226">
        <f>Dat_02!E627</f>
        <v>21.238165024087561</v>
      </c>
      <c r="I628" s="227">
        <f>Dat_02!G627</f>
        <v>0</v>
      </c>
      <c r="J628" s="233"/>
    </row>
    <row r="629" spans="2:10">
      <c r="B629" s="224"/>
      <c r="C629" s="225">
        <f>Dat_02!B628</f>
        <v>45126</v>
      </c>
      <c r="D629" s="224"/>
      <c r="E629" s="226">
        <f>Dat_02!C628</f>
        <v>14.719824948133187</v>
      </c>
      <c r="F629" s="226">
        <f>Dat_02!D628</f>
        <v>26.601704529721381</v>
      </c>
      <c r="G629" s="226">
        <f>Dat_02!E628</f>
        <v>14.719824948133187</v>
      </c>
      <c r="I629" s="227">
        <f>Dat_02!G628</f>
        <v>0</v>
      </c>
      <c r="J629" s="233"/>
    </row>
    <row r="630" spans="2:10">
      <c r="B630" s="224"/>
      <c r="C630" s="225">
        <f>Dat_02!B629</f>
        <v>45127</v>
      </c>
      <c r="D630" s="224"/>
      <c r="E630" s="226">
        <f>Dat_02!C629</f>
        <v>4.3961503001350506</v>
      </c>
      <c r="F630" s="226">
        <f>Dat_02!D629</f>
        <v>26.601704529721381</v>
      </c>
      <c r="G630" s="226">
        <f>Dat_02!E629</f>
        <v>4.3961503001350506</v>
      </c>
      <c r="I630" s="227">
        <f>Dat_02!G629</f>
        <v>0</v>
      </c>
      <c r="J630" s="233"/>
    </row>
    <row r="631" spans="2:10">
      <c r="B631" s="224"/>
      <c r="C631" s="225">
        <f>Dat_02!B630</f>
        <v>45128</v>
      </c>
      <c r="D631" s="224"/>
      <c r="E631" s="226">
        <f>Dat_02!C630</f>
        <v>2.7864231081313267</v>
      </c>
      <c r="F631" s="226">
        <f>Dat_02!D630</f>
        <v>26.601704529721381</v>
      </c>
      <c r="G631" s="226">
        <f>Dat_02!E630</f>
        <v>2.7864231081313267</v>
      </c>
      <c r="I631" s="227">
        <f>Dat_02!G630</f>
        <v>0</v>
      </c>
      <c r="J631" s="233"/>
    </row>
    <row r="632" spans="2:10">
      <c r="B632" s="224"/>
      <c r="C632" s="225">
        <f>Dat_02!B631</f>
        <v>45129</v>
      </c>
      <c r="D632" s="224"/>
      <c r="E632" s="226">
        <f>Dat_02!C631</f>
        <v>2.4104858281331909</v>
      </c>
      <c r="F632" s="226">
        <f>Dat_02!D631</f>
        <v>26.601704529721381</v>
      </c>
      <c r="G632" s="226">
        <f>Dat_02!E631</f>
        <v>2.4104858281331909</v>
      </c>
      <c r="I632" s="227">
        <f>Dat_02!G631</f>
        <v>0</v>
      </c>
      <c r="J632" s="233"/>
    </row>
    <row r="633" spans="2:10">
      <c r="B633" s="224"/>
      <c r="C633" s="225">
        <f>Dat_02!B632</f>
        <v>45130</v>
      </c>
      <c r="D633" s="224"/>
      <c r="E633" s="226">
        <f>Dat_02!C632</f>
        <v>1.6635680241331865</v>
      </c>
      <c r="F633" s="226">
        <f>Dat_02!D632</f>
        <v>26.601704529721381</v>
      </c>
      <c r="G633" s="226">
        <f>Dat_02!E632</f>
        <v>1.6635680241331865</v>
      </c>
      <c r="I633" s="227">
        <f>Dat_02!G632</f>
        <v>0</v>
      </c>
      <c r="J633" s="233"/>
    </row>
    <row r="634" spans="2:10">
      <c r="B634" s="224"/>
      <c r="C634" s="225">
        <f>Dat_02!B633</f>
        <v>45131</v>
      </c>
      <c r="D634" s="224"/>
      <c r="E634" s="226">
        <f>Dat_02!C633</f>
        <v>1.3629647521331862</v>
      </c>
      <c r="F634" s="226">
        <f>Dat_02!D633</f>
        <v>26.601704529721381</v>
      </c>
      <c r="G634" s="226">
        <f>Dat_02!E633</f>
        <v>1.3629647521331862</v>
      </c>
      <c r="I634" s="227">
        <f>Dat_02!G633</f>
        <v>0</v>
      </c>
      <c r="J634" s="233"/>
    </row>
    <row r="635" spans="2:10">
      <c r="B635" s="224"/>
      <c r="C635" s="225">
        <f>Dat_02!B634</f>
        <v>45132</v>
      </c>
      <c r="D635" s="224"/>
      <c r="E635" s="226">
        <f>Dat_02!C634</f>
        <v>2.2923573881341217</v>
      </c>
      <c r="F635" s="226">
        <f>Dat_02!D634</f>
        <v>26.601704529721381</v>
      </c>
      <c r="G635" s="226">
        <f>Dat_02!E634</f>
        <v>2.2923573881341217</v>
      </c>
      <c r="I635" s="227">
        <f>Dat_02!G634</f>
        <v>0</v>
      </c>
      <c r="J635" s="233"/>
    </row>
    <row r="636" spans="2:10">
      <c r="B636" s="224"/>
      <c r="C636" s="225">
        <f>Dat_02!B635</f>
        <v>45133</v>
      </c>
      <c r="D636" s="224"/>
      <c r="E636" s="226">
        <f>Dat_02!C635</f>
        <v>6.5609360918694071</v>
      </c>
      <c r="F636" s="226">
        <f>Dat_02!D635</f>
        <v>26.601704529721381</v>
      </c>
      <c r="G636" s="226">
        <f>Dat_02!E635</f>
        <v>6.5609360918694071</v>
      </c>
      <c r="I636" s="227">
        <f>Dat_02!G635</f>
        <v>0</v>
      </c>
      <c r="J636" s="233"/>
    </row>
    <row r="637" spans="2:10">
      <c r="B637" s="224"/>
      <c r="C637" s="225">
        <f>Dat_02!B636</f>
        <v>45134</v>
      </c>
      <c r="D637" s="224"/>
      <c r="E637" s="226">
        <f>Dat_02!C636</f>
        <v>4.5303661118684762</v>
      </c>
      <c r="F637" s="226">
        <f>Dat_02!D636</f>
        <v>26.601704529721381</v>
      </c>
      <c r="G637" s="226">
        <f>Dat_02!E636</f>
        <v>4.5303661118684762</v>
      </c>
      <c r="I637" s="227">
        <f>Dat_02!G636</f>
        <v>0</v>
      </c>
      <c r="J637" s="233"/>
    </row>
    <row r="638" spans="2:10">
      <c r="B638" s="224"/>
      <c r="C638" s="225">
        <f>Dat_02!B637</f>
        <v>45135</v>
      </c>
      <c r="D638" s="224"/>
      <c r="E638" s="226">
        <f>Dat_02!C637</f>
        <v>6.5312281798703333</v>
      </c>
      <c r="F638" s="226">
        <f>Dat_02!D637</f>
        <v>26.601704529721381</v>
      </c>
      <c r="G638" s="226">
        <f>Dat_02!E637</f>
        <v>6.5312281798703333</v>
      </c>
      <c r="I638" s="227">
        <f>Dat_02!G637</f>
        <v>0</v>
      </c>
      <c r="J638" s="233"/>
    </row>
    <row r="639" spans="2:10">
      <c r="B639" s="224"/>
      <c r="C639" s="225">
        <f>Dat_02!B638</f>
        <v>45136</v>
      </c>
      <c r="D639" s="224"/>
      <c r="E639" s="226">
        <f>Dat_02!C638</f>
        <v>2.548440679868472</v>
      </c>
      <c r="F639" s="226">
        <f>Dat_02!D638</f>
        <v>26.601704529721381</v>
      </c>
      <c r="G639" s="226">
        <f>Dat_02!E638</f>
        <v>2.548440679868472</v>
      </c>
      <c r="I639" s="227">
        <f>Dat_02!G638</f>
        <v>0</v>
      </c>
      <c r="J639" s="233"/>
    </row>
    <row r="640" spans="2:10">
      <c r="B640" s="224"/>
      <c r="C640" s="225">
        <f>Dat_02!B639</f>
        <v>45137</v>
      </c>
      <c r="D640" s="224"/>
      <c r="E640" s="226">
        <f>Dat_02!C639</f>
        <v>1.105057919869403</v>
      </c>
      <c r="F640" s="226">
        <f>Dat_02!D639</f>
        <v>26.601704529721381</v>
      </c>
      <c r="G640" s="226">
        <f>Dat_02!E639</f>
        <v>1.105057919869403</v>
      </c>
      <c r="I640" s="227">
        <f>Dat_02!G639</f>
        <v>0</v>
      </c>
      <c r="J640" s="233"/>
    </row>
    <row r="641" spans="2:10">
      <c r="B641" s="224"/>
      <c r="C641" s="225">
        <f>Dat_02!B640</f>
        <v>45138</v>
      </c>
      <c r="D641" s="224"/>
      <c r="E641" s="226">
        <f>Dat_02!C640</f>
        <v>2.3670182158694044</v>
      </c>
      <c r="F641" s="226">
        <f>Dat_02!D640</f>
        <v>26.601704529721381</v>
      </c>
      <c r="G641" s="226">
        <f>Dat_02!E640</f>
        <v>2.3670182158694044</v>
      </c>
      <c r="I641" s="227">
        <f>Dat_02!G640</f>
        <v>0</v>
      </c>
      <c r="J641" s="233"/>
    </row>
    <row r="642" spans="2:10">
      <c r="B642" s="224"/>
      <c r="C642" s="225">
        <f>Dat_02!B641</f>
        <v>45139</v>
      </c>
      <c r="D642" s="224"/>
      <c r="E642" s="226">
        <f>Dat_02!C641</f>
        <v>1.782965891869404</v>
      </c>
      <c r="F642" s="226">
        <f>Dat_02!D641</f>
        <v>15.940810769841702</v>
      </c>
      <c r="G642" s="226">
        <f>Dat_02!E641</f>
        <v>1.782965891869404</v>
      </c>
      <c r="I642" s="227">
        <f>Dat_02!G641</f>
        <v>0</v>
      </c>
      <c r="J642" s="233"/>
    </row>
    <row r="643" spans="2:10">
      <c r="B643" s="224"/>
      <c r="C643" s="225">
        <f>Dat_02!B642</f>
        <v>45140</v>
      </c>
      <c r="D643" s="224"/>
      <c r="E643" s="226">
        <f>Dat_02!C642</f>
        <v>2.1689622764460839</v>
      </c>
      <c r="F643" s="226">
        <f>Dat_02!D642</f>
        <v>15.940810769841702</v>
      </c>
      <c r="G643" s="226">
        <f>Dat_02!E642</f>
        <v>2.1689622764460839</v>
      </c>
      <c r="I643" s="227">
        <f>Dat_02!G642</f>
        <v>0</v>
      </c>
      <c r="J643" s="233"/>
    </row>
    <row r="644" spans="2:10">
      <c r="B644" s="224"/>
      <c r="C644" s="225">
        <f>Dat_02!B643</f>
        <v>45141</v>
      </c>
      <c r="D644" s="224"/>
      <c r="E644" s="226">
        <f>Dat_02!C643</f>
        <v>1.785405076450741</v>
      </c>
      <c r="F644" s="226">
        <f>Dat_02!D643</f>
        <v>15.940810769841702</v>
      </c>
      <c r="G644" s="226">
        <f>Dat_02!E643</f>
        <v>1.785405076450741</v>
      </c>
      <c r="I644" s="227">
        <f>Dat_02!G643</f>
        <v>0</v>
      </c>
      <c r="J644" s="233"/>
    </row>
    <row r="645" spans="2:10">
      <c r="B645" s="224"/>
      <c r="C645" s="225">
        <f>Dat_02!B644</f>
        <v>45142</v>
      </c>
      <c r="D645" s="224"/>
      <c r="E645" s="226">
        <f>Dat_02!C644</f>
        <v>1.0309195644470164</v>
      </c>
      <c r="F645" s="226">
        <f>Dat_02!D644</f>
        <v>15.940810769841702</v>
      </c>
      <c r="G645" s="226">
        <f>Dat_02!E644</f>
        <v>1.0309195644470164</v>
      </c>
      <c r="I645" s="227">
        <f>Dat_02!G644</f>
        <v>0</v>
      </c>
      <c r="J645" s="233"/>
    </row>
    <row r="646" spans="2:10">
      <c r="B646" s="224"/>
      <c r="C646" s="225">
        <f>Dat_02!B645</f>
        <v>45143</v>
      </c>
      <c r="D646" s="224"/>
      <c r="E646" s="226">
        <f>Dat_02!C645</f>
        <v>0.80496781244980953</v>
      </c>
      <c r="F646" s="226">
        <f>Dat_02!D645</f>
        <v>15.940810769841702</v>
      </c>
      <c r="G646" s="226">
        <f>Dat_02!E645</f>
        <v>0.80496781244980953</v>
      </c>
      <c r="I646" s="227">
        <f>Dat_02!G645</f>
        <v>0</v>
      </c>
      <c r="J646" s="233"/>
    </row>
    <row r="647" spans="2:10">
      <c r="B647" s="224"/>
      <c r="C647" s="225">
        <f>Dat_02!B646</f>
        <v>45144</v>
      </c>
      <c r="D647" s="224"/>
      <c r="E647" s="226">
        <f>Dat_02!C646</f>
        <v>1.004827152447946</v>
      </c>
      <c r="F647" s="226">
        <f>Dat_02!D646</f>
        <v>15.940810769841702</v>
      </c>
      <c r="G647" s="226">
        <f>Dat_02!E646</f>
        <v>1.004827152447946</v>
      </c>
      <c r="I647" s="227">
        <f>Dat_02!G646</f>
        <v>0</v>
      </c>
      <c r="J647" s="233"/>
    </row>
    <row r="648" spans="2:10">
      <c r="B648" s="224"/>
      <c r="C648" s="225">
        <f>Dat_02!B647</f>
        <v>45145</v>
      </c>
      <c r="D648" s="224"/>
      <c r="E648" s="226">
        <f>Dat_02!C647</f>
        <v>0.7337421964488785</v>
      </c>
      <c r="F648" s="226">
        <f>Dat_02!D647</f>
        <v>15.940810769841702</v>
      </c>
      <c r="G648" s="226">
        <f>Dat_02!E647</f>
        <v>0.7337421964488785</v>
      </c>
      <c r="I648" s="227">
        <f>Dat_02!G647</f>
        <v>0</v>
      </c>
      <c r="J648" s="233"/>
    </row>
    <row r="649" spans="2:10">
      <c r="B649" s="224"/>
      <c r="C649" s="225">
        <f>Dat_02!B648</f>
        <v>45146</v>
      </c>
      <c r="D649" s="224"/>
      <c r="E649" s="226">
        <f>Dat_02!C648</f>
        <v>5.0941232324488812</v>
      </c>
      <c r="F649" s="226">
        <f>Dat_02!D648</f>
        <v>15.940810769841702</v>
      </c>
      <c r="G649" s="226">
        <f>Dat_02!E648</f>
        <v>5.0941232324488812</v>
      </c>
      <c r="I649" s="227">
        <f>Dat_02!G648</f>
        <v>0</v>
      </c>
      <c r="J649" s="233"/>
    </row>
    <row r="650" spans="2:10">
      <c r="B650" s="224"/>
      <c r="C650" s="225">
        <f>Dat_02!B649</f>
        <v>45147</v>
      </c>
      <c r="D650" s="224"/>
      <c r="E650" s="226">
        <f>Dat_02!C649</f>
        <v>10.186300378786349</v>
      </c>
      <c r="F650" s="226">
        <f>Dat_02!D649</f>
        <v>15.940810769841702</v>
      </c>
      <c r="G650" s="226">
        <f>Dat_02!E649</f>
        <v>10.186300378786349</v>
      </c>
      <c r="I650" s="227">
        <f>Dat_02!G649</f>
        <v>0</v>
      </c>
      <c r="J650" s="233"/>
    </row>
    <row r="651" spans="2:10">
      <c r="B651" s="224"/>
      <c r="C651" s="225">
        <f>Dat_02!B650</f>
        <v>45148</v>
      </c>
      <c r="D651" s="224"/>
      <c r="E651" s="226">
        <f>Dat_02!C650</f>
        <v>0.79286929878914447</v>
      </c>
      <c r="F651" s="226">
        <f>Dat_02!D650</f>
        <v>15.940810769841702</v>
      </c>
      <c r="G651" s="226">
        <f>Dat_02!E650</f>
        <v>0.79286929878914447</v>
      </c>
      <c r="I651" s="227">
        <f>Dat_02!G650</f>
        <v>0</v>
      </c>
      <c r="J651" s="233"/>
    </row>
    <row r="652" spans="2:10">
      <c r="B652" s="224"/>
      <c r="C652" s="225">
        <f>Dat_02!B651</f>
        <v>45149</v>
      </c>
      <c r="D652" s="224"/>
      <c r="E652" s="226">
        <f>Dat_02!C651</f>
        <v>5.455991310786354</v>
      </c>
      <c r="F652" s="226">
        <f>Dat_02!D651</f>
        <v>15.940810769841702</v>
      </c>
      <c r="G652" s="226">
        <f>Dat_02!E651</f>
        <v>5.455991310786354</v>
      </c>
      <c r="I652" s="227">
        <f>Dat_02!G651</f>
        <v>0</v>
      </c>
      <c r="J652" s="233"/>
    </row>
    <row r="653" spans="2:10">
      <c r="B653" s="224"/>
      <c r="C653" s="225">
        <f>Dat_02!B652</f>
        <v>45150</v>
      </c>
      <c r="D653" s="224"/>
      <c r="E653" s="226">
        <f>Dat_02!C652</f>
        <v>0.80239395078728193</v>
      </c>
      <c r="F653" s="226">
        <f>Dat_02!D652</f>
        <v>15.940810769841702</v>
      </c>
      <c r="G653" s="226">
        <f>Dat_02!E652</f>
        <v>0.80239395078728193</v>
      </c>
      <c r="I653" s="227">
        <f>Dat_02!G652</f>
        <v>0</v>
      </c>
      <c r="J653" s="233"/>
    </row>
    <row r="654" spans="2:10">
      <c r="B654" s="224"/>
      <c r="C654" s="225">
        <f>Dat_02!B653</f>
        <v>45151</v>
      </c>
      <c r="D654" s="224"/>
      <c r="E654" s="226">
        <f>Dat_02!C653</f>
        <v>0.93516316678728251</v>
      </c>
      <c r="F654" s="226">
        <f>Dat_02!D653</f>
        <v>15.940810769841702</v>
      </c>
      <c r="G654" s="226">
        <f>Dat_02!E653</f>
        <v>0.93516316678728251</v>
      </c>
      <c r="I654" s="227">
        <f>Dat_02!G653</f>
        <v>0</v>
      </c>
      <c r="J654" s="233"/>
    </row>
    <row r="655" spans="2:10">
      <c r="B655" s="224"/>
      <c r="C655" s="225">
        <f>Dat_02!B654</f>
        <v>45152</v>
      </c>
      <c r="D655" s="224"/>
      <c r="E655" s="226">
        <f>Dat_02!C654</f>
        <v>0.7927689467872806</v>
      </c>
      <c r="F655" s="226">
        <f>Dat_02!D654</f>
        <v>15.940810769841702</v>
      </c>
      <c r="G655" s="226">
        <f>Dat_02!E654</f>
        <v>0.7927689467872806</v>
      </c>
      <c r="I655" s="227">
        <f>Dat_02!G654</f>
        <v>0</v>
      </c>
      <c r="J655" s="233"/>
    </row>
    <row r="656" spans="2:10">
      <c r="B656" s="224"/>
      <c r="C656" s="225">
        <f>Dat_02!B655</f>
        <v>45153</v>
      </c>
      <c r="D656" s="224"/>
      <c r="E656" s="226">
        <f>Dat_02!C655</f>
        <v>1.0170399587863503</v>
      </c>
      <c r="F656" s="226">
        <f>Dat_02!D655</f>
        <v>15.940810769841702</v>
      </c>
      <c r="G656" s="226">
        <f>Dat_02!E655</f>
        <v>1.0170399587863503</v>
      </c>
      <c r="I656" s="227">
        <f>Dat_02!G655</f>
        <v>15.940810769841702</v>
      </c>
      <c r="J656" s="233"/>
    </row>
    <row r="657" spans="2:10">
      <c r="B657" s="224"/>
      <c r="C657" s="225">
        <f>Dat_02!B656</f>
        <v>45154</v>
      </c>
      <c r="D657" s="224"/>
      <c r="E657" s="226">
        <f>Dat_02!C656</f>
        <v>1.3471824894848832</v>
      </c>
      <c r="F657" s="226">
        <f>Dat_02!D656</f>
        <v>15.940810769841702</v>
      </c>
      <c r="G657" s="226">
        <f>Dat_02!E656</f>
        <v>1.3471824894848832</v>
      </c>
      <c r="I657" s="227">
        <f>Dat_02!G656</f>
        <v>0</v>
      </c>
      <c r="J657" s="233"/>
    </row>
    <row r="658" spans="2:10">
      <c r="B658" s="224"/>
      <c r="C658" s="225">
        <f>Dat_02!B657</f>
        <v>45155</v>
      </c>
      <c r="D658" s="224"/>
      <c r="E658" s="226">
        <f>Dat_02!C657</f>
        <v>0.75471684948861006</v>
      </c>
      <c r="F658" s="226">
        <f>Dat_02!D657</f>
        <v>15.940810769841702</v>
      </c>
      <c r="G658" s="226">
        <f>Dat_02!E657</f>
        <v>0.75471684948861006</v>
      </c>
      <c r="I658" s="227">
        <f>Dat_02!G657</f>
        <v>0</v>
      </c>
      <c r="J658" s="233"/>
    </row>
    <row r="659" spans="2:10">
      <c r="B659" s="224"/>
      <c r="C659" s="225">
        <f>Dat_02!B658</f>
        <v>45156</v>
      </c>
      <c r="D659" s="224"/>
      <c r="E659" s="226">
        <f>Dat_02!C658</f>
        <v>1.4968303974848822</v>
      </c>
      <c r="F659" s="226">
        <f>Dat_02!D658</f>
        <v>15.940810769841702</v>
      </c>
      <c r="G659" s="226">
        <f>Dat_02!E658</f>
        <v>1.4968303974848822</v>
      </c>
      <c r="I659" s="227">
        <f>Dat_02!G658</f>
        <v>0</v>
      </c>
      <c r="J659" s="233"/>
    </row>
    <row r="660" spans="2:10">
      <c r="B660" s="224"/>
      <c r="C660" s="225">
        <f>Dat_02!B659</f>
        <v>45157</v>
      </c>
      <c r="D660" s="224"/>
      <c r="E660" s="226">
        <f>Dat_02!C659</f>
        <v>0.98054632948674769</v>
      </c>
      <c r="F660" s="226">
        <f>Dat_02!D659</f>
        <v>15.940810769841702</v>
      </c>
      <c r="G660" s="226">
        <f>Dat_02!E659</f>
        <v>0.98054632948674769</v>
      </c>
      <c r="I660" s="227">
        <f>Dat_02!G659</f>
        <v>0</v>
      </c>
      <c r="J660" s="233"/>
    </row>
    <row r="661" spans="2:10">
      <c r="B661" s="224"/>
      <c r="C661" s="225">
        <f>Dat_02!B660</f>
        <v>45158</v>
      </c>
      <c r="D661" s="224"/>
      <c r="E661" s="226">
        <f>Dat_02!C660</f>
        <v>0.98118557748674717</v>
      </c>
      <c r="F661" s="226">
        <f>Dat_02!D660</f>
        <v>15.940810769841702</v>
      </c>
      <c r="G661" s="226">
        <f>Dat_02!E660</f>
        <v>0.98118557748674717</v>
      </c>
      <c r="I661" s="227">
        <f>Dat_02!G660</f>
        <v>0</v>
      </c>
      <c r="J661" s="233"/>
    </row>
    <row r="662" spans="2:10">
      <c r="B662" s="224"/>
      <c r="C662" s="225">
        <f>Dat_02!B661</f>
        <v>45159</v>
      </c>
      <c r="D662" s="224"/>
      <c r="E662" s="226">
        <f>Dat_02!C661</f>
        <v>0.93594360148488343</v>
      </c>
      <c r="F662" s="226">
        <f>Dat_02!D661</f>
        <v>15.940810769841702</v>
      </c>
      <c r="G662" s="226">
        <f>Dat_02!E661</f>
        <v>0.93594360148488343</v>
      </c>
      <c r="I662" s="227">
        <f>Dat_02!G661</f>
        <v>0</v>
      </c>
      <c r="J662" s="233"/>
    </row>
    <row r="663" spans="2:10">
      <c r="B663" s="224"/>
      <c r="C663" s="225">
        <f>Dat_02!B662</f>
        <v>45160</v>
      </c>
      <c r="D663" s="224"/>
      <c r="E663" s="226">
        <f>Dat_02!C662</f>
        <v>0.78725084548488666</v>
      </c>
      <c r="F663" s="226">
        <f>Dat_02!D662</f>
        <v>15.940810769841702</v>
      </c>
      <c r="G663" s="226">
        <f>Dat_02!E662</f>
        <v>0.78725084548488666</v>
      </c>
      <c r="I663" s="227">
        <f>Dat_02!G662</f>
        <v>0</v>
      </c>
      <c r="J663" s="233"/>
    </row>
    <row r="664" spans="2:10">
      <c r="B664" s="224"/>
      <c r="C664" s="225">
        <f>Dat_02!B663</f>
        <v>45161</v>
      </c>
      <c r="D664" s="224"/>
      <c r="E664" s="226">
        <f>Dat_02!C663</f>
        <v>5.3613860599029071</v>
      </c>
      <c r="F664" s="226">
        <f>Dat_02!D663</f>
        <v>15.940810769841702</v>
      </c>
      <c r="G664" s="226">
        <f>Dat_02!E663</f>
        <v>5.3613860599029071</v>
      </c>
      <c r="I664" s="227">
        <f>Dat_02!G663</f>
        <v>0</v>
      </c>
      <c r="J664" s="233"/>
    </row>
    <row r="665" spans="2:10">
      <c r="B665" s="224"/>
      <c r="C665" s="225">
        <f>Dat_02!B664</f>
        <v>45162</v>
      </c>
      <c r="D665" s="224"/>
      <c r="E665" s="226">
        <f>Dat_02!C664</f>
        <v>1.3795156158991813</v>
      </c>
      <c r="F665" s="226">
        <f>Dat_02!D664</f>
        <v>15.940810769841702</v>
      </c>
      <c r="G665" s="226">
        <f>Dat_02!E664</f>
        <v>1.3795156158991813</v>
      </c>
      <c r="I665" s="227">
        <f>Dat_02!G664</f>
        <v>0</v>
      </c>
      <c r="J665" s="233"/>
    </row>
    <row r="666" spans="2:10">
      <c r="B666" s="224"/>
      <c r="C666" s="225">
        <f>Dat_02!B665</f>
        <v>45163</v>
      </c>
      <c r="D666" s="224"/>
      <c r="E666" s="226">
        <f>Dat_02!C665</f>
        <v>0.64003740790104346</v>
      </c>
      <c r="F666" s="226">
        <f>Dat_02!D665</f>
        <v>15.940810769841702</v>
      </c>
      <c r="G666" s="226">
        <f>Dat_02!E665</f>
        <v>0.64003740790104346</v>
      </c>
      <c r="I666" s="227">
        <f>Dat_02!G665</f>
        <v>0</v>
      </c>
      <c r="J666" s="233"/>
    </row>
    <row r="667" spans="2:10">
      <c r="B667" s="224"/>
      <c r="C667" s="225">
        <f>Dat_02!B666</f>
        <v>45164</v>
      </c>
      <c r="D667" s="224"/>
      <c r="E667" s="226">
        <f>Dat_02!C666</f>
        <v>0.85277524390197501</v>
      </c>
      <c r="F667" s="226">
        <f>Dat_02!D666</f>
        <v>15.940810769841702</v>
      </c>
      <c r="G667" s="226">
        <f>Dat_02!E666</f>
        <v>0.85277524390197501</v>
      </c>
      <c r="I667" s="227">
        <f>Dat_02!G666</f>
        <v>0</v>
      </c>
      <c r="J667" s="233"/>
    </row>
    <row r="668" spans="2:10">
      <c r="B668" s="224"/>
      <c r="C668" s="225">
        <f>Dat_02!B667</f>
        <v>45165</v>
      </c>
      <c r="D668" s="224"/>
      <c r="E668" s="226">
        <f>Dat_02!C667</f>
        <v>1.3342008999001118</v>
      </c>
      <c r="F668" s="226">
        <f>Dat_02!D667</f>
        <v>15.940810769841702</v>
      </c>
      <c r="G668" s="226">
        <f>Dat_02!E667</f>
        <v>1.3342008999001118</v>
      </c>
      <c r="I668" s="227">
        <f>Dat_02!G667</f>
        <v>0</v>
      </c>
      <c r="J668" s="233"/>
    </row>
    <row r="669" spans="2:10">
      <c r="B669" s="224"/>
      <c r="C669" s="225">
        <f>Dat_02!B668</f>
        <v>45166</v>
      </c>
      <c r="D669" s="224"/>
      <c r="E669" s="226">
        <f>Dat_02!C668</f>
        <v>1.5770991359001127</v>
      </c>
      <c r="F669" s="226">
        <f>Dat_02!D668</f>
        <v>15.940810769841702</v>
      </c>
      <c r="G669" s="226">
        <f>Dat_02!E668</f>
        <v>1.5770991359001127</v>
      </c>
      <c r="I669" s="227">
        <f>Dat_02!G668</f>
        <v>0</v>
      </c>
      <c r="J669" s="233"/>
    </row>
    <row r="670" spans="2:10">
      <c r="B670" s="224"/>
      <c r="C670" s="225">
        <f>Dat_02!B669</f>
        <v>45167</v>
      </c>
      <c r="D670" s="224"/>
      <c r="E670" s="226">
        <f>Dat_02!C669</f>
        <v>1.4900494078991797</v>
      </c>
      <c r="F670" s="226">
        <f>Dat_02!D669</f>
        <v>15.940810769841702</v>
      </c>
      <c r="G670" s="226">
        <f>Dat_02!E669</f>
        <v>1.4900494078991797</v>
      </c>
      <c r="I670" s="227">
        <f>Dat_02!G669</f>
        <v>0</v>
      </c>
      <c r="J670" s="233"/>
    </row>
    <row r="671" spans="2:10">
      <c r="B671" s="224"/>
      <c r="C671" s="225">
        <f>Dat_02!B670</f>
        <v>45168</v>
      </c>
      <c r="D671" s="224"/>
      <c r="E671" s="226">
        <f>Dat_02!C670</f>
        <v>1.439024072921784</v>
      </c>
      <c r="F671" s="226">
        <f>Dat_02!D670</f>
        <v>15.940810769841702</v>
      </c>
      <c r="G671" s="226">
        <f>Dat_02!E670</f>
        <v>1.439024072921784</v>
      </c>
      <c r="I671" s="227">
        <f>Dat_02!G670</f>
        <v>0</v>
      </c>
      <c r="J671" s="233"/>
    </row>
    <row r="672" spans="2:10">
      <c r="B672" s="224"/>
      <c r="C672" s="225">
        <f>Dat_02!B671</f>
        <v>45169</v>
      </c>
      <c r="D672" s="224"/>
      <c r="E672" s="226">
        <f>Dat_02!C671</f>
        <v>2.3962360889227128</v>
      </c>
      <c r="F672" s="226">
        <f>Dat_02!D671</f>
        <v>15.940810769841702</v>
      </c>
      <c r="G672" s="226">
        <f>Dat_02!E671</f>
        <v>2.3962360889227128</v>
      </c>
      <c r="I672" s="227">
        <f>Dat_02!G671</f>
        <v>0</v>
      </c>
      <c r="J672" s="233"/>
    </row>
    <row r="673" spans="2:10">
      <c r="B673" s="224"/>
      <c r="C673" s="225">
        <f>Dat_02!B672</f>
        <v>45170</v>
      </c>
      <c r="D673" s="224"/>
      <c r="E673" s="226">
        <f>Dat_02!C672</f>
        <v>19.802804212921785</v>
      </c>
      <c r="F673" s="226">
        <f>Dat_02!D672</f>
        <v>20.220393285105605</v>
      </c>
      <c r="G673" s="226">
        <f>Dat_02!E672</f>
        <v>19.802804212921785</v>
      </c>
      <c r="I673" s="227">
        <f>Dat_02!G672</f>
        <v>0</v>
      </c>
      <c r="J673" s="233"/>
    </row>
    <row r="674" spans="2:10">
      <c r="B674" s="224"/>
      <c r="C674" s="225">
        <f>Dat_02!B673</f>
        <v>45171</v>
      </c>
      <c r="D674" s="224"/>
      <c r="E674" s="226">
        <f>Dat_02!C673</f>
        <v>8.8364277529208515</v>
      </c>
      <c r="F674" s="226">
        <f>Dat_02!D673</f>
        <v>20.220393285105605</v>
      </c>
      <c r="G674" s="226">
        <f>Dat_02!E673</f>
        <v>8.8364277529208515</v>
      </c>
      <c r="I674" s="227">
        <f>Dat_02!G673</f>
        <v>0</v>
      </c>
      <c r="J674" s="233"/>
    </row>
    <row r="675" spans="2:10">
      <c r="B675" s="224"/>
      <c r="C675" s="225">
        <f>Dat_02!B674</f>
        <v>45172</v>
      </c>
      <c r="D675" s="224"/>
      <c r="E675" s="226">
        <f>Dat_02!C674</f>
        <v>9.7225829929199215</v>
      </c>
      <c r="F675" s="226">
        <f>Dat_02!D674</f>
        <v>20.220393285105605</v>
      </c>
      <c r="G675" s="226">
        <f>Dat_02!E674</f>
        <v>9.7225829929199215</v>
      </c>
      <c r="I675" s="227">
        <f>Dat_02!G674</f>
        <v>0</v>
      </c>
      <c r="J675" s="233"/>
    </row>
    <row r="676" spans="2:10">
      <c r="B676" s="224"/>
      <c r="C676" s="225">
        <f>Dat_02!B675</f>
        <v>45173</v>
      </c>
      <c r="D676" s="224"/>
      <c r="E676" s="226">
        <f>Dat_02!C675</f>
        <v>12.063968236922715</v>
      </c>
      <c r="F676" s="226">
        <f>Dat_02!D675</f>
        <v>20.220393285105605</v>
      </c>
      <c r="G676" s="226">
        <f>Dat_02!E675</f>
        <v>12.063968236922715</v>
      </c>
      <c r="I676" s="227">
        <f>Dat_02!G675</f>
        <v>0</v>
      </c>
      <c r="J676" s="233"/>
    </row>
    <row r="677" spans="2:10">
      <c r="B677" s="224"/>
      <c r="C677" s="225">
        <f>Dat_02!B676</f>
        <v>45174</v>
      </c>
      <c r="D677" s="224"/>
      <c r="E677" s="226">
        <f>Dat_02!C676</f>
        <v>19.704329852921788</v>
      </c>
      <c r="F677" s="226">
        <f>Dat_02!D676</f>
        <v>20.220393285105605</v>
      </c>
      <c r="G677" s="226">
        <f>Dat_02!E676</f>
        <v>19.704329852921788</v>
      </c>
      <c r="I677" s="227">
        <f>Dat_02!G676</f>
        <v>0</v>
      </c>
      <c r="J677" s="233"/>
    </row>
    <row r="678" spans="2:10">
      <c r="B678" s="224"/>
      <c r="C678" s="225">
        <f>Dat_02!B677</f>
        <v>45175</v>
      </c>
      <c r="D678" s="224"/>
      <c r="E678" s="226">
        <f>Dat_02!C677</f>
        <v>38.792895148574281</v>
      </c>
      <c r="F678" s="226">
        <f>Dat_02!D677</f>
        <v>20.220393285105605</v>
      </c>
      <c r="G678" s="226">
        <f>Dat_02!E677</f>
        <v>20.220393285105605</v>
      </c>
      <c r="I678" s="227">
        <f>Dat_02!G677</f>
        <v>0</v>
      </c>
      <c r="J678" s="233"/>
    </row>
    <row r="679" spans="2:10">
      <c r="B679" s="224"/>
      <c r="C679" s="225">
        <f>Dat_02!B678</f>
        <v>45176</v>
      </c>
      <c r="D679" s="224"/>
      <c r="E679" s="226">
        <f>Dat_02!C678</f>
        <v>42.623226828575213</v>
      </c>
      <c r="F679" s="226">
        <f>Dat_02!D678</f>
        <v>20.220393285105605</v>
      </c>
      <c r="G679" s="226">
        <f>Dat_02!E678</f>
        <v>20.220393285105605</v>
      </c>
      <c r="I679" s="227">
        <f>Dat_02!G678</f>
        <v>0</v>
      </c>
      <c r="J679" s="233"/>
    </row>
    <row r="680" spans="2:10">
      <c r="B680" s="224"/>
      <c r="C680" s="225">
        <f>Dat_02!B679</f>
        <v>45177</v>
      </c>
      <c r="D680" s="224"/>
      <c r="E680" s="226">
        <f>Dat_02!C679</f>
        <v>38.379404017574281</v>
      </c>
      <c r="F680" s="226">
        <f>Dat_02!D679</f>
        <v>20.220393285105605</v>
      </c>
      <c r="G680" s="226">
        <f>Dat_02!E679</f>
        <v>20.220393285105605</v>
      </c>
      <c r="I680" s="227">
        <f>Dat_02!G679</f>
        <v>0</v>
      </c>
      <c r="J680" s="233"/>
    </row>
    <row r="681" spans="2:10">
      <c r="B681" s="224"/>
      <c r="C681" s="225">
        <f>Dat_02!B680</f>
        <v>45178</v>
      </c>
      <c r="D681" s="224"/>
      <c r="E681" s="226">
        <f>Dat_02!C680</f>
        <v>25.808062667576145</v>
      </c>
      <c r="F681" s="226">
        <f>Dat_02!D680</f>
        <v>20.220393285105605</v>
      </c>
      <c r="G681" s="226">
        <f>Dat_02!E680</f>
        <v>20.220393285105605</v>
      </c>
      <c r="I681" s="227">
        <f>Dat_02!G680</f>
        <v>0</v>
      </c>
      <c r="J681" s="233"/>
    </row>
    <row r="682" spans="2:10">
      <c r="B682" s="224"/>
      <c r="C682" s="225">
        <f>Dat_02!B681</f>
        <v>45179</v>
      </c>
      <c r="D682" s="224"/>
      <c r="E682" s="226">
        <f>Dat_02!C681</f>
        <v>22.100200360575212</v>
      </c>
      <c r="F682" s="226">
        <f>Dat_02!D681</f>
        <v>20.220393285105605</v>
      </c>
      <c r="G682" s="226">
        <f>Dat_02!E681</f>
        <v>20.220393285105605</v>
      </c>
      <c r="I682" s="227">
        <f>Dat_02!G681</f>
        <v>0</v>
      </c>
      <c r="J682" s="233"/>
    </row>
    <row r="683" spans="2:10">
      <c r="B683" s="224"/>
      <c r="C683" s="225">
        <f>Dat_02!B682</f>
        <v>45180</v>
      </c>
      <c r="D683" s="224"/>
      <c r="E683" s="226">
        <f>Dat_02!C682</f>
        <v>33.835374380574279</v>
      </c>
      <c r="F683" s="226">
        <f>Dat_02!D682</f>
        <v>20.220393285105605</v>
      </c>
      <c r="G683" s="226">
        <f>Dat_02!E682</f>
        <v>20.220393285105605</v>
      </c>
      <c r="I683" s="227">
        <f>Dat_02!G682</f>
        <v>0</v>
      </c>
      <c r="J683" s="233"/>
    </row>
    <row r="684" spans="2:10">
      <c r="B684" s="224"/>
      <c r="C684" s="225">
        <f>Dat_02!B683</f>
        <v>45181</v>
      </c>
      <c r="D684" s="224"/>
      <c r="E684" s="226">
        <f>Dat_02!C683</f>
        <v>35.609643696575212</v>
      </c>
      <c r="F684" s="226">
        <f>Dat_02!D683</f>
        <v>20.220393285105605</v>
      </c>
      <c r="G684" s="226">
        <f>Dat_02!E683</f>
        <v>20.220393285105605</v>
      </c>
      <c r="I684" s="227">
        <f>Dat_02!G683</f>
        <v>0</v>
      </c>
      <c r="J684" s="233"/>
    </row>
    <row r="685" spans="2:10">
      <c r="B685" s="224"/>
      <c r="C685" s="225">
        <f>Dat_02!B684</f>
        <v>45182</v>
      </c>
      <c r="D685" s="224"/>
      <c r="E685" s="226">
        <f>Dat_02!C684</f>
        <v>20.692340154021089</v>
      </c>
      <c r="F685" s="226">
        <f>Dat_02!D684</f>
        <v>20.220393285105605</v>
      </c>
      <c r="G685" s="226">
        <f>Dat_02!E684</f>
        <v>20.220393285105605</v>
      </c>
      <c r="I685" s="227">
        <f>Dat_02!G684</f>
        <v>0</v>
      </c>
      <c r="J685" s="233"/>
    </row>
    <row r="686" spans="2:10">
      <c r="B686" s="224"/>
      <c r="C686" s="225">
        <f>Dat_02!B685</f>
        <v>45183</v>
      </c>
      <c r="D686" s="224"/>
      <c r="E686" s="226">
        <f>Dat_02!C685</f>
        <v>18.260814747020159</v>
      </c>
      <c r="F686" s="226">
        <f>Dat_02!D685</f>
        <v>20.220393285105605</v>
      </c>
      <c r="G686" s="226">
        <f>Dat_02!E685</f>
        <v>18.260814747020159</v>
      </c>
      <c r="I686" s="227">
        <f>Dat_02!G685</f>
        <v>0</v>
      </c>
      <c r="J686" s="233"/>
    </row>
    <row r="687" spans="2:10">
      <c r="B687" s="224"/>
      <c r="C687" s="225">
        <f>Dat_02!B686</f>
        <v>45184</v>
      </c>
      <c r="D687" s="224"/>
      <c r="E687" s="226">
        <f>Dat_02!C686</f>
        <v>24.51274495701923</v>
      </c>
      <c r="F687" s="226">
        <f>Dat_02!D686</f>
        <v>20.220393285105605</v>
      </c>
      <c r="G687" s="226">
        <f>Dat_02!E686</f>
        <v>20.220393285105605</v>
      </c>
      <c r="I687" s="227">
        <f>Dat_02!G686</f>
        <v>20.220393285105605</v>
      </c>
      <c r="J687" s="233"/>
    </row>
    <row r="688" spans="2:10">
      <c r="B688" s="224"/>
      <c r="C688" s="225">
        <f>Dat_02!B687</f>
        <v>45185</v>
      </c>
      <c r="D688" s="224"/>
      <c r="E688" s="226">
        <f>Dat_02!C687</f>
        <v>17.613897146022019</v>
      </c>
      <c r="F688" s="226">
        <f>Dat_02!D687</f>
        <v>20.220393285105605</v>
      </c>
      <c r="G688" s="226">
        <f>Dat_02!E687</f>
        <v>17.613897146022019</v>
      </c>
      <c r="I688" s="227">
        <f>Dat_02!G687</f>
        <v>0</v>
      </c>
      <c r="J688" s="233"/>
    </row>
    <row r="689" spans="2:10">
      <c r="B689" s="224"/>
      <c r="C689" s="225">
        <f>Dat_02!B688</f>
        <v>45186</v>
      </c>
      <c r="D689" s="224"/>
      <c r="E689" s="226">
        <f>Dat_02!C688</f>
        <v>8.9958853780192278</v>
      </c>
      <c r="F689" s="226">
        <f>Dat_02!D688</f>
        <v>20.220393285105605</v>
      </c>
      <c r="G689" s="226">
        <f>Dat_02!E688</f>
        <v>8.9958853780192278</v>
      </c>
      <c r="I689" s="227">
        <f>Dat_02!G688</f>
        <v>0</v>
      </c>
      <c r="J689" s="233"/>
    </row>
    <row r="690" spans="2:10">
      <c r="B690" s="224"/>
      <c r="C690" s="225">
        <f>Dat_02!B689</f>
        <v>45187</v>
      </c>
      <c r="D690" s="224"/>
      <c r="E690" s="226">
        <f>Dat_02!C689</f>
        <v>25.248270350022022</v>
      </c>
      <c r="F690" s="226">
        <f>Dat_02!D689</f>
        <v>20.220393285105605</v>
      </c>
      <c r="G690" s="226">
        <f>Dat_02!E689</f>
        <v>20.220393285105605</v>
      </c>
      <c r="I690" s="227">
        <f>Dat_02!G689</f>
        <v>0</v>
      </c>
      <c r="J690" s="233"/>
    </row>
    <row r="691" spans="2:10">
      <c r="B691" s="224"/>
      <c r="C691" s="225">
        <f>Dat_02!B690</f>
        <v>45188</v>
      </c>
      <c r="D691" s="224"/>
      <c r="E691" s="226">
        <f>Dat_02!C690</f>
        <v>25.563371466020158</v>
      </c>
      <c r="F691" s="226">
        <f>Dat_02!D690</f>
        <v>20.220393285105605</v>
      </c>
      <c r="G691" s="226">
        <f>Dat_02!E690</f>
        <v>20.220393285105605</v>
      </c>
      <c r="I691" s="227">
        <f>Dat_02!G690</f>
        <v>0</v>
      </c>
      <c r="J691" s="233"/>
    </row>
    <row r="692" spans="2:10">
      <c r="B692" s="224"/>
      <c r="C692" s="225">
        <f>Dat_02!B691</f>
        <v>45189</v>
      </c>
      <c r="D692" s="224"/>
      <c r="E692" s="226">
        <f>Dat_02!C691</f>
        <v>21.948302107410477</v>
      </c>
      <c r="F692" s="226">
        <f>Dat_02!D691</f>
        <v>20.220393285105605</v>
      </c>
      <c r="G692" s="226">
        <f>Dat_02!E691</f>
        <v>20.220393285105605</v>
      </c>
      <c r="I692" s="227">
        <f>Dat_02!G691</f>
        <v>0</v>
      </c>
      <c r="J692" s="233"/>
    </row>
    <row r="693" spans="2:10">
      <c r="B693" s="224"/>
      <c r="C693" s="225">
        <f>Dat_02!B692</f>
        <v>45190</v>
      </c>
      <c r="D693" s="224"/>
      <c r="E693" s="226">
        <f>Dat_02!C692</f>
        <v>12.867219731411408</v>
      </c>
      <c r="F693" s="226">
        <f>Dat_02!D692</f>
        <v>20.220393285105605</v>
      </c>
      <c r="G693" s="226">
        <f>Dat_02!E692</f>
        <v>12.867219731411408</v>
      </c>
      <c r="I693" s="227">
        <f>Dat_02!G692</f>
        <v>0</v>
      </c>
      <c r="J693" s="233"/>
    </row>
    <row r="694" spans="2:10">
      <c r="B694" s="224"/>
      <c r="C694" s="225">
        <f>Dat_02!B693</f>
        <v>45191</v>
      </c>
      <c r="D694" s="224"/>
      <c r="E694" s="226">
        <f>Dat_02!C693</f>
        <v>24.258553983410479</v>
      </c>
      <c r="F694" s="226">
        <f>Dat_02!D693</f>
        <v>20.220393285105605</v>
      </c>
      <c r="G694" s="226">
        <f>Dat_02!E693</f>
        <v>20.220393285105605</v>
      </c>
      <c r="I694" s="227">
        <f>Dat_02!G693</f>
        <v>0</v>
      </c>
      <c r="J694" s="233"/>
    </row>
    <row r="695" spans="2:10">
      <c r="B695" s="224"/>
      <c r="C695" s="225">
        <f>Dat_02!B694</f>
        <v>45192</v>
      </c>
      <c r="D695" s="224"/>
      <c r="E695" s="226">
        <f>Dat_02!C694</f>
        <v>17.477073947411409</v>
      </c>
      <c r="F695" s="226">
        <f>Dat_02!D694</f>
        <v>20.220393285105605</v>
      </c>
      <c r="G695" s="226">
        <f>Dat_02!E694</f>
        <v>17.477073947411409</v>
      </c>
      <c r="I695" s="227">
        <f>Dat_02!G694</f>
        <v>0</v>
      </c>
      <c r="J695" s="233"/>
    </row>
    <row r="696" spans="2:10">
      <c r="B696" s="224"/>
      <c r="C696" s="225">
        <f>Dat_02!B695</f>
        <v>45193</v>
      </c>
      <c r="D696" s="224"/>
      <c r="E696" s="226">
        <f>Dat_02!C695</f>
        <v>16.451820575408615</v>
      </c>
      <c r="F696" s="226">
        <f>Dat_02!D695</f>
        <v>20.220393285105605</v>
      </c>
      <c r="G696" s="226">
        <f>Dat_02!E695</f>
        <v>16.451820575408615</v>
      </c>
      <c r="I696" s="227">
        <f>Dat_02!G695</f>
        <v>0</v>
      </c>
      <c r="J696" s="233"/>
    </row>
    <row r="697" spans="2:10">
      <c r="B697" s="224"/>
      <c r="C697" s="225">
        <f>Dat_02!B696</f>
        <v>45194</v>
      </c>
      <c r="D697" s="224"/>
      <c r="E697" s="226">
        <f>Dat_02!C696</f>
        <v>32.104403671412342</v>
      </c>
      <c r="F697" s="226">
        <f>Dat_02!D696</f>
        <v>20.220393285105605</v>
      </c>
      <c r="G697" s="226">
        <f>Dat_02!E696</f>
        <v>20.220393285105605</v>
      </c>
      <c r="I697" s="227">
        <f>Dat_02!G696</f>
        <v>0</v>
      </c>
      <c r="J697" s="233"/>
    </row>
    <row r="698" spans="2:10">
      <c r="B698" s="224"/>
      <c r="C698" s="225">
        <f>Dat_02!B697</f>
        <v>45195</v>
      </c>
      <c r="D698" s="224"/>
      <c r="E698" s="226">
        <f>Dat_02!C697</f>
        <v>33.938328899409541</v>
      </c>
      <c r="F698" s="226">
        <f>Dat_02!D697</f>
        <v>20.220393285105605</v>
      </c>
      <c r="G698" s="226">
        <f>Dat_02!E697</f>
        <v>20.220393285105605</v>
      </c>
      <c r="I698" s="227">
        <f>Dat_02!G697</f>
        <v>0</v>
      </c>
      <c r="J698" s="233"/>
    </row>
    <row r="699" spans="2:10">
      <c r="B699" s="224"/>
      <c r="C699" s="225">
        <f>Dat_02!B698</f>
        <v>45196</v>
      </c>
      <c r="D699" s="224"/>
      <c r="E699" s="226">
        <f>Dat_02!C698</f>
        <v>20.90603436955811</v>
      </c>
      <c r="F699" s="226">
        <f>Dat_02!D698</f>
        <v>20.220393285105605</v>
      </c>
      <c r="G699" s="226">
        <f>Dat_02!E698</f>
        <v>20.220393285105605</v>
      </c>
      <c r="I699" s="227">
        <f>Dat_02!G698</f>
        <v>0</v>
      </c>
      <c r="J699" s="233"/>
    </row>
    <row r="700" spans="2:10">
      <c r="B700" s="224"/>
      <c r="C700" s="225">
        <f>Dat_02!B699</f>
        <v>45197</v>
      </c>
      <c r="D700" s="224"/>
      <c r="E700" s="226">
        <f>Dat_02!C699</f>
        <v>18.33551687355904</v>
      </c>
      <c r="F700" s="226">
        <f>Dat_02!D699</f>
        <v>20.220393285105605</v>
      </c>
      <c r="G700" s="226">
        <f>Dat_02!E699</f>
        <v>18.33551687355904</v>
      </c>
      <c r="I700" s="227">
        <f>Dat_02!G699</f>
        <v>0</v>
      </c>
      <c r="J700" s="233"/>
    </row>
    <row r="701" spans="2:10">
      <c r="B701" s="224"/>
      <c r="C701" s="225">
        <f>Dat_02!B700</f>
        <v>45198</v>
      </c>
      <c r="D701" s="224"/>
      <c r="E701" s="226">
        <f>Dat_02!C700</f>
        <v>20.135935989558106</v>
      </c>
      <c r="F701" s="226">
        <f>Dat_02!D700</f>
        <v>20.220393285105605</v>
      </c>
      <c r="G701" s="226">
        <f>Dat_02!E700</f>
        <v>20.135935989558106</v>
      </c>
      <c r="I701" s="227">
        <f>Dat_02!G700</f>
        <v>0</v>
      </c>
      <c r="J701" s="233"/>
    </row>
    <row r="702" spans="2:10">
      <c r="B702" s="224"/>
      <c r="C702" s="225">
        <f>Dat_02!B701</f>
        <v>45199</v>
      </c>
      <c r="D702" s="224"/>
      <c r="E702" s="226">
        <f>Dat_02!C701</f>
        <v>4.0797406895590393</v>
      </c>
      <c r="F702" s="226">
        <f>Dat_02!D701</f>
        <v>20.220393285105605</v>
      </c>
      <c r="G702" s="226">
        <f>Dat_02!E701</f>
        <v>4.0797406895590393</v>
      </c>
      <c r="I702" s="227">
        <f>Dat_02!G701</f>
        <v>0</v>
      </c>
      <c r="J702" s="233"/>
    </row>
    <row r="703" spans="2:10">
      <c r="B703" s="224"/>
      <c r="C703" s="225">
        <f>Dat_02!B702</f>
        <v>45200</v>
      </c>
      <c r="D703" s="224"/>
      <c r="E703" s="226">
        <f>Dat_02!C702</f>
        <v>0.84823744955904112</v>
      </c>
      <c r="F703" s="226">
        <f>Dat_02!D702</f>
        <v>40.400211353346023</v>
      </c>
      <c r="G703" s="226">
        <f>Dat_02!E702</f>
        <v>0.84823744955904112</v>
      </c>
      <c r="I703" s="227">
        <f>Dat_02!G702</f>
        <v>0</v>
      </c>
      <c r="J703" s="233"/>
    </row>
    <row r="704" spans="2:10">
      <c r="B704" s="224"/>
      <c r="C704" s="225">
        <f>Dat_02!B703</f>
        <v>45201</v>
      </c>
      <c r="D704" s="224"/>
      <c r="E704" s="226">
        <f>Dat_02!C703</f>
        <v>0.9602911375581098</v>
      </c>
      <c r="F704" s="226">
        <f>Dat_02!D703</f>
        <v>40.400211353346023</v>
      </c>
      <c r="G704" s="226">
        <f>Dat_02!E703</f>
        <v>0.9602911375581098</v>
      </c>
      <c r="I704" s="227">
        <f>Dat_02!G703</f>
        <v>0</v>
      </c>
      <c r="J704" s="233"/>
    </row>
    <row r="705" spans="2:10">
      <c r="B705" s="224"/>
      <c r="C705" s="225">
        <f>Dat_02!B704</f>
        <v>45202</v>
      </c>
      <c r="D705" s="224"/>
      <c r="E705" s="226">
        <f>Dat_02!C704</f>
        <v>3.2073961695590407</v>
      </c>
      <c r="F705" s="226">
        <f>Dat_02!D704</f>
        <v>40.400211353346023</v>
      </c>
      <c r="G705" s="226">
        <f>Dat_02!E704</f>
        <v>3.2073961695590407</v>
      </c>
      <c r="I705" s="227">
        <f>Dat_02!G704</f>
        <v>0</v>
      </c>
      <c r="J705" s="233"/>
    </row>
    <row r="706" spans="2:10">
      <c r="B706" s="224"/>
      <c r="C706" s="225">
        <f>Dat_02!B705</f>
        <v>45203</v>
      </c>
      <c r="D706" s="224"/>
      <c r="E706" s="226">
        <f>Dat_02!C705</f>
        <v>7.7128933218427083</v>
      </c>
      <c r="F706" s="226">
        <f>Dat_02!D705</f>
        <v>40.400211353346023</v>
      </c>
      <c r="G706" s="226">
        <f>Dat_02!E705</f>
        <v>7.7128933218427083</v>
      </c>
      <c r="I706" s="227">
        <f>Dat_02!G705</f>
        <v>0</v>
      </c>
      <c r="J706" s="233"/>
    </row>
    <row r="707" spans="2:10">
      <c r="B707" s="224"/>
      <c r="C707" s="225">
        <f>Dat_02!B706</f>
        <v>45204</v>
      </c>
      <c r="D707" s="224"/>
      <c r="E707" s="226">
        <f>Dat_02!C706</f>
        <v>18.757089646844573</v>
      </c>
      <c r="F707" s="226">
        <f>Dat_02!D706</f>
        <v>40.400211353346023</v>
      </c>
      <c r="G707" s="226">
        <f>Dat_02!E706</f>
        <v>18.757089646844573</v>
      </c>
      <c r="I707" s="227">
        <f>Dat_02!G706</f>
        <v>0</v>
      </c>
      <c r="J707" s="233"/>
    </row>
    <row r="708" spans="2:10">
      <c r="B708" s="224"/>
      <c r="C708" s="225">
        <f>Dat_02!B707</f>
        <v>45205</v>
      </c>
      <c r="D708" s="224"/>
      <c r="E708" s="226">
        <f>Dat_02!C707</f>
        <v>21.618682225843646</v>
      </c>
      <c r="F708" s="226">
        <f>Dat_02!D707</f>
        <v>40.400211353346023</v>
      </c>
      <c r="G708" s="226">
        <f>Dat_02!E707</f>
        <v>21.618682225843646</v>
      </c>
      <c r="I708" s="227">
        <f>Dat_02!G707</f>
        <v>0</v>
      </c>
      <c r="J708" s="233"/>
    </row>
    <row r="709" spans="2:10">
      <c r="B709" s="224"/>
      <c r="C709" s="225">
        <f>Dat_02!B708</f>
        <v>45206</v>
      </c>
      <c r="D709" s="224"/>
      <c r="E709" s="226">
        <f>Dat_02!C708</f>
        <v>4.6228063218445712</v>
      </c>
      <c r="F709" s="226">
        <f>Dat_02!D708</f>
        <v>40.400211353346023</v>
      </c>
      <c r="G709" s="226">
        <f>Dat_02!E708</f>
        <v>4.6228063218445712</v>
      </c>
      <c r="I709" s="227">
        <f>Dat_02!G708</f>
        <v>0</v>
      </c>
      <c r="J709" s="233"/>
    </row>
    <row r="710" spans="2:10">
      <c r="B710" s="224"/>
      <c r="C710" s="225">
        <f>Dat_02!B709</f>
        <v>45207</v>
      </c>
      <c r="D710" s="224"/>
      <c r="E710" s="226">
        <f>Dat_02!C709</f>
        <v>2.9587972828436397</v>
      </c>
      <c r="F710" s="226">
        <f>Dat_02!D709</f>
        <v>40.400211353346023</v>
      </c>
      <c r="G710" s="226">
        <f>Dat_02!E709</f>
        <v>2.9587972828436397</v>
      </c>
      <c r="I710" s="227">
        <f>Dat_02!G709</f>
        <v>0</v>
      </c>
      <c r="J710" s="233"/>
    </row>
    <row r="711" spans="2:10">
      <c r="B711" s="224"/>
      <c r="C711" s="225">
        <f>Dat_02!B710</f>
        <v>45208</v>
      </c>
      <c r="D711" s="224"/>
      <c r="E711" s="226">
        <f>Dat_02!C710</f>
        <v>22.02844628484457</v>
      </c>
      <c r="F711" s="226">
        <f>Dat_02!D710</f>
        <v>40.400211353346023</v>
      </c>
      <c r="G711" s="226">
        <f>Dat_02!E710</f>
        <v>22.02844628484457</v>
      </c>
      <c r="I711" s="227">
        <f>Dat_02!G710</f>
        <v>0</v>
      </c>
      <c r="J711" s="233"/>
    </row>
    <row r="712" spans="2:10">
      <c r="B712" s="224"/>
      <c r="C712" s="225">
        <f>Dat_02!B711</f>
        <v>45209</v>
      </c>
      <c r="D712" s="224"/>
      <c r="E712" s="226">
        <f>Dat_02!C711</f>
        <v>23.77941356184364</v>
      </c>
      <c r="F712" s="226">
        <f>Dat_02!D711</f>
        <v>40.400211353346023</v>
      </c>
      <c r="G712" s="226">
        <f>Dat_02!E711</f>
        <v>23.77941356184364</v>
      </c>
      <c r="I712" s="227">
        <f>Dat_02!G711</f>
        <v>0</v>
      </c>
      <c r="J712" s="233"/>
    </row>
    <row r="713" spans="2:10">
      <c r="B713" s="224"/>
      <c r="C713" s="225">
        <f>Dat_02!B712</f>
        <v>45210</v>
      </c>
      <c r="D713" s="224"/>
      <c r="E713" s="226">
        <f>Dat_02!C712</f>
        <v>16.200307536526953</v>
      </c>
      <c r="F713" s="226">
        <f>Dat_02!D712</f>
        <v>40.400211353346023</v>
      </c>
      <c r="G713" s="226">
        <f>Dat_02!E712</f>
        <v>16.200307536526953</v>
      </c>
      <c r="I713" s="227">
        <f>Dat_02!G712</f>
        <v>0</v>
      </c>
      <c r="J713" s="233"/>
    </row>
    <row r="714" spans="2:10">
      <c r="B714" s="224"/>
      <c r="C714" s="225">
        <f>Dat_02!B713</f>
        <v>45211</v>
      </c>
      <c r="D714" s="224"/>
      <c r="E714" s="226">
        <f>Dat_02!C713</f>
        <v>8.2141049895250902</v>
      </c>
      <c r="F714" s="226">
        <f>Dat_02!D713</f>
        <v>40.400211353346023</v>
      </c>
      <c r="G714" s="226">
        <f>Dat_02!E713</f>
        <v>8.2141049895250902</v>
      </c>
      <c r="I714" s="227">
        <f>Dat_02!G713</f>
        <v>0</v>
      </c>
      <c r="J714" s="233"/>
    </row>
    <row r="715" spans="2:10">
      <c r="B715" s="224"/>
      <c r="C715" s="225">
        <f>Dat_02!B714</f>
        <v>45212</v>
      </c>
      <c r="D715" s="224"/>
      <c r="E715" s="226">
        <f>Dat_02!C714</f>
        <v>3.2859982715278822</v>
      </c>
      <c r="F715" s="226">
        <f>Dat_02!D714</f>
        <v>40.400211353346023</v>
      </c>
      <c r="G715" s="226">
        <f>Dat_02!E714</f>
        <v>3.2859982715278822</v>
      </c>
      <c r="I715" s="227">
        <f>Dat_02!G714</f>
        <v>0</v>
      </c>
      <c r="J715" s="233"/>
    </row>
    <row r="716" spans="2:10">
      <c r="B716" s="224"/>
      <c r="C716" s="225">
        <f>Dat_02!B715</f>
        <v>45213</v>
      </c>
      <c r="D716" s="224"/>
      <c r="E716" s="226">
        <f>Dat_02!C715</f>
        <v>11.08688186452695</v>
      </c>
      <c r="F716" s="226">
        <f>Dat_02!D715</f>
        <v>40.400211353346023</v>
      </c>
      <c r="G716" s="226">
        <f>Dat_02!E715</f>
        <v>11.08688186452695</v>
      </c>
      <c r="I716" s="227">
        <f>Dat_02!G715</f>
        <v>0</v>
      </c>
      <c r="J716" s="233"/>
    </row>
    <row r="717" spans="2:10">
      <c r="B717" s="224"/>
      <c r="C717" s="225">
        <f>Dat_02!B716</f>
        <v>45214</v>
      </c>
      <c r="D717" s="224"/>
      <c r="E717" s="226">
        <f>Dat_02!C716</f>
        <v>4.878889060526955</v>
      </c>
      <c r="F717" s="226">
        <f>Dat_02!D716</f>
        <v>40.400211353346023</v>
      </c>
      <c r="G717" s="226">
        <f>Dat_02!E716</f>
        <v>4.878889060526955</v>
      </c>
      <c r="I717" s="227">
        <f>Dat_02!G716</f>
        <v>40.400211353346023</v>
      </c>
      <c r="J717" s="233"/>
    </row>
    <row r="718" spans="2:10">
      <c r="B718" s="224"/>
      <c r="C718" s="225">
        <f>Dat_02!B717</f>
        <v>45215</v>
      </c>
      <c r="D718" s="224"/>
      <c r="E718" s="226">
        <f>Dat_02!C717</f>
        <v>26.990288200526951</v>
      </c>
      <c r="F718" s="226">
        <f>Dat_02!D717</f>
        <v>40.400211353346023</v>
      </c>
      <c r="G718" s="226">
        <f>Dat_02!E717</f>
        <v>26.990288200526951</v>
      </c>
      <c r="I718" s="227" t="str">
        <f>Dat_02!G717</f>
        <v/>
      </c>
      <c r="J718" s="233"/>
    </row>
    <row r="719" spans="2:10">
      <c r="B719" s="224"/>
      <c r="C719" s="225">
        <f>Dat_02!B718</f>
        <v>45216</v>
      </c>
      <c r="D719" s="224"/>
      <c r="E719" s="226">
        <f>Dat_02!C718</f>
        <v>4.7591329325269545</v>
      </c>
      <c r="F719" s="226">
        <f>Dat_02!D718</f>
        <v>40.400211353346023</v>
      </c>
      <c r="G719" s="226">
        <f>Dat_02!E718</f>
        <v>4.7591329325269545</v>
      </c>
      <c r="I719" s="227">
        <f>Dat_02!G718</f>
        <v>0</v>
      </c>
      <c r="J719" s="233"/>
    </row>
    <row r="720" spans="2:10">
      <c r="B720" s="224"/>
      <c r="C720" s="225">
        <f>Dat_02!B719</f>
        <v>45217</v>
      </c>
      <c r="D720" s="224"/>
      <c r="E720" s="226">
        <f>Dat_02!C719</f>
        <v>69.301702732977404</v>
      </c>
      <c r="F720" s="226">
        <f>Dat_02!D719</f>
        <v>40.400211353346023</v>
      </c>
      <c r="G720" s="226">
        <f>Dat_02!E719</f>
        <v>40.400211353346023</v>
      </c>
      <c r="I720" s="227">
        <f>Dat_02!G719</f>
        <v>0</v>
      </c>
      <c r="J720" s="233"/>
    </row>
    <row r="721" spans="2:10">
      <c r="B721" s="224"/>
      <c r="C721" s="225">
        <f>Dat_02!B720</f>
        <v>45218</v>
      </c>
      <c r="D721" s="224"/>
      <c r="E721" s="226">
        <f>Dat_02!C720</f>
        <v>76.788497715978323</v>
      </c>
      <c r="F721" s="226">
        <f>Dat_02!D720</f>
        <v>40.400211353346023</v>
      </c>
      <c r="G721" s="226">
        <f>Dat_02!E720</f>
        <v>40.400211353346023</v>
      </c>
      <c r="I721" s="227">
        <f>Dat_02!G720</f>
        <v>0</v>
      </c>
      <c r="J721" s="233"/>
    </row>
    <row r="722" spans="2:10">
      <c r="B722" s="224"/>
      <c r="C722" s="225">
        <f>Dat_02!B721</f>
        <v>45219</v>
      </c>
      <c r="D722" s="224"/>
      <c r="E722" s="226">
        <f>Dat_02!C721</f>
        <v>88.607744400979271</v>
      </c>
      <c r="F722" s="226">
        <f>Dat_02!D721</f>
        <v>40.400211353346023</v>
      </c>
      <c r="G722" s="226">
        <f>Dat_02!E721</f>
        <v>40.400211353346023</v>
      </c>
      <c r="I722" s="227">
        <f>Dat_02!G721</f>
        <v>0</v>
      </c>
      <c r="J722" s="233"/>
    </row>
    <row r="723" spans="2:10">
      <c r="B723" s="224"/>
      <c r="C723" s="225">
        <f>Dat_02!B722</f>
        <v>45220</v>
      </c>
      <c r="D723" s="224"/>
      <c r="E723" s="226">
        <f>Dat_02!C722</f>
        <v>94.690464856979261</v>
      </c>
      <c r="F723" s="226">
        <f>Dat_02!D722</f>
        <v>40.400211353346023</v>
      </c>
      <c r="G723" s="226">
        <f>Dat_02!E722</f>
        <v>40.400211353346023</v>
      </c>
      <c r="I723" s="227">
        <f>Dat_02!G722</f>
        <v>0</v>
      </c>
      <c r="J723" s="233"/>
    </row>
    <row r="724" spans="2:10">
      <c r="B724" s="224"/>
      <c r="C724" s="225">
        <f>Dat_02!B723</f>
        <v>45221</v>
      </c>
      <c r="D724" s="224"/>
      <c r="E724" s="226">
        <f>Dat_02!C723</f>
        <v>103.0744109489774</v>
      </c>
      <c r="F724" s="226">
        <f>Dat_02!D723</f>
        <v>40.400211353346023</v>
      </c>
      <c r="G724" s="226">
        <f>Dat_02!E723</f>
        <v>40.400211353346023</v>
      </c>
      <c r="I724" s="227">
        <f>Dat_02!G723</f>
        <v>0</v>
      </c>
      <c r="J724" s="233"/>
    </row>
    <row r="725" spans="2:10">
      <c r="B725" s="224"/>
      <c r="C725" s="225">
        <f>Dat_02!B724</f>
        <v>45222</v>
      </c>
      <c r="D725" s="224"/>
      <c r="E725" s="226">
        <f>Dat_02!C724</f>
        <v>121.68581367297928</v>
      </c>
      <c r="F725" s="226">
        <f>Dat_02!D724</f>
        <v>40.400211353346023</v>
      </c>
      <c r="G725" s="226">
        <f>Dat_02!E724</f>
        <v>40.400211353346023</v>
      </c>
      <c r="I725" s="227">
        <f>Dat_02!G724</f>
        <v>0</v>
      </c>
      <c r="J725" s="233"/>
    </row>
    <row r="726" spans="2:10">
      <c r="B726" s="224"/>
      <c r="C726" s="225">
        <f>Dat_02!B725</f>
        <v>45223</v>
      </c>
      <c r="D726" s="224"/>
      <c r="E726" s="226">
        <f>Dat_02!C725</f>
        <v>99.479185400978338</v>
      </c>
      <c r="F726" s="226">
        <f>Dat_02!D725</f>
        <v>40.400211353346023</v>
      </c>
      <c r="G726" s="226">
        <f>Dat_02!E725</f>
        <v>40.400211353346023</v>
      </c>
      <c r="I726" s="227">
        <f>Dat_02!G725</f>
        <v>0</v>
      </c>
      <c r="J726" s="233"/>
    </row>
    <row r="727" spans="2:10">
      <c r="B727" s="224"/>
      <c r="C727" s="225">
        <f>Dat_02!B726</f>
        <v>45224</v>
      </c>
      <c r="D727" s="224"/>
      <c r="E727" s="226">
        <f>Dat_02!C726</f>
        <v>153.27217943682234</v>
      </c>
      <c r="F727" s="226">
        <f>Dat_02!D726</f>
        <v>40.400211353346023</v>
      </c>
      <c r="G727" s="226">
        <f>Dat_02!E726</f>
        <v>40.400211353346023</v>
      </c>
      <c r="I727" s="227">
        <f>Dat_02!G726</f>
        <v>0</v>
      </c>
      <c r="J727" s="233"/>
    </row>
    <row r="728" spans="2:10">
      <c r="B728" s="224"/>
      <c r="C728" s="225">
        <f>Dat_02!B727</f>
        <v>45225</v>
      </c>
      <c r="D728" s="224"/>
      <c r="E728" s="226">
        <f>Dat_02!C727</f>
        <v>159.0758643998214</v>
      </c>
      <c r="F728" s="226">
        <f>Dat_02!D727</f>
        <v>40.400211353346023</v>
      </c>
      <c r="G728" s="226">
        <f>Dat_02!E727</f>
        <v>40.400211353346023</v>
      </c>
      <c r="I728" s="227">
        <f>Dat_02!G727</f>
        <v>0</v>
      </c>
      <c r="J728" s="233"/>
    </row>
    <row r="729" spans="2:10">
      <c r="B729" s="224"/>
      <c r="C729" s="225">
        <f>Dat_02!B728</f>
        <v>45226</v>
      </c>
      <c r="D729" s="224"/>
      <c r="E729" s="226">
        <f>Dat_02!C728</f>
        <v>171.12282010182233</v>
      </c>
      <c r="F729" s="226">
        <f>Dat_02!D728</f>
        <v>40.400211353346023</v>
      </c>
      <c r="G729" s="226">
        <f>Dat_02!E728</f>
        <v>40.400211353346023</v>
      </c>
      <c r="I729" s="227">
        <f>Dat_02!G728</f>
        <v>0</v>
      </c>
      <c r="J729" s="233"/>
    </row>
    <row r="730" spans="2:10">
      <c r="B730" s="224"/>
      <c r="C730" s="225">
        <f>Dat_02!B729</f>
        <v>45227</v>
      </c>
      <c r="D730" s="224"/>
      <c r="E730" s="226">
        <f>Dat_02!C729</f>
        <v>165.19954648382142</v>
      </c>
      <c r="F730" s="226">
        <f>Dat_02!D729</f>
        <v>40.400211353346023</v>
      </c>
      <c r="G730" s="226">
        <f>Dat_02!E729</f>
        <v>40.400211353346023</v>
      </c>
      <c r="I730" s="227">
        <f>Dat_02!G729</f>
        <v>0</v>
      </c>
      <c r="J730" s="233"/>
    </row>
    <row r="731" spans="2:10">
      <c r="B731" s="224"/>
      <c r="C731" s="225">
        <f>Dat_02!B730</f>
        <v>45228</v>
      </c>
      <c r="D731" s="224"/>
      <c r="E731" s="226">
        <f>Dat_02!C730</f>
        <v>176.09406028882233</v>
      </c>
      <c r="F731" s="226">
        <f>Dat_02!D730</f>
        <v>40.400211353346023</v>
      </c>
      <c r="G731" s="226">
        <f>Dat_02!E730</f>
        <v>40.400211353346023</v>
      </c>
      <c r="I731" s="227">
        <f>Dat_02!G730</f>
        <v>0</v>
      </c>
      <c r="J731" s="233"/>
    </row>
    <row r="732" spans="2:10">
      <c r="B732" s="224"/>
      <c r="C732" s="225">
        <f>Dat_02!B731</f>
        <v>45229</v>
      </c>
      <c r="D732" s="224"/>
      <c r="E732" s="226">
        <f>Dat_02!C731</f>
        <v>183.32879985482234</v>
      </c>
      <c r="F732" s="226">
        <f>Dat_02!D731</f>
        <v>40.400211353346023</v>
      </c>
      <c r="G732" s="226">
        <f>Dat_02!E731</f>
        <v>40.400211353346023</v>
      </c>
      <c r="I732" s="227">
        <f>Dat_02!G731</f>
        <v>0</v>
      </c>
      <c r="J732" s="233"/>
    </row>
    <row r="733" spans="2:10">
      <c r="B733" s="224"/>
      <c r="C733" s="225">
        <f>Dat_02!B732</f>
        <v>45230</v>
      </c>
      <c r="D733" s="224"/>
      <c r="E733" s="226">
        <f>Dat_02!C732</f>
        <v>207.29087419382046</v>
      </c>
      <c r="F733" s="226">
        <f>Dat_02!D732</f>
        <v>40.400211353346023</v>
      </c>
      <c r="G733" s="226">
        <f>Dat_02!E732</f>
        <v>40.400211353346023</v>
      </c>
      <c r="I733" s="227">
        <f>Dat_02!G732</f>
        <v>0</v>
      </c>
      <c r="J733" s="233"/>
    </row>
    <row r="734" spans="2:10">
      <c r="B734" s="224"/>
      <c r="C734" s="225">
        <f>Dat_02!B733</f>
        <v>45231</v>
      </c>
      <c r="D734" s="224"/>
      <c r="E734" s="226">
        <f>Dat_02!C733</f>
        <v>253.62003188389818</v>
      </c>
      <c r="F734" s="226">
        <f>Dat_02!D733</f>
        <v>80.938788836501317</v>
      </c>
      <c r="G734" s="226">
        <f>Dat_02!E733</f>
        <v>80.938788836501317</v>
      </c>
      <c r="I734" s="227">
        <f>Dat_02!G733</f>
        <v>0</v>
      </c>
      <c r="J734" s="233"/>
    </row>
    <row r="735" spans="2:10">
      <c r="B735" s="224"/>
      <c r="C735" s="225">
        <f>Dat_02!B734</f>
        <v>45232</v>
      </c>
      <c r="D735" s="224"/>
      <c r="E735" s="226">
        <f>Dat_02!C734</f>
        <v>256.18723188389822</v>
      </c>
      <c r="F735" s="226">
        <f>Dat_02!D734</f>
        <v>80.938788836501317</v>
      </c>
      <c r="G735" s="226">
        <f>Dat_02!E734</f>
        <v>80.938788836501317</v>
      </c>
      <c r="I735" s="227">
        <f>Dat_02!G734</f>
        <v>0</v>
      </c>
      <c r="J735" s="233"/>
    </row>
    <row r="736" spans="2:10">
      <c r="B736" s="224"/>
      <c r="C736" s="225">
        <f>Dat_02!B735</f>
        <v>45233</v>
      </c>
      <c r="D736" s="224"/>
      <c r="E736" s="226">
        <f>Dat_02!C735</f>
        <v>262.77693188389821</v>
      </c>
      <c r="F736" s="226">
        <f>Dat_02!D735</f>
        <v>80.938788836501317</v>
      </c>
      <c r="G736" s="226">
        <f>Dat_02!E735</f>
        <v>80.938788836501317</v>
      </c>
      <c r="I736" s="227">
        <f>Dat_02!G735</f>
        <v>0</v>
      </c>
      <c r="J736" s="233"/>
    </row>
    <row r="737" spans="2:10">
      <c r="B737" s="224"/>
      <c r="C737" s="225">
        <f>Dat_02!B736</f>
        <v>45234</v>
      </c>
      <c r="D737" s="224"/>
      <c r="E737" s="226">
        <f>Dat_02!C736</f>
        <v>259.53693188389821</v>
      </c>
      <c r="F737" s="226">
        <f>Dat_02!D736</f>
        <v>80.938788836501317</v>
      </c>
      <c r="G737" s="226">
        <f>Dat_02!E736</f>
        <v>80.938788836501317</v>
      </c>
      <c r="I737" s="227">
        <f>Dat_02!G736</f>
        <v>0</v>
      </c>
      <c r="J737" s="233"/>
    </row>
    <row r="738" spans="2:10">
      <c r="B738" s="224"/>
      <c r="C738" s="225">
        <f>Dat_02!B737</f>
        <v>45235</v>
      </c>
      <c r="D738" s="224"/>
      <c r="E738" s="226">
        <f>Dat_02!C737</f>
        <v>251.82653188389912</v>
      </c>
      <c r="F738" s="226">
        <f>Dat_02!D737</f>
        <v>80.938788836501317</v>
      </c>
      <c r="G738" s="226">
        <f>Dat_02!E737</f>
        <v>80.938788836501317</v>
      </c>
      <c r="I738" s="227">
        <f>Dat_02!G737</f>
        <v>0</v>
      </c>
      <c r="J738" s="233"/>
    </row>
    <row r="739" spans="2:10">
      <c r="B739" s="224"/>
      <c r="C739" s="225">
        <f>Dat_02!B738</f>
        <v>45236</v>
      </c>
      <c r="D739" s="224"/>
      <c r="E739" s="226">
        <f>Dat_02!C738</f>
        <v>274.95413188389722</v>
      </c>
      <c r="F739" s="226">
        <f>Dat_02!D738</f>
        <v>80.938788836501317</v>
      </c>
      <c r="G739" s="226">
        <f>Dat_02!E738</f>
        <v>80.938788836501317</v>
      </c>
      <c r="I739" s="227">
        <f>Dat_02!G738</f>
        <v>0</v>
      </c>
      <c r="J739" s="233"/>
    </row>
    <row r="740" spans="2:10">
      <c r="B740" s="224"/>
      <c r="C740" s="225">
        <f>Dat_02!B739</f>
        <v>45237</v>
      </c>
      <c r="D740" s="224"/>
      <c r="E740" s="226">
        <f>Dat_02!C739</f>
        <v>288.58583188389912</v>
      </c>
      <c r="F740" s="226">
        <f>Dat_02!D739</f>
        <v>80.938788836501317</v>
      </c>
      <c r="G740" s="226">
        <f>Dat_02!E739</f>
        <v>80.938788836501317</v>
      </c>
      <c r="I740" s="227">
        <f>Dat_02!G739</f>
        <v>0</v>
      </c>
      <c r="J740" s="233"/>
    </row>
    <row r="741" spans="2:10">
      <c r="B741" s="224"/>
      <c r="C741" s="225">
        <f>Dat_02!B740</f>
        <v>45238</v>
      </c>
      <c r="D741" s="224"/>
      <c r="E741" s="226">
        <f>Dat_02!C740</f>
        <v>197.56188005070351</v>
      </c>
      <c r="F741" s="226">
        <f>Dat_02!D740</f>
        <v>80.938788836501317</v>
      </c>
      <c r="G741" s="226">
        <f>Dat_02!E740</f>
        <v>80.938788836501317</v>
      </c>
      <c r="I741" s="227">
        <f>Dat_02!G740</f>
        <v>0</v>
      </c>
      <c r="J741" s="233"/>
    </row>
    <row r="742" spans="2:10">
      <c r="B742" s="224"/>
      <c r="C742" s="225">
        <f>Dat_02!B741</f>
        <v>45239</v>
      </c>
      <c r="D742" s="224"/>
      <c r="E742" s="226">
        <f>Dat_02!C741</f>
        <v>202.00878005070163</v>
      </c>
      <c r="F742" s="226">
        <f>Dat_02!D741</f>
        <v>80.938788836501317</v>
      </c>
      <c r="G742" s="226">
        <f>Dat_02!E741</f>
        <v>80.938788836501317</v>
      </c>
      <c r="I742" s="227">
        <f>Dat_02!G741</f>
        <v>0</v>
      </c>
      <c r="J742" s="233"/>
    </row>
    <row r="743" spans="2:10">
      <c r="B743" s="224"/>
      <c r="C743" s="225">
        <f>Dat_02!B742</f>
        <v>45240</v>
      </c>
      <c r="D743" s="224"/>
      <c r="E743" s="226">
        <f>Dat_02!C742</f>
        <v>201.88778005070165</v>
      </c>
      <c r="F743" s="226">
        <f>Dat_02!D742</f>
        <v>80.938788836501317</v>
      </c>
      <c r="G743" s="226">
        <f>Dat_02!E742</f>
        <v>80.938788836501317</v>
      </c>
      <c r="I743" s="227">
        <f>Dat_02!G742</f>
        <v>0</v>
      </c>
      <c r="J743" s="233"/>
    </row>
    <row r="744" spans="2:10">
      <c r="B744" s="224"/>
      <c r="C744" s="225">
        <f>Dat_02!B743</f>
        <v>45241</v>
      </c>
      <c r="D744" s="224"/>
      <c r="E744" s="226">
        <f>Dat_02!C743</f>
        <v>168.39948005070352</v>
      </c>
      <c r="F744" s="226">
        <f>Dat_02!D743</f>
        <v>80.938788836501317</v>
      </c>
      <c r="G744" s="226">
        <f>Dat_02!E743</f>
        <v>80.938788836501317</v>
      </c>
      <c r="I744" s="227">
        <f>Dat_02!G743</f>
        <v>0</v>
      </c>
      <c r="J744" s="233"/>
    </row>
    <row r="745" spans="2:10">
      <c r="B745" s="224"/>
      <c r="C745" s="225">
        <f>Dat_02!B744</f>
        <v>45242</v>
      </c>
      <c r="D745" s="224"/>
      <c r="E745" s="226">
        <f>Dat_02!C744</f>
        <v>171.48488005070351</v>
      </c>
      <c r="F745" s="226">
        <f>Dat_02!D744</f>
        <v>80.938788836501317</v>
      </c>
      <c r="G745" s="226">
        <f>Dat_02!E744</f>
        <v>80.938788836501317</v>
      </c>
      <c r="I745" s="227">
        <f>Dat_02!G744</f>
        <v>0</v>
      </c>
      <c r="J745" s="233"/>
    </row>
    <row r="746" spans="2:10">
      <c r="B746" s="224"/>
      <c r="C746" s="225">
        <f>Dat_02!B745</f>
        <v>45243</v>
      </c>
      <c r="D746" s="224"/>
      <c r="E746" s="226">
        <f>Dat_02!C745</f>
        <v>190.53308005070352</v>
      </c>
      <c r="F746" s="226">
        <f>Dat_02!D745</f>
        <v>80.938788836501317</v>
      </c>
      <c r="G746" s="226">
        <f>Dat_02!E745</f>
        <v>80.938788836501317</v>
      </c>
      <c r="I746" s="227">
        <f>Dat_02!G745</f>
        <v>0</v>
      </c>
      <c r="J746" s="233"/>
    </row>
    <row r="747" spans="2:10">
      <c r="B747" s="224"/>
      <c r="C747" s="225">
        <f>Dat_02!B746</f>
        <v>45244</v>
      </c>
      <c r="D747" s="224"/>
      <c r="E747" s="226">
        <f>Dat_02!C746</f>
        <v>203.91558005070166</v>
      </c>
      <c r="F747" s="226">
        <f>Dat_02!D746</f>
        <v>80.938788836501317</v>
      </c>
      <c r="G747" s="226">
        <f>Dat_02!E746</f>
        <v>80.938788836501317</v>
      </c>
      <c r="I747" s="227">
        <f>Dat_02!G746</f>
        <v>0</v>
      </c>
      <c r="J747" s="233"/>
    </row>
    <row r="748" spans="2:10">
      <c r="B748" s="224"/>
      <c r="C748" s="225">
        <f>Dat_02!B747</f>
        <v>45245</v>
      </c>
      <c r="D748" s="224"/>
      <c r="E748" s="226">
        <f>Dat_02!C747</f>
        <v>139.01341894241907</v>
      </c>
      <c r="F748" s="226">
        <f>Dat_02!D747</f>
        <v>80.938788836501317</v>
      </c>
      <c r="G748" s="226">
        <f>Dat_02!E747</f>
        <v>80.938788836501317</v>
      </c>
      <c r="I748" s="227">
        <f>Dat_02!G747</f>
        <v>80.938788836501317</v>
      </c>
      <c r="J748" s="233"/>
    </row>
    <row r="749" spans="2:10">
      <c r="B749" s="224"/>
      <c r="C749" s="225">
        <f>Dat_02!B748</f>
        <v>45246</v>
      </c>
      <c r="D749" s="224"/>
      <c r="E749" s="226">
        <f>Dat_02!C748</f>
        <v>139.64881894241907</v>
      </c>
      <c r="F749" s="226">
        <f>Dat_02!D748</f>
        <v>80.938788836501317</v>
      </c>
      <c r="G749" s="226">
        <f>Dat_02!E748</f>
        <v>80.938788836501317</v>
      </c>
      <c r="I749" s="227">
        <f>Dat_02!G748</f>
        <v>0</v>
      </c>
      <c r="J749" s="233"/>
    </row>
    <row r="750" spans="2:10">
      <c r="B750" s="224"/>
      <c r="C750" s="225">
        <f>Dat_02!B749</f>
        <v>45247</v>
      </c>
      <c r="D750" s="224"/>
      <c r="E750" s="226">
        <f>Dat_02!C749</f>
        <v>161.96021894241906</v>
      </c>
      <c r="F750" s="226">
        <f>Dat_02!D749</f>
        <v>80.938788836501317</v>
      </c>
      <c r="G750" s="226">
        <f>Dat_02!E749</f>
        <v>80.938788836501317</v>
      </c>
      <c r="I750" s="227">
        <f>Dat_02!G749</f>
        <v>0</v>
      </c>
      <c r="J750" s="233"/>
    </row>
    <row r="751" spans="2:10">
      <c r="B751" s="224"/>
      <c r="C751" s="225">
        <f>Dat_02!B750</f>
        <v>45248</v>
      </c>
      <c r="D751" s="224"/>
      <c r="E751" s="226">
        <f>Dat_02!C750</f>
        <v>148.16361894242092</v>
      </c>
      <c r="F751" s="226">
        <f>Dat_02!D750</f>
        <v>80.938788836501317</v>
      </c>
      <c r="G751" s="226">
        <f>Dat_02!E750</f>
        <v>80.938788836501317</v>
      </c>
      <c r="I751" s="227">
        <f>Dat_02!G750</f>
        <v>0</v>
      </c>
      <c r="J751" s="233"/>
    </row>
    <row r="752" spans="2:10">
      <c r="B752" s="224"/>
      <c r="C752" s="225">
        <f>Dat_02!B751</f>
        <v>45249</v>
      </c>
      <c r="D752" s="224"/>
      <c r="E752" s="226">
        <f>Dat_02!C751</f>
        <v>118.77901894241906</v>
      </c>
      <c r="F752" s="226">
        <f>Dat_02!D751</f>
        <v>80.938788836501317</v>
      </c>
      <c r="G752" s="226">
        <f>Dat_02!E751</f>
        <v>80.938788836501317</v>
      </c>
      <c r="I752" s="227">
        <f>Dat_02!G751</f>
        <v>0</v>
      </c>
      <c r="J752" s="233"/>
    </row>
    <row r="753" spans="2:10">
      <c r="B753" s="224"/>
      <c r="C753" s="225">
        <f>Dat_02!B752</f>
        <v>45250</v>
      </c>
      <c r="D753" s="224"/>
      <c r="E753" s="226">
        <f>Dat_02!C752</f>
        <v>140.30131894241907</v>
      </c>
      <c r="F753" s="226">
        <f>Dat_02!D752</f>
        <v>80.938788836501317</v>
      </c>
      <c r="G753" s="226">
        <f>Dat_02!E752</f>
        <v>80.938788836501317</v>
      </c>
      <c r="I753" s="227">
        <f>Dat_02!G752</f>
        <v>0</v>
      </c>
      <c r="J753" s="233"/>
    </row>
    <row r="754" spans="2:10">
      <c r="B754" s="224"/>
      <c r="C754" s="225">
        <f>Dat_02!B753</f>
        <v>45251</v>
      </c>
      <c r="D754" s="224"/>
      <c r="E754" s="226">
        <f>Dat_02!C753</f>
        <v>101.55531894242093</v>
      </c>
      <c r="F754" s="226">
        <f>Dat_02!D753</f>
        <v>80.938788836501317</v>
      </c>
      <c r="G754" s="226">
        <f>Dat_02!E753</f>
        <v>80.938788836501317</v>
      </c>
      <c r="I754" s="227">
        <f>Dat_02!G753</f>
        <v>0</v>
      </c>
      <c r="J754" s="233"/>
    </row>
    <row r="755" spans="2:10">
      <c r="B755" s="224"/>
      <c r="C755" s="225">
        <f>Dat_02!B754</f>
        <v>45252</v>
      </c>
      <c r="D755" s="224"/>
      <c r="E755" s="226">
        <f>Dat_02!C754</f>
        <v>59.209988596797729</v>
      </c>
      <c r="F755" s="226">
        <f>Dat_02!D754</f>
        <v>80.938788836501317</v>
      </c>
      <c r="G755" s="226">
        <f>Dat_02!E754</f>
        <v>59.209988596797729</v>
      </c>
      <c r="I755" s="227">
        <f>Dat_02!G754</f>
        <v>0</v>
      </c>
      <c r="J755" s="233"/>
    </row>
    <row r="756" spans="2:10">
      <c r="B756" s="224"/>
      <c r="C756" s="225">
        <f>Dat_02!B755</f>
        <v>45253</v>
      </c>
      <c r="D756" s="224"/>
      <c r="E756" s="226">
        <f>Dat_02!C755</f>
        <v>77.077688596795866</v>
      </c>
      <c r="F756" s="226">
        <f>Dat_02!D755</f>
        <v>80.938788836501317</v>
      </c>
      <c r="G756" s="226">
        <f>Dat_02!E755</f>
        <v>77.077688596795866</v>
      </c>
      <c r="I756" s="227">
        <f>Dat_02!G755</f>
        <v>0</v>
      </c>
      <c r="J756" s="233"/>
    </row>
    <row r="757" spans="2:10">
      <c r="B757" s="224"/>
      <c r="C757" s="225">
        <f>Dat_02!B756</f>
        <v>45254</v>
      </c>
      <c r="D757" s="224"/>
      <c r="E757" s="226">
        <f>Dat_02!C756</f>
        <v>88.524088596797739</v>
      </c>
      <c r="F757" s="226">
        <f>Dat_02!D756</f>
        <v>80.938788836501317</v>
      </c>
      <c r="G757" s="226">
        <f>Dat_02!E756</f>
        <v>80.938788836501317</v>
      </c>
      <c r="I757" s="227">
        <f>Dat_02!G756</f>
        <v>0</v>
      </c>
      <c r="J757" s="233"/>
    </row>
    <row r="758" spans="2:10">
      <c r="B758" s="224"/>
      <c r="C758" s="225">
        <f>Dat_02!B757</f>
        <v>45255</v>
      </c>
      <c r="D758" s="224"/>
      <c r="E758" s="226">
        <f>Dat_02!C757</f>
        <v>79.626388596797739</v>
      </c>
      <c r="F758" s="226">
        <f>Dat_02!D757</f>
        <v>80.938788836501317</v>
      </c>
      <c r="G758" s="226">
        <f>Dat_02!E757</f>
        <v>79.626388596797739</v>
      </c>
      <c r="I758" s="227">
        <f>Dat_02!G757</f>
        <v>0</v>
      </c>
      <c r="J758" s="233"/>
    </row>
    <row r="759" spans="2:10">
      <c r="B759" s="224"/>
      <c r="C759" s="225">
        <f>Dat_02!B758</f>
        <v>45256</v>
      </c>
      <c r="D759" s="224"/>
      <c r="E759" s="226">
        <f>Dat_02!C758</f>
        <v>118.20378859679774</v>
      </c>
      <c r="F759" s="226">
        <f>Dat_02!D758</f>
        <v>80.938788836501317</v>
      </c>
      <c r="G759" s="226">
        <f>Dat_02!E758</f>
        <v>80.938788836501317</v>
      </c>
      <c r="I759" s="227">
        <f>Dat_02!G758</f>
        <v>0</v>
      </c>
      <c r="J759" s="233"/>
    </row>
    <row r="760" spans="2:10">
      <c r="B760" s="224"/>
      <c r="C760" s="225">
        <f>Dat_02!B759</f>
        <v>45257</v>
      </c>
      <c r="D760" s="224"/>
      <c r="E760" s="226">
        <f>Dat_02!C759</f>
        <v>114.29358859679586</v>
      </c>
      <c r="F760" s="226">
        <f>Dat_02!D759</f>
        <v>80.938788836501317</v>
      </c>
      <c r="G760" s="226">
        <f>Dat_02!E759</f>
        <v>80.938788836501317</v>
      </c>
      <c r="I760" s="227">
        <f>Dat_02!G759</f>
        <v>0</v>
      </c>
      <c r="J760" s="233"/>
    </row>
    <row r="761" spans="2:10">
      <c r="B761" s="224"/>
      <c r="C761" s="225">
        <f>Dat_02!B760</f>
        <v>45258</v>
      </c>
      <c r="D761" s="224"/>
      <c r="E761" s="226">
        <f>Dat_02!C760</f>
        <v>114.73578859679773</v>
      </c>
      <c r="F761" s="226">
        <f>Dat_02!D760</f>
        <v>80.938788836501317</v>
      </c>
      <c r="G761" s="226">
        <f>Dat_02!E760</f>
        <v>80.938788836501317</v>
      </c>
      <c r="I761" s="227">
        <f>Dat_02!G760</f>
        <v>0</v>
      </c>
      <c r="J761" s="233"/>
    </row>
    <row r="762" spans="2:10">
      <c r="B762" s="224"/>
      <c r="C762" s="225">
        <f>Dat_02!B761</f>
        <v>45259</v>
      </c>
      <c r="D762" s="224"/>
      <c r="E762" s="226">
        <f>Dat_02!C761</f>
        <v>136.26722023465373</v>
      </c>
      <c r="F762" s="226">
        <f>Dat_02!D761</f>
        <v>80.938788836501317</v>
      </c>
      <c r="G762" s="226">
        <f>Dat_02!E761</f>
        <v>80.938788836501317</v>
      </c>
      <c r="I762" s="227">
        <f>Dat_02!G761</f>
        <v>0</v>
      </c>
      <c r="J762" s="233"/>
    </row>
    <row r="763" spans="2:10">
      <c r="B763" s="224"/>
      <c r="C763" s="225">
        <f>Dat_02!B762</f>
        <v>45260</v>
      </c>
      <c r="D763" s="224"/>
      <c r="E763" s="226">
        <f>Dat_02!C762</f>
        <v>165.58282023465745</v>
      </c>
      <c r="F763" s="226">
        <f>Dat_02!D762</f>
        <v>80.938788836501317</v>
      </c>
      <c r="G763" s="226">
        <f>Dat_02!E762</f>
        <v>80.938788836501317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B46" workbookViewId="0">
      <selection activeCell="Q62" sqref="Q62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30" t="s">
        <v>36</v>
      </c>
      <c r="G3" s="330"/>
      <c r="H3" s="330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2022</v>
      </c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59" si="2">D54/E54*100</f>
        <v>52.861846372253993</v>
      </c>
      <c r="J54" s="125"/>
    </row>
    <row r="55" spans="2:20">
      <c r="B55" s="154" t="str">
        <f>IF(C55="E",YEAR(Dat_01!B$2),"")</f>
        <v/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154" t="str">
        <f>IF(C56="E",YEAR(Dat_01!B$2),"")</f>
        <v/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154" t="str">
        <f>IF(C57="E",YEAR(Dat_01!B$2),"")</f>
        <v/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/>
    </row>
    <row r="58" spans="2:20">
      <c r="B58" s="154" t="str">
        <f>IF(C58="E",YEAR(Dat_01!B$2),"")</f>
        <v/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/>
    </row>
    <row r="59" spans="2:20">
      <c r="B59" s="154" t="str">
        <f>IF(C59="E",YEAR(Dat_01!B$2),"")</f>
        <v/>
      </c>
      <c r="C59" s="155" t="s">
        <v>89</v>
      </c>
      <c r="D59" s="151">
        <v>8175.9128053970835</v>
      </c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44.103363318638081</v>
      </c>
      <c r="J59" s="125"/>
    </row>
    <row r="60" spans="2:20">
      <c r="B60" s="154" t="str">
        <f>IF(C60="E",YEAR(Dat_01!B$2),"")</f>
        <v/>
      </c>
      <c r="C60" s="155" t="s">
        <v>88</v>
      </c>
      <c r="D60" s="151">
        <v>7267.4230046471803</v>
      </c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ref="I60" si="3">D60/E60*100</f>
        <v>39.202692689261895</v>
      </c>
      <c r="J60" s="125"/>
    </row>
    <row r="61" spans="2:20">
      <c r="B61" s="154" t="str">
        <f>IF(C61="E",YEAR(Dat_01!B$2),"")</f>
        <v/>
      </c>
      <c r="C61" s="155" t="s">
        <v>90</v>
      </c>
      <c r="D61" s="151">
        <v>7008.4596426560602</v>
      </c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ref="I61" si="4">D61/E61*100</f>
        <v>37.805765457776381</v>
      </c>
      <c r="J61" s="125"/>
    </row>
    <row r="62" spans="2:20">
      <c r="B62" s="154" t="str">
        <f>IF(C62="E",YEAR(Dat_01!B$2),"")</f>
        <v/>
      </c>
      <c r="C62" s="155" t="s">
        <v>91</v>
      </c>
      <c r="D62" s="151">
        <v>7614.13469651794</v>
      </c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ref="I62:I63" si="5">D62/E62*100</f>
        <v>41.07296113235266</v>
      </c>
      <c r="J62" s="125"/>
    </row>
    <row r="63" spans="2:20">
      <c r="B63" s="154" t="str">
        <f>IF(C63="E",YEAR(Dat_01!B$2),"")</f>
        <v/>
      </c>
      <c r="C63" s="155" t="s">
        <v>92</v>
      </c>
      <c r="D63" s="151">
        <v>9142.8206733039697</v>
      </c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>
        <f t="shared" si="5"/>
        <v>49.319158791138349</v>
      </c>
      <c r="J63" s="125">
        <f>I63-I62</f>
        <v>8.2461976587856896</v>
      </c>
      <c r="K63" s="125">
        <f>I63-I51</f>
        <v>18.090240813938944</v>
      </c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/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2023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9" t="s">
        <v>53</v>
      </c>
      <c r="D68" s="329" t="s">
        <v>53</v>
      </c>
      <c r="E68" s="116"/>
      <c r="F68" s="329" t="s">
        <v>42</v>
      </c>
      <c r="G68" s="329"/>
      <c r="H68" s="329" t="s">
        <v>43</v>
      </c>
      <c r="I68" s="329"/>
      <c r="J68" s="329" t="s">
        <v>44</v>
      </c>
      <c r="K68" s="329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5249.5645566666662</v>
      </c>
      <c r="F70" s="239">
        <f>G70/C70</f>
        <v>0.73652945635484124</v>
      </c>
      <c r="G70" s="121">
        <v>1875.8064769747243</v>
      </c>
      <c r="H70" s="239">
        <f>I70/D70</f>
        <v>0.92128947799051686</v>
      </c>
      <c r="I70" s="121">
        <v>837.89066928490331</v>
      </c>
      <c r="J70" s="144">
        <f>K70/SUM(C70:D70)</f>
        <v>0.78514650265852015</v>
      </c>
      <c r="K70" s="121">
        <f t="shared" ref="K70:K75" si="6">SUM(G70,I70)</f>
        <v>2713.6971462596275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0.55943118846898976</v>
      </c>
      <c r="G71" s="121">
        <v>940.40382781637186</v>
      </c>
      <c r="H71" s="239">
        <f t="shared" ref="H71:H75" si="7">I71/D71</f>
        <v>0.50669909044910377</v>
      </c>
      <c r="I71" s="121">
        <v>1581.2051816554731</v>
      </c>
      <c r="J71" s="144">
        <f t="shared" ref="J71:J75" si="8">K71/SUM(C71:D71)</f>
        <v>0.52516015692099394</v>
      </c>
      <c r="K71" s="121">
        <f t="shared" si="6"/>
        <v>2521.6090094718447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3557.6004000000003</v>
      </c>
      <c r="F72" s="239">
        <f>G72/C72</f>
        <v>0.48194993601182706</v>
      </c>
      <c r="G72" s="121">
        <v>1168.6914846836075</v>
      </c>
      <c r="H72" s="239">
        <f t="shared" si="7"/>
        <v>0.37200586869319002</v>
      </c>
      <c r="I72" s="121">
        <v>1410.5986373333837</v>
      </c>
      <c r="J72" s="144">
        <f t="shared" si="8"/>
        <v>0.41489065057107261</v>
      </c>
      <c r="K72" s="121">
        <f t="shared" si="6"/>
        <v>2579.2901220169915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121" t="s">
        <v>18</v>
      </c>
      <c r="H73" s="239">
        <f t="shared" si="7"/>
        <v>9.7968713959077688E-3</v>
      </c>
      <c r="I73" s="121">
        <v>8.1817983650639974</v>
      </c>
      <c r="J73" s="144">
        <f t="shared" si="8"/>
        <v>9.7968713959077688E-3</v>
      </c>
      <c r="K73" s="121">
        <f t="shared" si="6"/>
        <v>8.1817983650639974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0.47217043818116827</v>
      </c>
      <c r="G74" s="121">
        <v>85.132330004064642</v>
      </c>
      <c r="H74" s="239">
        <f t="shared" si="7"/>
        <v>7.8955781744741299E-2</v>
      </c>
      <c r="I74" s="121">
        <v>52.829313565406409</v>
      </c>
      <c r="J74" s="144">
        <f t="shared" si="8"/>
        <v>0.16242246711734287</v>
      </c>
      <c r="K74" s="121">
        <f t="shared" si="6"/>
        <v>137.96164356947105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0.52637704463649548</v>
      </c>
      <c r="G75" s="121">
        <v>1123.2033401730503</v>
      </c>
      <c r="H75" s="239">
        <f t="shared" si="7"/>
        <v>0.24031678958334951</v>
      </c>
      <c r="I75" s="121">
        <v>58.877613447920631</v>
      </c>
      <c r="J75" s="144">
        <f t="shared" si="8"/>
        <v>0.49691528116709532</v>
      </c>
      <c r="K75" s="121">
        <f t="shared" si="6"/>
        <v>1182.0809536209708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0">
        <f>G76/C76</f>
        <v>0.5791577492739467</v>
      </c>
      <c r="G76" s="122">
        <f>SUM(G70:G75)</f>
        <v>5193.2374596518184</v>
      </c>
      <c r="H76" s="240">
        <f>I76/D76</f>
        <v>0.41265322163134438</v>
      </c>
      <c r="I76" s="122">
        <f>SUM(I70:I75)</f>
        <v>3949.5832136521508</v>
      </c>
      <c r="J76" s="145">
        <f>ROUND(K76/SUM(C76:D76),4)</f>
        <v>0.49320000000000003</v>
      </c>
      <c r="K76" s="122">
        <f>SUM(K70:K75)</f>
        <v>9142.8206733039697</v>
      </c>
    </row>
    <row r="79" spans="2:11">
      <c r="B79" s="104" t="str">
        <f>TEXT(CONCATENATE(TEXT(Dat_01!B2,"dd de mm de aaaa")),"@")</f>
        <v>30 302023 11 302023 2023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topLeftCell="A759" workbookViewId="0">
      <selection activeCell="H762" sqref="H762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44501</v>
      </c>
      <c r="C2" s="257">
        <v>299.726088</v>
      </c>
      <c r="D2" s="258">
        <v>185.0383713095766</v>
      </c>
      <c r="E2" s="257">
        <f>IF(C2&gt;D2,D2,C2)</f>
        <v>185.0383713095766</v>
      </c>
      <c r="F2" s="260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44502</v>
      </c>
      <c r="C3" s="257">
        <v>291.51458399999996</v>
      </c>
      <c r="D3" s="258">
        <v>185.0383713095766</v>
      </c>
      <c r="E3" s="257">
        <f t="shared" ref="E3:E66" si="0">IF(C3&gt;D3,D3,C3)</f>
        <v>185.0383713095766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44503</v>
      </c>
      <c r="C4" s="257">
        <v>238.343253</v>
      </c>
      <c r="D4" s="258">
        <v>185.0383713095766</v>
      </c>
      <c r="E4" s="257">
        <f t="shared" si="0"/>
        <v>185.0383713095766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44504</v>
      </c>
      <c r="C5" s="257">
        <v>169.503196</v>
      </c>
      <c r="D5" s="258">
        <v>185.0383713095766</v>
      </c>
      <c r="E5" s="257">
        <f t="shared" si="0"/>
        <v>169.503196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44505</v>
      </c>
      <c r="C6" s="257">
        <v>237.30481</v>
      </c>
      <c r="D6" s="258">
        <v>185.0383713095766</v>
      </c>
      <c r="E6" s="257">
        <f t="shared" si="0"/>
        <v>185.0383713095766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44506</v>
      </c>
      <c r="C7" s="257">
        <v>274.37660800000003</v>
      </c>
      <c r="D7" s="258">
        <v>185.0383713095766</v>
      </c>
      <c r="E7" s="257">
        <f t="shared" si="0"/>
        <v>185.0383713095766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44507</v>
      </c>
      <c r="C8" s="257">
        <v>295.55063999999999</v>
      </c>
      <c r="D8" s="258">
        <v>185.0383713095766</v>
      </c>
      <c r="E8" s="257">
        <f t="shared" si="0"/>
        <v>185.0383713095766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44508</v>
      </c>
      <c r="C9" s="257">
        <v>281.13854300000003</v>
      </c>
      <c r="D9" s="258">
        <v>185.0383713095766</v>
      </c>
      <c r="E9" s="257">
        <f t="shared" si="0"/>
        <v>185.0383713095766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44509</v>
      </c>
      <c r="C10" s="257">
        <v>187.250249</v>
      </c>
      <c r="D10" s="258">
        <v>185.0383713095766</v>
      </c>
      <c r="E10" s="257">
        <f t="shared" si="0"/>
        <v>185.0383713095766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44510</v>
      </c>
      <c r="C11" s="257">
        <v>90.506957</v>
      </c>
      <c r="D11" s="258">
        <v>185.0383713095766</v>
      </c>
      <c r="E11" s="257">
        <f t="shared" si="0"/>
        <v>90.506957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44511</v>
      </c>
      <c r="C12" s="257">
        <v>58.289410000000004</v>
      </c>
      <c r="D12" s="258">
        <v>185.0383713095766</v>
      </c>
      <c r="E12" s="257">
        <f t="shared" si="0"/>
        <v>58.289410000000004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44512</v>
      </c>
      <c r="C13" s="257">
        <v>81.243966</v>
      </c>
      <c r="D13" s="258">
        <v>185.0383713095766</v>
      </c>
      <c r="E13" s="257">
        <f t="shared" si="0"/>
        <v>81.243966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44513</v>
      </c>
      <c r="C14" s="257">
        <v>129.10227800000001</v>
      </c>
      <c r="D14" s="258">
        <v>185.0383713095766</v>
      </c>
      <c r="E14" s="257">
        <f t="shared" si="0"/>
        <v>129.10227800000001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44514</v>
      </c>
      <c r="C15" s="257">
        <v>230.27784800000001</v>
      </c>
      <c r="D15" s="258">
        <v>185.0383713095766</v>
      </c>
      <c r="E15" s="257">
        <f t="shared" si="0"/>
        <v>185.0383713095766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44515</v>
      </c>
      <c r="C16" s="257">
        <v>277.16187400000001</v>
      </c>
      <c r="D16" s="258">
        <v>185.0383713095766</v>
      </c>
      <c r="E16" s="257">
        <f t="shared" si="0"/>
        <v>185.0383713095766</v>
      </c>
      <c r="F16" s="263"/>
      <c r="G16" s="190" t="str">
        <f t="shared" si="1"/>
        <v>N</v>
      </c>
      <c r="H16" s="259" t="str">
        <f t="shared" si="2"/>
        <v>185,0</v>
      </c>
      <c r="I16" s="260"/>
    </row>
    <row r="17" spans="1:9">
      <c r="A17" s="255">
        <f t="shared" si="3"/>
        <v>15</v>
      </c>
      <c r="B17" s="256">
        <v>44516</v>
      </c>
      <c r="C17" s="257">
        <v>219.13744</v>
      </c>
      <c r="D17" s="258">
        <v>185.0383713095766</v>
      </c>
      <c r="E17" s="257">
        <f t="shared" si="0"/>
        <v>185.0383713095766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44517</v>
      </c>
      <c r="C18" s="257">
        <v>289.08436499999999</v>
      </c>
      <c r="D18" s="258">
        <v>185.0383713095766</v>
      </c>
      <c r="E18" s="257">
        <f t="shared" si="0"/>
        <v>185.0383713095766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44518</v>
      </c>
      <c r="C19" s="257">
        <v>219.51529000000002</v>
      </c>
      <c r="D19" s="258">
        <v>185.0383713095766</v>
      </c>
      <c r="E19" s="257">
        <f t="shared" si="0"/>
        <v>185.0383713095766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44519</v>
      </c>
      <c r="C20" s="257">
        <v>154.30453700000001</v>
      </c>
      <c r="D20" s="258">
        <v>185.0383713095766</v>
      </c>
      <c r="E20" s="257">
        <f t="shared" si="0"/>
        <v>154.30453700000001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44520</v>
      </c>
      <c r="C21" s="257">
        <v>82.698397</v>
      </c>
      <c r="D21" s="258">
        <v>185.0383713095766</v>
      </c>
      <c r="E21" s="257">
        <f t="shared" si="0"/>
        <v>82.698397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44521</v>
      </c>
      <c r="C22" s="257">
        <v>82.886587000000006</v>
      </c>
      <c r="D22" s="258">
        <v>185.0383713095766</v>
      </c>
      <c r="E22" s="257">
        <f t="shared" si="0"/>
        <v>82.886587000000006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44522</v>
      </c>
      <c r="C23" s="257">
        <v>165.69103899999999</v>
      </c>
      <c r="D23" s="258">
        <v>185.0383713095766</v>
      </c>
      <c r="E23" s="257">
        <f t="shared" si="0"/>
        <v>165.69103899999999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44523</v>
      </c>
      <c r="C24" s="257">
        <v>218.26367499999998</v>
      </c>
      <c r="D24" s="258">
        <v>185.0383713095766</v>
      </c>
      <c r="E24" s="257">
        <f t="shared" si="0"/>
        <v>185.0383713095766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44524</v>
      </c>
      <c r="C25" s="257">
        <v>184.36194800000001</v>
      </c>
      <c r="D25" s="258">
        <v>185.0383713095766</v>
      </c>
      <c r="E25" s="257">
        <f t="shared" si="0"/>
        <v>184.36194800000001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44525</v>
      </c>
      <c r="C26" s="257">
        <v>249.739835</v>
      </c>
      <c r="D26" s="258">
        <v>185.0383713095766</v>
      </c>
      <c r="E26" s="257">
        <f t="shared" si="0"/>
        <v>185.0383713095766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44526</v>
      </c>
      <c r="C27" s="257">
        <v>259.87599799999998</v>
      </c>
      <c r="D27" s="258">
        <v>185.0383713095766</v>
      </c>
      <c r="E27" s="257">
        <f t="shared" si="0"/>
        <v>185.0383713095766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44527</v>
      </c>
      <c r="C28" s="257">
        <v>369.31672499999996</v>
      </c>
      <c r="D28" s="258">
        <v>185.0383713095766</v>
      </c>
      <c r="E28" s="257">
        <f t="shared" si="0"/>
        <v>185.0383713095766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44528</v>
      </c>
      <c r="C29" s="257">
        <v>351.30183699999998</v>
      </c>
      <c r="D29" s="258">
        <v>185.0383713095766</v>
      </c>
      <c r="E29" s="257">
        <f t="shared" si="0"/>
        <v>185.0383713095766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44529</v>
      </c>
      <c r="C30" s="257">
        <v>309.76183500000002</v>
      </c>
      <c r="D30" s="258">
        <v>185.0383713095766</v>
      </c>
      <c r="E30" s="257">
        <f t="shared" si="0"/>
        <v>185.0383713095766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44530</v>
      </c>
      <c r="C31" s="257">
        <v>81.751546000000005</v>
      </c>
      <c r="D31" s="258">
        <v>185.0383713095766</v>
      </c>
      <c r="E31" s="257">
        <f t="shared" si="0"/>
        <v>81.751546000000005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44531</v>
      </c>
      <c r="C32" s="257">
        <v>232.76318599999999</v>
      </c>
      <c r="D32" s="258">
        <v>182.52912658074851</v>
      </c>
      <c r="E32" s="257">
        <f t="shared" si="0"/>
        <v>182.52912658074851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44532</v>
      </c>
      <c r="C33" s="257">
        <v>336.34145000000001</v>
      </c>
      <c r="D33" s="258">
        <v>182.52912658074851</v>
      </c>
      <c r="E33" s="257">
        <f t="shared" si="0"/>
        <v>182.52912658074851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44533</v>
      </c>
      <c r="C34" s="257">
        <v>294.96073899999999</v>
      </c>
      <c r="D34" s="258">
        <v>182.52912658074851</v>
      </c>
      <c r="E34" s="257">
        <f t="shared" si="0"/>
        <v>182.52912658074851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44534</v>
      </c>
      <c r="C35" s="257">
        <v>319.67756700000007</v>
      </c>
      <c r="D35" s="258">
        <v>182.52912658074851</v>
      </c>
      <c r="E35" s="257">
        <f t="shared" si="0"/>
        <v>182.52912658074851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44535</v>
      </c>
      <c r="C36" s="257">
        <v>390.83972799999998</v>
      </c>
      <c r="D36" s="258">
        <v>182.52912658074851</v>
      </c>
      <c r="E36" s="257">
        <f t="shared" si="0"/>
        <v>182.52912658074851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44536</v>
      </c>
      <c r="C37" s="257">
        <v>283.16964100000001</v>
      </c>
      <c r="D37" s="258">
        <v>182.52912658074851</v>
      </c>
      <c r="E37" s="257">
        <f t="shared" si="0"/>
        <v>182.52912658074851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44537</v>
      </c>
      <c r="C38" s="257">
        <v>301.61118900000002</v>
      </c>
      <c r="D38" s="258">
        <v>182.52912658074851</v>
      </c>
      <c r="E38" s="257">
        <f t="shared" si="0"/>
        <v>182.52912658074851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44538</v>
      </c>
      <c r="C39" s="257">
        <v>423.62861900000001</v>
      </c>
      <c r="D39" s="258">
        <v>182.52912658074851</v>
      </c>
      <c r="E39" s="257">
        <f t="shared" si="0"/>
        <v>182.52912658074851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44539</v>
      </c>
      <c r="C40" s="257">
        <v>386.78574800000001</v>
      </c>
      <c r="D40" s="258">
        <v>182.52912658074851</v>
      </c>
      <c r="E40" s="257">
        <f t="shared" si="0"/>
        <v>182.52912658074851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44540</v>
      </c>
      <c r="C41" s="257">
        <v>417.40673799999996</v>
      </c>
      <c r="D41" s="258">
        <v>182.52912658074851</v>
      </c>
      <c r="E41" s="257">
        <f t="shared" si="0"/>
        <v>182.52912658074851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44541</v>
      </c>
      <c r="C42" s="257">
        <v>260.58034299999997</v>
      </c>
      <c r="D42" s="258">
        <v>182.52912658074851</v>
      </c>
      <c r="E42" s="257">
        <f t="shared" si="0"/>
        <v>182.52912658074851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44542</v>
      </c>
      <c r="C43" s="257">
        <v>99.528155999999996</v>
      </c>
      <c r="D43" s="258">
        <v>182.52912658074851</v>
      </c>
      <c r="E43" s="257">
        <f t="shared" si="0"/>
        <v>99.528155999999996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44543</v>
      </c>
      <c r="C44" s="257">
        <v>92.519082999999995</v>
      </c>
      <c r="D44" s="258">
        <v>182.52912658074851</v>
      </c>
      <c r="E44" s="257">
        <f t="shared" si="0"/>
        <v>92.519082999999995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44544</v>
      </c>
      <c r="C45" s="257">
        <v>60.180174000000001</v>
      </c>
      <c r="D45" s="258">
        <v>182.52912658074851</v>
      </c>
      <c r="E45" s="257">
        <f t="shared" si="0"/>
        <v>60.180174000000001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44545</v>
      </c>
      <c r="C46" s="257">
        <v>107.21557199999999</v>
      </c>
      <c r="D46" s="258">
        <v>182.52912658074851</v>
      </c>
      <c r="E46" s="257">
        <f t="shared" si="0"/>
        <v>107.21557199999999</v>
      </c>
      <c r="F46" s="263"/>
      <c r="G46" s="190" t="str">
        <f t="shared" si="1"/>
        <v>D</v>
      </c>
      <c r="H46" s="259" t="str">
        <f t="shared" si="2"/>
        <v>182,5</v>
      </c>
      <c r="I46" s="260"/>
    </row>
    <row r="47" spans="1:9">
      <c r="A47" s="255">
        <f t="shared" si="3"/>
        <v>45</v>
      </c>
      <c r="B47" s="256">
        <v>44546</v>
      </c>
      <c r="C47" s="257">
        <v>147.98441600000001</v>
      </c>
      <c r="D47" s="258">
        <v>182.52912658074851</v>
      </c>
      <c r="E47" s="257">
        <f t="shared" si="0"/>
        <v>147.98441600000001</v>
      </c>
      <c r="F47" s="263"/>
      <c r="G47" s="190" t="str">
        <f t="shared" si="1"/>
        <v/>
      </c>
      <c r="H47" s="259" t="str">
        <f t="shared" si="2"/>
        <v/>
      </c>
      <c r="I47" s="260"/>
    </row>
    <row r="48" spans="1:9">
      <c r="A48" s="255">
        <f t="shared" si="3"/>
        <v>46</v>
      </c>
      <c r="B48" s="256">
        <v>44547</v>
      </c>
      <c r="C48" s="257">
        <v>113.428253</v>
      </c>
      <c r="D48" s="258">
        <v>182.52912658074851</v>
      </c>
      <c r="E48" s="257">
        <f t="shared" si="0"/>
        <v>113.428253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44548</v>
      </c>
      <c r="C49" s="257">
        <v>83.456351999999995</v>
      </c>
      <c r="D49" s="258">
        <v>182.52912658074851</v>
      </c>
      <c r="E49" s="257">
        <f t="shared" si="0"/>
        <v>83.456351999999995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44549</v>
      </c>
      <c r="C50" s="257">
        <v>122.51049400000001</v>
      </c>
      <c r="D50" s="258">
        <v>182.52912658074851</v>
      </c>
      <c r="E50" s="257">
        <f t="shared" si="0"/>
        <v>122.51049400000001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44550</v>
      </c>
      <c r="C51" s="257">
        <v>119.988249</v>
      </c>
      <c r="D51" s="258">
        <v>182.52912658074851</v>
      </c>
      <c r="E51" s="257">
        <f t="shared" si="0"/>
        <v>119.988249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44551</v>
      </c>
      <c r="C52" s="257">
        <v>131.45563899999999</v>
      </c>
      <c r="D52" s="258">
        <v>182.52912658074851</v>
      </c>
      <c r="E52" s="257">
        <f t="shared" si="0"/>
        <v>131.45563899999999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44552</v>
      </c>
      <c r="C53" s="257">
        <v>141.62322599999999</v>
      </c>
      <c r="D53" s="258">
        <v>182.52912658074851</v>
      </c>
      <c r="E53" s="257">
        <f t="shared" si="0"/>
        <v>141.62322599999999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44553</v>
      </c>
      <c r="C54" s="257">
        <v>162.05260699999999</v>
      </c>
      <c r="D54" s="258">
        <v>182.52912658074851</v>
      </c>
      <c r="E54" s="257">
        <f t="shared" si="0"/>
        <v>162.05260699999999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44554</v>
      </c>
      <c r="C55" s="257">
        <v>198.18832399999999</v>
      </c>
      <c r="D55" s="258">
        <v>182.52912658074851</v>
      </c>
      <c r="E55" s="257">
        <f t="shared" si="0"/>
        <v>182.52912658074851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44555</v>
      </c>
      <c r="C56" s="257">
        <v>160.13164799999998</v>
      </c>
      <c r="D56" s="258">
        <v>182.52912658074851</v>
      </c>
      <c r="E56" s="257">
        <f t="shared" si="0"/>
        <v>160.13164799999998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44556</v>
      </c>
      <c r="C57" s="257">
        <v>235.74902800000001</v>
      </c>
      <c r="D57" s="258">
        <v>182.52912658074851</v>
      </c>
      <c r="E57" s="257">
        <f t="shared" si="0"/>
        <v>182.52912658074851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44557</v>
      </c>
      <c r="C58" s="257">
        <v>391.14988899999997</v>
      </c>
      <c r="D58" s="258">
        <v>182.52912658074851</v>
      </c>
      <c r="E58" s="257">
        <f t="shared" si="0"/>
        <v>182.52912658074851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44558</v>
      </c>
      <c r="C59" s="257">
        <v>378.93051100000002</v>
      </c>
      <c r="D59" s="258">
        <v>182.52912658074851</v>
      </c>
      <c r="E59" s="257">
        <f t="shared" si="0"/>
        <v>182.52912658074851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44559</v>
      </c>
      <c r="C60" s="257">
        <v>214.96013699999997</v>
      </c>
      <c r="D60" s="258">
        <v>182.52912658074851</v>
      </c>
      <c r="E60" s="257">
        <f t="shared" si="0"/>
        <v>182.52912658074851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44560</v>
      </c>
      <c r="C61" s="257">
        <v>93.66605100000001</v>
      </c>
      <c r="D61" s="258">
        <v>182.52912658074851</v>
      </c>
      <c r="E61" s="257">
        <f t="shared" si="0"/>
        <v>93.66605100000001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44561</v>
      </c>
      <c r="C62" s="257">
        <v>120.18130000000001</v>
      </c>
      <c r="D62" s="258">
        <v>182.52912658074851</v>
      </c>
      <c r="E62" s="257">
        <f t="shared" si="0"/>
        <v>120.18130000000001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44562</v>
      </c>
      <c r="C63" s="257">
        <v>139.46714299999999</v>
      </c>
      <c r="D63" s="258">
        <v>212.42738073293233</v>
      </c>
      <c r="E63" s="257">
        <f t="shared" si="0"/>
        <v>139.46714299999999</v>
      </c>
      <c r="F63" s="260">
        <f>YEAR(B63)</f>
        <v>2022</v>
      </c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44563</v>
      </c>
      <c r="C64" s="257">
        <v>103.22421899999999</v>
      </c>
      <c r="D64" s="258">
        <v>212.42738073293233</v>
      </c>
      <c r="E64" s="257">
        <f t="shared" si="0"/>
        <v>103.22421899999999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44564</v>
      </c>
      <c r="C65" s="257">
        <v>151.54816399999999</v>
      </c>
      <c r="D65" s="258">
        <v>212.42738073293233</v>
      </c>
      <c r="E65" s="257">
        <f t="shared" si="0"/>
        <v>151.54816399999999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44565</v>
      </c>
      <c r="C66" s="257">
        <v>303.58201500000001</v>
      </c>
      <c r="D66" s="258">
        <v>212.42738073293233</v>
      </c>
      <c r="E66" s="257">
        <f t="shared" si="0"/>
        <v>212.42738073293233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44566</v>
      </c>
      <c r="C67" s="257">
        <v>291.23252100000002</v>
      </c>
      <c r="D67" s="258">
        <v>212.42738073293233</v>
      </c>
      <c r="E67" s="257">
        <f t="shared" ref="E67:E130" si="4">IF(C67&gt;D67,D67,C67)</f>
        <v>212.42738073293233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44567</v>
      </c>
      <c r="C68" s="257">
        <v>206.61775800000001</v>
      </c>
      <c r="D68" s="258">
        <v>212.42738073293233</v>
      </c>
      <c r="E68" s="257">
        <f t="shared" si="4"/>
        <v>206.61775800000001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44568</v>
      </c>
      <c r="C69" s="257">
        <v>208.517426</v>
      </c>
      <c r="D69" s="258">
        <v>212.42738073293233</v>
      </c>
      <c r="E69" s="257">
        <f t="shared" si="4"/>
        <v>208.517426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44569</v>
      </c>
      <c r="C70" s="257">
        <v>261.85432700000001</v>
      </c>
      <c r="D70" s="258">
        <v>212.42738073293233</v>
      </c>
      <c r="E70" s="257">
        <f t="shared" si="4"/>
        <v>212.42738073293233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44570</v>
      </c>
      <c r="C71" s="257">
        <v>392.83604100000002</v>
      </c>
      <c r="D71" s="258">
        <v>212.42738073293233</v>
      </c>
      <c r="E71" s="257">
        <f t="shared" si="4"/>
        <v>212.42738073293233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44571</v>
      </c>
      <c r="C72" s="257">
        <v>308.04212100000001</v>
      </c>
      <c r="D72" s="258">
        <v>212.42738073293233</v>
      </c>
      <c r="E72" s="257">
        <f t="shared" si="4"/>
        <v>212.42738073293233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44572</v>
      </c>
      <c r="C73" s="257">
        <v>245.221847</v>
      </c>
      <c r="D73" s="258">
        <v>212.42738073293233</v>
      </c>
      <c r="E73" s="257">
        <f t="shared" si="4"/>
        <v>212.42738073293233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44573</v>
      </c>
      <c r="C74" s="257">
        <v>263.36616300000003</v>
      </c>
      <c r="D74" s="258">
        <v>212.42738073293233</v>
      </c>
      <c r="E74" s="257">
        <f t="shared" si="4"/>
        <v>212.42738073293233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44574</v>
      </c>
      <c r="C75" s="257">
        <v>128.97225800000001</v>
      </c>
      <c r="D75" s="258">
        <v>212.42738073293233</v>
      </c>
      <c r="E75" s="257">
        <f t="shared" si="4"/>
        <v>128.97225800000001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44575</v>
      </c>
      <c r="C76" s="257">
        <v>84.023751000000004</v>
      </c>
      <c r="D76" s="258">
        <v>212.42738073293233</v>
      </c>
      <c r="E76" s="257">
        <f t="shared" si="4"/>
        <v>84.023751000000004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44576</v>
      </c>
      <c r="C77" s="257">
        <v>62.011398999999997</v>
      </c>
      <c r="D77" s="258">
        <v>212.42738073293233</v>
      </c>
      <c r="E77" s="257">
        <f t="shared" si="4"/>
        <v>62.011398999999997</v>
      </c>
      <c r="F77" s="263"/>
      <c r="G77" s="190" t="str">
        <f t="shared" si="5"/>
        <v>E</v>
      </c>
      <c r="H77" s="259" t="str">
        <f t="shared" si="6"/>
        <v>212,4</v>
      </c>
      <c r="I77" s="260"/>
    </row>
    <row r="78" spans="1:9">
      <c r="A78" s="255">
        <f t="shared" si="7"/>
        <v>76</v>
      </c>
      <c r="B78" s="256">
        <v>44577</v>
      </c>
      <c r="C78" s="257">
        <v>64.140733999999995</v>
      </c>
      <c r="D78" s="258">
        <v>212.42738073293233</v>
      </c>
      <c r="E78" s="257">
        <f t="shared" si="4"/>
        <v>64.140733999999995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44578</v>
      </c>
      <c r="C79" s="257">
        <v>76.131145000000004</v>
      </c>
      <c r="D79" s="258">
        <v>212.42738073293233</v>
      </c>
      <c r="E79" s="257">
        <f t="shared" si="4"/>
        <v>76.131145000000004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44579</v>
      </c>
      <c r="C80" s="257">
        <v>50.593351999999996</v>
      </c>
      <c r="D80" s="258">
        <v>212.42738073293233</v>
      </c>
      <c r="E80" s="257">
        <f t="shared" si="4"/>
        <v>50.593351999999996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44580</v>
      </c>
      <c r="C81" s="257">
        <v>96.063111000000006</v>
      </c>
      <c r="D81" s="258">
        <v>212.42738073293233</v>
      </c>
      <c r="E81" s="257">
        <f t="shared" si="4"/>
        <v>96.063111000000006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44581</v>
      </c>
      <c r="C82" s="257">
        <v>208.86315100000002</v>
      </c>
      <c r="D82" s="258">
        <v>212.42738073293233</v>
      </c>
      <c r="E82" s="257">
        <f t="shared" si="4"/>
        <v>208.86315100000002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44582</v>
      </c>
      <c r="C83" s="257">
        <v>308.51579399999997</v>
      </c>
      <c r="D83" s="258">
        <v>212.42738073293233</v>
      </c>
      <c r="E83" s="257">
        <f t="shared" si="4"/>
        <v>212.42738073293233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44583</v>
      </c>
      <c r="C84" s="257">
        <v>174.68750700000001</v>
      </c>
      <c r="D84" s="258">
        <v>212.42738073293233</v>
      </c>
      <c r="E84" s="257">
        <f t="shared" si="4"/>
        <v>174.68750700000001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44584</v>
      </c>
      <c r="C85" s="257">
        <v>95.033597</v>
      </c>
      <c r="D85" s="258">
        <v>212.42738073293233</v>
      </c>
      <c r="E85" s="257">
        <f t="shared" si="4"/>
        <v>95.033597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44585</v>
      </c>
      <c r="C86" s="257">
        <v>82.138372000000004</v>
      </c>
      <c r="D86" s="258">
        <v>212.42738073293233</v>
      </c>
      <c r="E86" s="257">
        <f t="shared" si="4"/>
        <v>82.138372000000004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44586</v>
      </c>
      <c r="C87" s="257">
        <v>99.780138000000008</v>
      </c>
      <c r="D87" s="258">
        <v>212.42738073293233</v>
      </c>
      <c r="E87" s="257">
        <f t="shared" si="4"/>
        <v>99.780138000000008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44587</v>
      </c>
      <c r="C88" s="257">
        <v>122.851364</v>
      </c>
      <c r="D88" s="258">
        <v>212.42738073293233</v>
      </c>
      <c r="E88" s="257">
        <f t="shared" si="4"/>
        <v>122.851364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44588</v>
      </c>
      <c r="C89" s="257">
        <v>134.079937</v>
      </c>
      <c r="D89" s="258">
        <v>212.42738073293233</v>
      </c>
      <c r="E89" s="257">
        <f t="shared" si="4"/>
        <v>134.079937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44589</v>
      </c>
      <c r="C90" s="257">
        <v>213.01930199999998</v>
      </c>
      <c r="D90" s="258">
        <v>212.42738073293233</v>
      </c>
      <c r="E90" s="257">
        <f t="shared" si="4"/>
        <v>212.42738073293233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44590</v>
      </c>
      <c r="C91" s="257">
        <v>114.51297599999999</v>
      </c>
      <c r="D91" s="258">
        <v>212.42738073293233</v>
      </c>
      <c r="E91" s="257">
        <f t="shared" si="4"/>
        <v>114.51297599999999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44591</v>
      </c>
      <c r="C92" s="257">
        <v>91.995804000000007</v>
      </c>
      <c r="D92" s="258">
        <v>212.42738073293233</v>
      </c>
      <c r="E92" s="257">
        <f t="shared" si="4"/>
        <v>91.995804000000007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44592</v>
      </c>
      <c r="C93" s="257">
        <v>297.81694499999998</v>
      </c>
      <c r="D93" s="258">
        <v>212.42738073293233</v>
      </c>
      <c r="E93" s="257">
        <f t="shared" si="4"/>
        <v>212.42738073293233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44593</v>
      </c>
      <c r="C94" s="257">
        <v>315.42336299999999</v>
      </c>
      <c r="D94" s="258">
        <v>224.27476840298982</v>
      </c>
      <c r="E94" s="257">
        <f t="shared" si="4"/>
        <v>224.27476840298982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44594</v>
      </c>
      <c r="C95" s="257">
        <v>143.172057</v>
      </c>
      <c r="D95" s="258">
        <v>224.27476840298982</v>
      </c>
      <c r="E95" s="257">
        <f t="shared" si="4"/>
        <v>143.172057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44595</v>
      </c>
      <c r="C96" s="257">
        <v>83.298878999999999</v>
      </c>
      <c r="D96" s="258">
        <v>224.27476840298982</v>
      </c>
      <c r="E96" s="257">
        <f t="shared" si="4"/>
        <v>83.298878999999999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44596</v>
      </c>
      <c r="C97" s="257">
        <v>104.908095</v>
      </c>
      <c r="D97" s="258">
        <v>224.27476840298982</v>
      </c>
      <c r="E97" s="257">
        <f t="shared" si="4"/>
        <v>104.908095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44597</v>
      </c>
      <c r="C98" s="257">
        <v>199.78504899999999</v>
      </c>
      <c r="D98" s="258">
        <v>224.27476840298982</v>
      </c>
      <c r="E98" s="257">
        <f t="shared" si="4"/>
        <v>199.78504899999999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44598</v>
      </c>
      <c r="C99" s="257">
        <v>147.38255699999999</v>
      </c>
      <c r="D99" s="258">
        <v>224.27476840298982</v>
      </c>
      <c r="E99" s="257">
        <f t="shared" si="4"/>
        <v>147.38255699999999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44599</v>
      </c>
      <c r="C100" s="257">
        <v>238.074546</v>
      </c>
      <c r="D100" s="258">
        <v>224.27476840298982</v>
      </c>
      <c r="E100" s="257">
        <f t="shared" si="4"/>
        <v>224.27476840298982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44600</v>
      </c>
      <c r="C101" s="257">
        <v>135.55038500000001</v>
      </c>
      <c r="D101" s="258">
        <v>224.27476840298982</v>
      </c>
      <c r="E101" s="257">
        <f t="shared" si="4"/>
        <v>135.55038500000001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44601</v>
      </c>
      <c r="C102" s="257">
        <v>102.34201899999999</v>
      </c>
      <c r="D102" s="258">
        <v>224.27476840298982</v>
      </c>
      <c r="E102" s="257">
        <f t="shared" si="4"/>
        <v>102.34201899999999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44602</v>
      </c>
      <c r="C103" s="257">
        <v>49.985087</v>
      </c>
      <c r="D103" s="258">
        <v>224.27476840298982</v>
      </c>
      <c r="E103" s="257">
        <f t="shared" si="4"/>
        <v>49.985087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44603</v>
      </c>
      <c r="C104" s="257">
        <v>74.209770000000006</v>
      </c>
      <c r="D104" s="258">
        <v>224.27476840298982</v>
      </c>
      <c r="E104" s="257">
        <f t="shared" si="4"/>
        <v>74.209770000000006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44604</v>
      </c>
      <c r="C105" s="257">
        <v>49.280786999999997</v>
      </c>
      <c r="D105" s="258">
        <v>224.27476840298982</v>
      </c>
      <c r="E105" s="257">
        <f t="shared" si="4"/>
        <v>49.280786999999997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44605</v>
      </c>
      <c r="C106" s="257">
        <v>247.578801</v>
      </c>
      <c r="D106" s="258">
        <v>224.27476840298982</v>
      </c>
      <c r="E106" s="257">
        <f t="shared" si="4"/>
        <v>224.27476840298982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44606</v>
      </c>
      <c r="C107" s="257">
        <v>299.87341900000001</v>
      </c>
      <c r="D107" s="258">
        <v>224.27476840298982</v>
      </c>
      <c r="E107" s="257">
        <f t="shared" si="4"/>
        <v>224.27476840298982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44607</v>
      </c>
      <c r="C108" s="257">
        <v>233.314637</v>
      </c>
      <c r="D108" s="258">
        <v>224.27476840298982</v>
      </c>
      <c r="E108" s="257">
        <f t="shared" si="4"/>
        <v>224.27476840298982</v>
      </c>
      <c r="F108" s="263"/>
      <c r="G108" s="190" t="str">
        <f t="shared" si="5"/>
        <v>F</v>
      </c>
      <c r="H108" s="259" t="str">
        <f t="shared" si="6"/>
        <v>224,3</v>
      </c>
      <c r="I108" s="260"/>
    </row>
    <row r="109" spans="1:9">
      <c r="A109" s="255">
        <f t="shared" si="7"/>
        <v>107</v>
      </c>
      <c r="B109" s="256">
        <v>44608</v>
      </c>
      <c r="C109" s="257">
        <v>313.83708399999995</v>
      </c>
      <c r="D109" s="258">
        <v>224.27476840298982</v>
      </c>
      <c r="E109" s="257">
        <f t="shared" si="4"/>
        <v>224.27476840298982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44609</v>
      </c>
      <c r="C110" s="257">
        <v>176.164671</v>
      </c>
      <c r="D110" s="258">
        <v>224.27476840298982</v>
      </c>
      <c r="E110" s="257">
        <f t="shared" si="4"/>
        <v>176.164671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44610</v>
      </c>
      <c r="C111" s="257">
        <v>145.29900499999999</v>
      </c>
      <c r="D111" s="258">
        <v>224.27476840298982</v>
      </c>
      <c r="E111" s="257">
        <f t="shared" si="4"/>
        <v>145.29900499999999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44611</v>
      </c>
      <c r="C112" s="257">
        <v>234.25650099999999</v>
      </c>
      <c r="D112" s="258">
        <v>224.27476840298982</v>
      </c>
      <c r="E112" s="257">
        <f t="shared" si="4"/>
        <v>224.27476840298982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44612</v>
      </c>
      <c r="C113" s="257">
        <v>139.242818</v>
      </c>
      <c r="D113" s="258">
        <v>224.27476840298982</v>
      </c>
      <c r="E113" s="257">
        <f t="shared" si="4"/>
        <v>139.242818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44613</v>
      </c>
      <c r="C114" s="257">
        <v>204.35787999999999</v>
      </c>
      <c r="D114" s="258">
        <v>224.27476840298982</v>
      </c>
      <c r="E114" s="257">
        <f t="shared" si="4"/>
        <v>204.35787999999999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44614</v>
      </c>
      <c r="C115" s="257">
        <v>188.02451399999998</v>
      </c>
      <c r="D115" s="258">
        <v>224.27476840298982</v>
      </c>
      <c r="E115" s="257">
        <f t="shared" si="4"/>
        <v>188.02451399999998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44615</v>
      </c>
      <c r="C116" s="257">
        <v>111.78935299999999</v>
      </c>
      <c r="D116" s="258">
        <v>224.27476840298982</v>
      </c>
      <c r="E116" s="257">
        <f t="shared" si="4"/>
        <v>111.78935299999999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44616</v>
      </c>
      <c r="C117" s="257">
        <v>134.796076</v>
      </c>
      <c r="D117" s="258">
        <v>224.27476840298982</v>
      </c>
      <c r="E117" s="257">
        <f t="shared" si="4"/>
        <v>134.796076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44617</v>
      </c>
      <c r="C118" s="257">
        <v>302.143596</v>
      </c>
      <c r="D118" s="258">
        <v>224.27476840298982</v>
      </c>
      <c r="E118" s="257">
        <f t="shared" si="4"/>
        <v>224.27476840298982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44618</v>
      </c>
      <c r="C119" s="257">
        <v>175.164456</v>
      </c>
      <c r="D119" s="258">
        <v>224.27476840298982</v>
      </c>
      <c r="E119" s="257">
        <f t="shared" si="4"/>
        <v>175.164456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44619</v>
      </c>
      <c r="C120" s="257">
        <v>59.532747000000001</v>
      </c>
      <c r="D120" s="258">
        <v>224.27476840298982</v>
      </c>
      <c r="E120" s="257">
        <f t="shared" si="4"/>
        <v>59.532747000000001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44620</v>
      </c>
      <c r="C121" s="257">
        <v>58.140946000000007</v>
      </c>
      <c r="D121" s="258">
        <v>224.27476840298982</v>
      </c>
      <c r="E121" s="257">
        <f t="shared" si="4"/>
        <v>58.140946000000007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44621</v>
      </c>
      <c r="C122" s="257">
        <v>123.076035</v>
      </c>
      <c r="D122" s="258">
        <v>207.69890613026445</v>
      </c>
      <c r="E122" s="257">
        <f t="shared" si="4"/>
        <v>123.076035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44622</v>
      </c>
      <c r="C123" s="257">
        <v>183.63743299999999</v>
      </c>
      <c r="D123" s="258">
        <v>207.69890613026445</v>
      </c>
      <c r="E123" s="257">
        <f t="shared" si="4"/>
        <v>183.63743299999999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44623</v>
      </c>
      <c r="C124" s="257">
        <v>179.32466500000001</v>
      </c>
      <c r="D124" s="258">
        <v>207.69890613026445</v>
      </c>
      <c r="E124" s="257">
        <f t="shared" si="4"/>
        <v>179.32466500000001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44624</v>
      </c>
      <c r="C125" s="257">
        <v>292.31094100000001</v>
      </c>
      <c r="D125" s="258">
        <v>207.69890613026445</v>
      </c>
      <c r="E125" s="257">
        <f t="shared" si="4"/>
        <v>207.69890613026445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44625</v>
      </c>
      <c r="C126" s="257">
        <v>162.934877</v>
      </c>
      <c r="D126" s="258">
        <v>207.69890613026445</v>
      </c>
      <c r="E126" s="257">
        <f t="shared" si="4"/>
        <v>162.934877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44626</v>
      </c>
      <c r="C127" s="257">
        <v>130.44913199999999</v>
      </c>
      <c r="D127" s="258">
        <v>207.69890613026445</v>
      </c>
      <c r="E127" s="257">
        <f t="shared" si="4"/>
        <v>130.44913199999999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44627</v>
      </c>
      <c r="C128" s="257">
        <v>102.770679</v>
      </c>
      <c r="D128" s="258">
        <v>207.69890613026445</v>
      </c>
      <c r="E128" s="257">
        <f t="shared" si="4"/>
        <v>102.770679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44628</v>
      </c>
      <c r="C129" s="257">
        <v>168.05848699999999</v>
      </c>
      <c r="D129" s="258">
        <v>207.69890613026445</v>
      </c>
      <c r="E129" s="257">
        <f t="shared" si="4"/>
        <v>168.05848699999999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44629</v>
      </c>
      <c r="C130" s="257">
        <v>159.07691999999997</v>
      </c>
      <c r="D130" s="258">
        <v>207.69890613026445</v>
      </c>
      <c r="E130" s="257">
        <f t="shared" si="4"/>
        <v>159.07691999999997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44630</v>
      </c>
      <c r="C131" s="257">
        <v>200.95546599999997</v>
      </c>
      <c r="D131" s="258">
        <v>207.69890613026445</v>
      </c>
      <c r="E131" s="257">
        <f t="shared" ref="E131:E194" si="8">IF(C131&gt;D131,D131,C131)</f>
        <v>200.95546599999997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44631</v>
      </c>
      <c r="C132" s="257">
        <v>249.45703199999997</v>
      </c>
      <c r="D132" s="258">
        <v>207.69890613026445</v>
      </c>
      <c r="E132" s="257">
        <f t="shared" si="8"/>
        <v>207.69890613026445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44632</v>
      </c>
      <c r="C133" s="257">
        <v>232.19109800000001</v>
      </c>
      <c r="D133" s="258">
        <v>207.69890613026445</v>
      </c>
      <c r="E133" s="257">
        <f t="shared" si="8"/>
        <v>207.69890613026445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44633</v>
      </c>
      <c r="C134" s="257">
        <v>162.96980499999998</v>
      </c>
      <c r="D134" s="258">
        <v>207.69890613026445</v>
      </c>
      <c r="E134" s="257">
        <f t="shared" si="8"/>
        <v>162.96980499999998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44634</v>
      </c>
      <c r="C135" s="257">
        <v>357.43958999999995</v>
      </c>
      <c r="D135" s="258">
        <v>207.69890613026445</v>
      </c>
      <c r="E135" s="257">
        <f t="shared" si="8"/>
        <v>207.69890613026445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44635</v>
      </c>
      <c r="C136" s="257">
        <v>324.42632000000003</v>
      </c>
      <c r="D136" s="258">
        <v>207.69890613026445</v>
      </c>
      <c r="E136" s="257">
        <f t="shared" si="8"/>
        <v>207.69890613026445</v>
      </c>
      <c r="F136" s="263"/>
      <c r="G136" s="190" t="str">
        <f t="shared" si="9"/>
        <v>M</v>
      </c>
      <c r="H136" s="259" t="str">
        <f t="shared" si="10"/>
        <v>207,7</v>
      </c>
      <c r="I136" s="260"/>
    </row>
    <row r="137" spans="1:9">
      <c r="A137" s="255">
        <f t="shared" si="11"/>
        <v>135</v>
      </c>
      <c r="B137" s="256">
        <v>44636</v>
      </c>
      <c r="C137" s="257">
        <v>205.35807499999999</v>
      </c>
      <c r="D137" s="258">
        <v>207.69890613026445</v>
      </c>
      <c r="E137" s="257">
        <f t="shared" si="8"/>
        <v>205.35807499999999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44637</v>
      </c>
      <c r="C138" s="257">
        <v>392.84091699999999</v>
      </c>
      <c r="D138" s="258">
        <v>207.69890613026445</v>
      </c>
      <c r="E138" s="257">
        <f t="shared" si="8"/>
        <v>207.69890613026445</v>
      </c>
      <c r="F138" s="263"/>
      <c r="G138" s="190" t="str">
        <f t="shared" si="9"/>
        <v/>
      </c>
      <c r="H138" s="259" t="str">
        <f t="shared" si="10"/>
        <v/>
      </c>
      <c r="I138" s="260"/>
    </row>
    <row r="139" spans="1:9">
      <c r="A139" s="255">
        <f t="shared" si="11"/>
        <v>137</v>
      </c>
      <c r="B139" s="256">
        <v>44638</v>
      </c>
      <c r="C139" s="257">
        <v>202.779516</v>
      </c>
      <c r="D139" s="258">
        <v>207.69890613026445</v>
      </c>
      <c r="E139" s="257">
        <f t="shared" si="8"/>
        <v>202.779516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44639</v>
      </c>
      <c r="C140" s="257">
        <v>138.54991699999999</v>
      </c>
      <c r="D140" s="258">
        <v>207.69890613026445</v>
      </c>
      <c r="E140" s="257">
        <f t="shared" si="8"/>
        <v>138.54991699999999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44640</v>
      </c>
      <c r="C141" s="257">
        <v>238.58092800000003</v>
      </c>
      <c r="D141" s="258">
        <v>207.69890613026445</v>
      </c>
      <c r="E141" s="257">
        <f t="shared" si="8"/>
        <v>207.69890613026445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44641</v>
      </c>
      <c r="C142" s="257">
        <v>284.60412500000001</v>
      </c>
      <c r="D142" s="258">
        <v>207.69890613026445</v>
      </c>
      <c r="E142" s="257">
        <f t="shared" si="8"/>
        <v>207.69890613026445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44642</v>
      </c>
      <c r="C143" s="257">
        <v>306.63833500000004</v>
      </c>
      <c r="D143" s="258">
        <v>207.69890613026445</v>
      </c>
      <c r="E143" s="257">
        <f t="shared" si="8"/>
        <v>207.69890613026445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44643</v>
      </c>
      <c r="C144" s="257">
        <v>278.91939000000002</v>
      </c>
      <c r="D144" s="258">
        <v>207.69890613026445</v>
      </c>
      <c r="E144" s="257">
        <f t="shared" si="8"/>
        <v>207.69890613026445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44644</v>
      </c>
      <c r="C145" s="257">
        <v>226.11690900000002</v>
      </c>
      <c r="D145" s="258">
        <v>207.69890613026445</v>
      </c>
      <c r="E145" s="257">
        <f t="shared" si="8"/>
        <v>207.69890613026445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44645</v>
      </c>
      <c r="C146" s="257">
        <v>186.887046</v>
      </c>
      <c r="D146" s="258">
        <v>207.69890613026445</v>
      </c>
      <c r="E146" s="257">
        <f t="shared" si="8"/>
        <v>186.887046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44646</v>
      </c>
      <c r="C147" s="257">
        <v>115.53608800000001</v>
      </c>
      <c r="D147" s="258">
        <v>207.69890613026445</v>
      </c>
      <c r="E147" s="257">
        <f t="shared" si="8"/>
        <v>115.53608800000001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44647</v>
      </c>
      <c r="C148" s="257">
        <v>115.393586</v>
      </c>
      <c r="D148" s="258">
        <v>207.69890613026445</v>
      </c>
      <c r="E148" s="257">
        <f t="shared" si="8"/>
        <v>115.393586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44648</v>
      </c>
      <c r="C149" s="257">
        <v>172.72798699999998</v>
      </c>
      <c r="D149" s="258">
        <v>207.69890613026445</v>
      </c>
      <c r="E149" s="257">
        <f t="shared" si="8"/>
        <v>172.72798699999998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44649</v>
      </c>
      <c r="C150" s="257">
        <v>64.640241000000003</v>
      </c>
      <c r="D150" s="258">
        <v>207.69890613026445</v>
      </c>
      <c r="E150" s="257">
        <f t="shared" si="8"/>
        <v>64.640241000000003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44650</v>
      </c>
      <c r="C151" s="257">
        <v>184.66533900000002</v>
      </c>
      <c r="D151" s="258">
        <v>207.69890613026445</v>
      </c>
      <c r="E151" s="257">
        <f t="shared" si="8"/>
        <v>184.66533900000002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44651</v>
      </c>
      <c r="C152" s="257">
        <v>308.63236999999998</v>
      </c>
      <c r="D152" s="258">
        <v>207.69890613026445</v>
      </c>
      <c r="E152" s="257">
        <f t="shared" si="8"/>
        <v>207.69890613026445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44652</v>
      </c>
      <c r="C153" s="257">
        <v>327.848207</v>
      </c>
      <c r="D153" s="258">
        <v>174.14934807650897</v>
      </c>
      <c r="E153" s="257">
        <f t="shared" si="8"/>
        <v>174.14934807650897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44653</v>
      </c>
      <c r="C154" s="257">
        <v>259.57246299999997</v>
      </c>
      <c r="D154" s="258">
        <v>174.14934807650897</v>
      </c>
      <c r="E154" s="257">
        <f t="shared" si="8"/>
        <v>174.14934807650897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44654</v>
      </c>
      <c r="C155" s="257">
        <v>247.549204</v>
      </c>
      <c r="D155" s="258">
        <v>174.14934807650897</v>
      </c>
      <c r="E155" s="257">
        <f t="shared" si="8"/>
        <v>174.14934807650897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44655</v>
      </c>
      <c r="C156" s="257">
        <v>298.96183399999995</v>
      </c>
      <c r="D156" s="258">
        <v>174.14934807650897</v>
      </c>
      <c r="E156" s="257">
        <f t="shared" si="8"/>
        <v>174.14934807650897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44656</v>
      </c>
      <c r="C157" s="257">
        <v>180.016738</v>
      </c>
      <c r="D157" s="258">
        <v>174.14934807650897</v>
      </c>
      <c r="E157" s="257">
        <f t="shared" si="8"/>
        <v>174.14934807650897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44657</v>
      </c>
      <c r="C158" s="257">
        <v>140.25377900000001</v>
      </c>
      <c r="D158" s="258">
        <v>174.14934807650897</v>
      </c>
      <c r="E158" s="257">
        <f t="shared" si="8"/>
        <v>140.25377900000001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44658</v>
      </c>
      <c r="C159" s="257">
        <v>291.23127199999999</v>
      </c>
      <c r="D159" s="258">
        <v>174.14934807650897</v>
      </c>
      <c r="E159" s="257">
        <f t="shared" si="8"/>
        <v>174.14934807650897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44659</v>
      </c>
      <c r="C160" s="257">
        <v>340.73474699999997</v>
      </c>
      <c r="D160" s="258">
        <v>174.14934807650897</v>
      </c>
      <c r="E160" s="257">
        <f t="shared" si="8"/>
        <v>174.14934807650897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44660</v>
      </c>
      <c r="C161" s="257">
        <v>143.24871599999997</v>
      </c>
      <c r="D161" s="258">
        <v>174.14934807650897</v>
      </c>
      <c r="E161" s="257">
        <f t="shared" si="8"/>
        <v>143.24871599999997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44661</v>
      </c>
      <c r="C162" s="257">
        <v>188.628028</v>
      </c>
      <c r="D162" s="258">
        <v>174.14934807650897</v>
      </c>
      <c r="E162" s="257">
        <f t="shared" si="8"/>
        <v>174.14934807650897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44662</v>
      </c>
      <c r="C163" s="257">
        <v>342.304621</v>
      </c>
      <c r="D163" s="258">
        <v>174.14934807650897</v>
      </c>
      <c r="E163" s="257">
        <f t="shared" si="8"/>
        <v>174.14934807650897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44663</v>
      </c>
      <c r="C164" s="257">
        <v>172.513589</v>
      </c>
      <c r="D164" s="258">
        <v>174.14934807650897</v>
      </c>
      <c r="E164" s="257">
        <f t="shared" si="8"/>
        <v>172.513589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44664</v>
      </c>
      <c r="C165" s="257">
        <v>115.37458000000001</v>
      </c>
      <c r="D165" s="258">
        <v>174.14934807650897</v>
      </c>
      <c r="E165" s="257">
        <f t="shared" si="8"/>
        <v>115.37458000000001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44665</v>
      </c>
      <c r="C166" s="257">
        <v>111.75668899999999</v>
      </c>
      <c r="D166" s="258">
        <v>174.14934807650897</v>
      </c>
      <c r="E166" s="257">
        <f t="shared" si="8"/>
        <v>111.75668899999999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44666</v>
      </c>
      <c r="C167" s="257">
        <v>61.966009</v>
      </c>
      <c r="D167" s="258">
        <v>174.14934807650897</v>
      </c>
      <c r="E167" s="257">
        <f t="shared" si="8"/>
        <v>61.966009</v>
      </c>
      <c r="F167" s="263"/>
      <c r="G167" s="190" t="str">
        <f t="shared" si="9"/>
        <v>A</v>
      </c>
      <c r="H167" s="259" t="str">
        <f t="shared" si="10"/>
        <v>174,1</v>
      </c>
      <c r="I167" s="260"/>
    </row>
    <row r="168" spans="1:9">
      <c r="A168" s="255">
        <f t="shared" si="11"/>
        <v>166</v>
      </c>
      <c r="B168" s="256">
        <v>44667</v>
      </c>
      <c r="C168" s="257">
        <v>139.814052</v>
      </c>
      <c r="D168" s="258">
        <v>174.14934807650897</v>
      </c>
      <c r="E168" s="257">
        <f t="shared" si="8"/>
        <v>139.814052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44668</v>
      </c>
      <c r="C169" s="257">
        <v>123.50425800000001</v>
      </c>
      <c r="D169" s="258">
        <v>174.14934807650897</v>
      </c>
      <c r="E169" s="257">
        <f t="shared" si="8"/>
        <v>123.50425800000001</v>
      </c>
      <c r="F169" s="260"/>
      <c r="G169" s="190" t="str">
        <f t="shared" si="9"/>
        <v/>
      </c>
      <c r="H169" s="259" t="str">
        <f t="shared" si="10"/>
        <v/>
      </c>
      <c r="I169" s="260"/>
    </row>
    <row r="170" spans="1:9">
      <c r="A170" s="255">
        <f t="shared" si="11"/>
        <v>168</v>
      </c>
      <c r="B170" s="256">
        <v>44669</v>
      </c>
      <c r="C170" s="257">
        <v>169.95030299999999</v>
      </c>
      <c r="D170" s="258">
        <v>174.14934807650897</v>
      </c>
      <c r="E170" s="257">
        <f t="shared" si="8"/>
        <v>169.95030299999999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44670</v>
      </c>
      <c r="C171" s="257">
        <v>242.46552300000002</v>
      </c>
      <c r="D171" s="258">
        <v>174.14934807650897</v>
      </c>
      <c r="E171" s="257">
        <f t="shared" si="8"/>
        <v>174.14934807650897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44671</v>
      </c>
      <c r="C172" s="257">
        <v>341.66328000000004</v>
      </c>
      <c r="D172" s="258">
        <v>174.14934807650897</v>
      </c>
      <c r="E172" s="257">
        <f t="shared" si="8"/>
        <v>174.14934807650897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44672</v>
      </c>
      <c r="C173" s="257">
        <v>218.94234700000001</v>
      </c>
      <c r="D173" s="258">
        <v>174.14934807650897</v>
      </c>
      <c r="E173" s="257">
        <f t="shared" si="8"/>
        <v>174.14934807650897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44673</v>
      </c>
      <c r="C174" s="257">
        <v>178.854511</v>
      </c>
      <c r="D174" s="258">
        <v>174.14934807650897</v>
      </c>
      <c r="E174" s="257">
        <f t="shared" si="8"/>
        <v>174.14934807650897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44674</v>
      </c>
      <c r="C175" s="257">
        <v>347.51635900000002</v>
      </c>
      <c r="D175" s="258">
        <v>174.14934807650897</v>
      </c>
      <c r="E175" s="257">
        <f t="shared" si="8"/>
        <v>174.14934807650897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44675</v>
      </c>
      <c r="C176" s="257">
        <v>169.876394</v>
      </c>
      <c r="D176" s="258">
        <v>174.14934807650897</v>
      </c>
      <c r="E176" s="257">
        <f t="shared" si="8"/>
        <v>169.876394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44676</v>
      </c>
      <c r="C177" s="257">
        <v>33.183503999999999</v>
      </c>
      <c r="D177" s="258">
        <v>174.14934807650897</v>
      </c>
      <c r="E177" s="257">
        <f t="shared" si="8"/>
        <v>33.183503999999999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44677</v>
      </c>
      <c r="C178" s="257">
        <v>64.831130000000002</v>
      </c>
      <c r="D178" s="258">
        <v>174.14934807650897</v>
      </c>
      <c r="E178" s="257">
        <f t="shared" si="8"/>
        <v>64.831130000000002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44678</v>
      </c>
      <c r="C179" s="257">
        <v>42.717091000000003</v>
      </c>
      <c r="D179" s="258">
        <v>174.14934807650897</v>
      </c>
      <c r="E179" s="257">
        <f t="shared" si="8"/>
        <v>42.717091000000003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44679</v>
      </c>
      <c r="C180" s="257">
        <v>83.537083999999993</v>
      </c>
      <c r="D180" s="258">
        <v>174.14934807650897</v>
      </c>
      <c r="E180" s="257">
        <f t="shared" si="8"/>
        <v>83.537083999999993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44680</v>
      </c>
      <c r="C181" s="257">
        <v>76.722093000000001</v>
      </c>
      <c r="D181" s="258">
        <v>174.14934807650897</v>
      </c>
      <c r="E181" s="257">
        <f t="shared" si="8"/>
        <v>76.722093000000001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44681</v>
      </c>
      <c r="C182" s="257">
        <v>120.190377</v>
      </c>
      <c r="D182" s="258">
        <v>174.14934807650897</v>
      </c>
      <c r="E182" s="257">
        <f t="shared" si="8"/>
        <v>120.190377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44682</v>
      </c>
      <c r="C183" s="257">
        <v>96.096043999999992</v>
      </c>
      <c r="D183" s="258">
        <v>155.82557978702269</v>
      </c>
      <c r="E183" s="257">
        <f t="shared" si="8"/>
        <v>96.096043999999992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44683</v>
      </c>
      <c r="C184" s="257">
        <v>153.68695600000001</v>
      </c>
      <c r="D184" s="258">
        <v>155.82557978702269</v>
      </c>
      <c r="E184" s="257">
        <f t="shared" si="8"/>
        <v>153.68695600000001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44684</v>
      </c>
      <c r="C185" s="257">
        <v>180.776242</v>
      </c>
      <c r="D185" s="258">
        <v>155.82557978702269</v>
      </c>
      <c r="E185" s="257">
        <f t="shared" si="8"/>
        <v>155.82557978702269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44685</v>
      </c>
      <c r="C186" s="257">
        <v>173.42337999999998</v>
      </c>
      <c r="D186" s="258">
        <v>155.82557978702269</v>
      </c>
      <c r="E186" s="257">
        <f t="shared" si="8"/>
        <v>155.82557978702269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44686</v>
      </c>
      <c r="C187" s="257">
        <v>199.22137499999999</v>
      </c>
      <c r="D187" s="258">
        <v>155.82557978702269</v>
      </c>
      <c r="E187" s="257">
        <f t="shared" si="8"/>
        <v>155.82557978702269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44687</v>
      </c>
      <c r="C188" s="257">
        <v>227.35883999999999</v>
      </c>
      <c r="D188" s="258">
        <v>155.82557978702269</v>
      </c>
      <c r="E188" s="257">
        <f t="shared" si="8"/>
        <v>155.82557978702269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44688</v>
      </c>
      <c r="C189" s="257">
        <v>149.83393699999999</v>
      </c>
      <c r="D189" s="258">
        <v>155.82557978702269</v>
      </c>
      <c r="E189" s="257">
        <f t="shared" si="8"/>
        <v>149.83393699999999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44689</v>
      </c>
      <c r="C190" s="257">
        <v>96.709091000000001</v>
      </c>
      <c r="D190" s="258">
        <v>155.82557978702269</v>
      </c>
      <c r="E190" s="257">
        <f t="shared" si="8"/>
        <v>96.709091000000001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44690</v>
      </c>
      <c r="C191" s="257">
        <v>59.726546999999997</v>
      </c>
      <c r="D191" s="258">
        <v>155.82557978702269</v>
      </c>
      <c r="E191" s="257">
        <f t="shared" si="8"/>
        <v>59.726546999999997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44691</v>
      </c>
      <c r="C192" s="257">
        <v>78.450384</v>
      </c>
      <c r="D192" s="258">
        <v>155.82557978702269</v>
      </c>
      <c r="E192" s="257">
        <f t="shared" si="8"/>
        <v>78.450384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44692</v>
      </c>
      <c r="C193" s="257">
        <v>124.94933999999999</v>
      </c>
      <c r="D193" s="258">
        <v>155.82557978702269</v>
      </c>
      <c r="E193" s="257">
        <f t="shared" si="8"/>
        <v>124.94933999999999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44693</v>
      </c>
      <c r="C194" s="257">
        <v>131.41469699999999</v>
      </c>
      <c r="D194" s="258">
        <v>155.82557978702269</v>
      </c>
      <c r="E194" s="257">
        <f t="shared" si="8"/>
        <v>131.41469699999999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44694</v>
      </c>
      <c r="C195" s="257">
        <v>50.087854</v>
      </c>
      <c r="D195" s="258">
        <v>155.82557978702269</v>
      </c>
      <c r="E195" s="257">
        <f t="shared" ref="E195:E258" si="12">IF(C195&gt;D195,D195,C195)</f>
        <v>50.087854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44695</v>
      </c>
      <c r="C196" s="257">
        <v>107.470359</v>
      </c>
      <c r="D196" s="258">
        <v>155.82557978702269</v>
      </c>
      <c r="E196" s="257">
        <f t="shared" si="12"/>
        <v>107.470359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44696</v>
      </c>
      <c r="C197" s="257">
        <v>199.488372</v>
      </c>
      <c r="D197" s="258">
        <v>155.82557978702269</v>
      </c>
      <c r="E197" s="257">
        <f t="shared" si="12"/>
        <v>155.82557978702269</v>
      </c>
      <c r="F197" s="263"/>
      <c r="G197" s="190" t="str">
        <f t="shared" si="13"/>
        <v>M</v>
      </c>
      <c r="H197" s="259" t="str">
        <f t="shared" si="14"/>
        <v>155,8</v>
      </c>
      <c r="I197" s="260"/>
    </row>
    <row r="198" spans="1:9">
      <c r="A198" s="255">
        <f t="shared" si="15"/>
        <v>196</v>
      </c>
      <c r="B198" s="256">
        <v>44697</v>
      </c>
      <c r="C198" s="257">
        <v>122.860924</v>
      </c>
      <c r="D198" s="258">
        <v>155.82557978702269</v>
      </c>
      <c r="E198" s="257">
        <f t="shared" si="12"/>
        <v>122.860924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44698</v>
      </c>
      <c r="C199" s="257">
        <v>106.02160799999999</v>
      </c>
      <c r="D199" s="258">
        <v>155.82557978702269</v>
      </c>
      <c r="E199" s="257">
        <f t="shared" si="12"/>
        <v>106.02160799999999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44699</v>
      </c>
      <c r="C200" s="257">
        <v>111.491327</v>
      </c>
      <c r="D200" s="258">
        <v>155.82557978702269</v>
      </c>
      <c r="E200" s="257">
        <f t="shared" si="12"/>
        <v>111.491327</v>
      </c>
      <c r="F200" s="263"/>
      <c r="G200" s="190" t="str">
        <f t="shared" si="13"/>
        <v/>
      </c>
      <c r="H200" s="259" t="str">
        <f t="shared" si="14"/>
        <v/>
      </c>
      <c r="I200" s="260"/>
    </row>
    <row r="201" spans="1:9">
      <c r="A201" s="255">
        <f t="shared" si="15"/>
        <v>199</v>
      </c>
      <c r="B201" s="256">
        <v>44700</v>
      </c>
      <c r="C201" s="257">
        <v>188.84224900000001</v>
      </c>
      <c r="D201" s="258">
        <v>155.82557978702269</v>
      </c>
      <c r="E201" s="257">
        <f t="shared" si="12"/>
        <v>155.82557978702269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44701</v>
      </c>
      <c r="C202" s="257">
        <v>205.51184099999998</v>
      </c>
      <c r="D202" s="258">
        <v>155.82557978702269</v>
      </c>
      <c r="E202" s="257">
        <f t="shared" si="12"/>
        <v>155.82557978702269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44702</v>
      </c>
      <c r="C203" s="257">
        <v>170.17882900000001</v>
      </c>
      <c r="D203" s="258">
        <v>155.82557978702269</v>
      </c>
      <c r="E203" s="257">
        <f t="shared" si="12"/>
        <v>155.82557978702269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44703</v>
      </c>
      <c r="C204" s="257">
        <v>151.68245999999999</v>
      </c>
      <c r="D204" s="258">
        <v>155.82557978702269</v>
      </c>
      <c r="E204" s="257">
        <f t="shared" si="12"/>
        <v>151.68245999999999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44704</v>
      </c>
      <c r="C205" s="257">
        <v>167.328677</v>
      </c>
      <c r="D205" s="258">
        <v>155.82557978702269</v>
      </c>
      <c r="E205" s="257">
        <f t="shared" si="12"/>
        <v>155.82557978702269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44705</v>
      </c>
      <c r="C206" s="257">
        <v>194.85888800000001</v>
      </c>
      <c r="D206" s="258">
        <v>155.82557978702269</v>
      </c>
      <c r="E206" s="257">
        <f t="shared" si="12"/>
        <v>155.82557978702269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44706</v>
      </c>
      <c r="C207" s="257">
        <v>233.46403999999998</v>
      </c>
      <c r="D207" s="258">
        <v>155.82557978702269</v>
      </c>
      <c r="E207" s="257">
        <f t="shared" si="12"/>
        <v>155.82557978702269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44707</v>
      </c>
      <c r="C208" s="257">
        <v>251.711321</v>
      </c>
      <c r="D208" s="258">
        <v>155.82557978702269</v>
      </c>
      <c r="E208" s="257">
        <f t="shared" si="12"/>
        <v>155.82557978702269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44708</v>
      </c>
      <c r="C209" s="257">
        <v>223.38259999999997</v>
      </c>
      <c r="D209" s="258">
        <v>155.82557978702269</v>
      </c>
      <c r="E209" s="257">
        <f t="shared" si="12"/>
        <v>155.82557978702269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44709</v>
      </c>
      <c r="C210" s="257">
        <v>142.279314</v>
      </c>
      <c r="D210" s="258">
        <v>155.82557978702269</v>
      </c>
      <c r="E210" s="257">
        <f t="shared" si="12"/>
        <v>142.279314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44710</v>
      </c>
      <c r="C211" s="257">
        <v>146.910132</v>
      </c>
      <c r="D211" s="258">
        <v>155.82557978702269</v>
      </c>
      <c r="E211" s="257">
        <f t="shared" si="12"/>
        <v>146.910132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44711</v>
      </c>
      <c r="C212" s="257">
        <v>102.34971</v>
      </c>
      <c r="D212" s="258">
        <v>155.82557978702269</v>
      </c>
      <c r="E212" s="257">
        <f t="shared" si="12"/>
        <v>102.34971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44712</v>
      </c>
      <c r="C213" s="257">
        <v>50.245029000000002</v>
      </c>
      <c r="D213" s="258">
        <v>155.82557978702269</v>
      </c>
      <c r="E213" s="257">
        <f t="shared" si="12"/>
        <v>50.245029000000002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44713</v>
      </c>
      <c r="C214" s="257">
        <v>114.650094</v>
      </c>
      <c r="D214" s="258">
        <v>161.01976577992346</v>
      </c>
      <c r="E214" s="257">
        <f t="shared" si="12"/>
        <v>114.650094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44714</v>
      </c>
      <c r="C215" s="257">
        <v>70.022176999999999</v>
      </c>
      <c r="D215" s="258">
        <v>129.36990693991879</v>
      </c>
      <c r="E215" s="257">
        <f t="shared" si="12"/>
        <v>70.022176999999999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44715</v>
      </c>
      <c r="C216" s="257">
        <v>74.921839000000006</v>
      </c>
      <c r="D216" s="258">
        <v>129.36990693991879</v>
      </c>
      <c r="E216" s="257">
        <f t="shared" si="12"/>
        <v>74.921839000000006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44716</v>
      </c>
      <c r="C217" s="257">
        <v>81.725461999999993</v>
      </c>
      <c r="D217" s="258">
        <v>129.36990693991879</v>
      </c>
      <c r="E217" s="257">
        <f t="shared" si="12"/>
        <v>81.725461999999993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44717</v>
      </c>
      <c r="C218" s="257">
        <v>74.882744000000002</v>
      </c>
      <c r="D218" s="258">
        <v>129.36990693991879</v>
      </c>
      <c r="E218" s="257">
        <f t="shared" si="12"/>
        <v>74.882744000000002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44718</v>
      </c>
      <c r="C219" s="257">
        <v>89.300550000000001</v>
      </c>
      <c r="D219" s="258">
        <v>129.36990693991879</v>
      </c>
      <c r="E219" s="257">
        <f t="shared" si="12"/>
        <v>89.300550000000001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44719</v>
      </c>
      <c r="C220" s="257">
        <v>83.455425000000005</v>
      </c>
      <c r="D220" s="258">
        <v>129.36990693991879</v>
      </c>
      <c r="E220" s="257">
        <f t="shared" si="12"/>
        <v>83.455425000000005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44720</v>
      </c>
      <c r="C221" s="257">
        <v>176.25293999999997</v>
      </c>
      <c r="D221" s="258">
        <v>129.36990693991879</v>
      </c>
      <c r="E221" s="257">
        <f t="shared" si="12"/>
        <v>129.36990693991879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44721</v>
      </c>
      <c r="C222" s="257">
        <v>160.569771</v>
      </c>
      <c r="D222" s="258">
        <v>129.36990693991879</v>
      </c>
      <c r="E222" s="257">
        <f t="shared" si="12"/>
        <v>129.36990693991879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44722</v>
      </c>
      <c r="C223" s="257">
        <v>125.350195</v>
      </c>
      <c r="D223" s="258">
        <v>129.36990693991879</v>
      </c>
      <c r="E223" s="257">
        <f t="shared" si="12"/>
        <v>125.350195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44723</v>
      </c>
      <c r="C224" s="257">
        <v>174.583741</v>
      </c>
      <c r="D224" s="258">
        <v>129.36990693991879</v>
      </c>
      <c r="E224" s="257">
        <f t="shared" si="12"/>
        <v>129.36990693991879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44724</v>
      </c>
      <c r="C225" s="257">
        <v>201.22412800000001</v>
      </c>
      <c r="D225" s="258">
        <v>129.36990693991879</v>
      </c>
      <c r="E225" s="257">
        <f t="shared" si="12"/>
        <v>129.36990693991879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44725</v>
      </c>
      <c r="C226" s="257">
        <v>162.41147899999999</v>
      </c>
      <c r="D226" s="258">
        <v>129.36990693991879</v>
      </c>
      <c r="E226" s="257">
        <f t="shared" si="12"/>
        <v>129.36990693991879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44726</v>
      </c>
      <c r="C227" s="257">
        <v>85.605266</v>
      </c>
      <c r="D227" s="258">
        <v>129.36990693991879</v>
      </c>
      <c r="E227" s="257">
        <f t="shared" si="12"/>
        <v>85.605266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44727</v>
      </c>
      <c r="C228" s="257">
        <v>96.403323999999998</v>
      </c>
      <c r="D228" s="258">
        <v>129.36990693991879</v>
      </c>
      <c r="E228" s="257">
        <f t="shared" si="12"/>
        <v>96.403323999999998</v>
      </c>
      <c r="F228" s="263"/>
      <c r="G228" s="190" t="str">
        <f t="shared" si="13"/>
        <v>J</v>
      </c>
      <c r="H228" s="259" t="str">
        <f t="shared" si="14"/>
        <v>129,4</v>
      </c>
      <c r="I228" s="260"/>
    </row>
    <row r="229" spans="1:9">
      <c r="A229" s="255">
        <f t="shared" si="15"/>
        <v>227</v>
      </c>
      <c r="B229" s="256">
        <v>44728</v>
      </c>
      <c r="C229" s="257">
        <v>102.102265</v>
      </c>
      <c r="D229" s="258">
        <v>129.36990693991879</v>
      </c>
      <c r="E229" s="257">
        <f t="shared" si="12"/>
        <v>102.102265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44729</v>
      </c>
      <c r="C230" s="257">
        <v>122.43620599999998</v>
      </c>
      <c r="D230" s="258">
        <v>129.36990693991879</v>
      </c>
      <c r="E230" s="257">
        <f t="shared" si="12"/>
        <v>122.43620599999998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44730</v>
      </c>
      <c r="C231" s="257">
        <v>183.282792</v>
      </c>
      <c r="D231" s="258">
        <v>129.36990693991879</v>
      </c>
      <c r="E231" s="257">
        <f t="shared" si="12"/>
        <v>129.36990693991879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44731</v>
      </c>
      <c r="C232" s="257">
        <v>209.98401100000001</v>
      </c>
      <c r="D232" s="258">
        <v>129.36990693991879</v>
      </c>
      <c r="E232" s="257">
        <f t="shared" si="12"/>
        <v>129.36990693991879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44732</v>
      </c>
      <c r="C233" s="257">
        <v>110.389706</v>
      </c>
      <c r="D233" s="258">
        <v>129.36990693991879</v>
      </c>
      <c r="E233" s="257">
        <f t="shared" si="12"/>
        <v>110.389706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44733</v>
      </c>
      <c r="C234" s="257">
        <v>91.590792000000008</v>
      </c>
      <c r="D234" s="258">
        <v>129.36990693991879</v>
      </c>
      <c r="E234" s="257">
        <f t="shared" si="12"/>
        <v>91.590792000000008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44734</v>
      </c>
      <c r="C235" s="257">
        <v>80.453779999999995</v>
      </c>
      <c r="D235" s="258">
        <v>129.36990693991879</v>
      </c>
      <c r="E235" s="257">
        <f t="shared" si="12"/>
        <v>80.453779999999995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44735</v>
      </c>
      <c r="C236" s="257">
        <v>115.679757</v>
      </c>
      <c r="D236" s="258">
        <v>129.36990693991879</v>
      </c>
      <c r="E236" s="257">
        <f t="shared" si="12"/>
        <v>115.679757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44736</v>
      </c>
      <c r="C237" s="257">
        <v>143.20150799999999</v>
      </c>
      <c r="D237" s="258">
        <v>129.36990693991879</v>
      </c>
      <c r="E237" s="257">
        <f t="shared" si="12"/>
        <v>129.36990693991879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44737</v>
      </c>
      <c r="C238" s="257">
        <v>111.78855800000001</v>
      </c>
      <c r="D238" s="258">
        <v>129.36990693991879</v>
      </c>
      <c r="E238" s="257">
        <f t="shared" si="12"/>
        <v>111.78855800000001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44738</v>
      </c>
      <c r="C239" s="257">
        <v>120.904725</v>
      </c>
      <c r="D239" s="258">
        <v>129.36990693991879</v>
      </c>
      <c r="E239" s="257">
        <f t="shared" si="12"/>
        <v>120.904725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44739</v>
      </c>
      <c r="C240" s="257">
        <v>189.91014300000001</v>
      </c>
      <c r="D240" s="258">
        <v>129.36990693991879</v>
      </c>
      <c r="E240" s="257">
        <f t="shared" si="12"/>
        <v>129.36990693991879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44740</v>
      </c>
      <c r="C241" s="257">
        <v>77.670271999999997</v>
      </c>
      <c r="D241" s="258">
        <v>129.36990693991879</v>
      </c>
      <c r="E241" s="257">
        <f t="shared" si="12"/>
        <v>77.670271999999997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44741</v>
      </c>
      <c r="C242" s="257">
        <v>109.308645</v>
      </c>
      <c r="D242" s="258">
        <v>129.36990693991879</v>
      </c>
      <c r="E242" s="257">
        <f t="shared" si="12"/>
        <v>109.308645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44742</v>
      </c>
      <c r="C243" s="257">
        <v>136.11437099999998</v>
      </c>
      <c r="D243" s="258">
        <v>129.36990693991879</v>
      </c>
      <c r="E243" s="257">
        <f t="shared" si="12"/>
        <v>129.36990693991879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44743</v>
      </c>
      <c r="C244" s="257">
        <v>112.46567000000002</v>
      </c>
      <c r="D244" s="258">
        <v>127.91984091174994</v>
      </c>
      <c r="E244" s="257">
        <f t="shared" si="12"/>
        <v>112.46567000000002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44744</v>
      </c>
      <c r="C245" s="257">
        <v>135.74166</v>
      </c>
      <c r="D245" s="258">
        <v>127.91984091174994</v>
      </c>
      <c r="E245" s="257">
        <f t="shared" si="12"/>
        <v>127.91984091174994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44745</v>
      </c>
      <c r="C246" s="257">
        <v>163.069309</v>
      </c>
      <c r="D246" s="258">
        <v>127.91984091174994</v>
      </c>
      <c r="E246" s="257">
        <f t="shared" si="12"/>
        <v>127.91984091174994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44746</v>
      </c>
      <c r="C247" s="257">
        <v>148.153424</v>
      </c>
      <c r="D247" s="258">
        <v>127.91984091174994</v>
      </c>
      <c r="E247" s="257">
        <f t="shared" si="12"/>
        <v>127.91984091174994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44747</v>
      </c>
      <c r="C248" s="257">
        <v>217.600585</v>
      </c>
      <c r="D248" s="258">
        <v>127.91984091174994</v>
      </c>
      <c r="E248" s="257">
        <f t="shared" si="12"/>
        <v>127.91984091174994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44748</v>
      </c>
      <c r="C249" s="257">
        <v>231.69850700000001</v>
      </c>
      <c r="D249" s="258">
        <v>127.91984091174994</v>
      </c>
      <c r="E249" s="257">
        <f t="shared" si="12"/>
        <v>127.91984091174994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44749</v>
      </c>
      <c r="C250" s="257">
        <v>261.87230600000004</v>
      </c>
      <c r="D250" s="258">
        <v>127.91984091174994</v>
      </c>
      <c r="E250" s="257">
        <f t="shared" si="12"/>
        <v>127.91984091174994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44750</v>
      </c>
      <c r="C251" s="257">
        <v>212.41216299999999</v>
      </c>
      <c r="D251" s="258">
        <v>127.91984091174994</v>
      </c>
      <c r="E251" s="257">
        <f t="shared" si="12"/>
        <v>127.91984091174994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44751</v>
      </c>
      <c r="C252" s="257">
        <v>140.341926</v>
      </c>
      <c r="D252" s="258">
        <v>127.91984091174994</v>
      </c>
      <c r="E252" s="257">
        <f t="shared" si="12"/>
        <v>127.91984091174994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44752</v>
      </c>
      <c r="C253" s="257">
        <v>103.909155</v>
      </c>
      <c r="D253" s="258">
        <v>127.91984091174994</v>
      </c>
      <c r="E253" s="257">
        <f t="shared" si="12"/>
        <v>103.909155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44753</v>
      </c>
      <c r="C254" s="257">
        <v>111.88668799999999</v>
      </c>
      <c r="D254" s="258">
        <v>127.91984091174994</v>
      </c>
      <c r="E254" s="257">
        <f t="shared" si="12"/>
        <v>111.88668799999999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44754</v>
      </c>
      <c r="C255" s="257">
        <v>107.204695</v>
      </c>
      <c r="D255" s="258">
        <v>127.91984091174994</v>
      </c>
      <c r="E255" s="257">
        <f t="shared" si="12"/>
        <v>107.204695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44755</v>
      </c>
      <c r="C256" s="257">
        <v>100.425472</v>
      </c>
      <c r="D256" s="258">
        <v>127.91984091174994</v>
      </c>
      <c r="E256" s="257">
        <f t="shared" si="12"/>
        <v>100.425472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44756</v>
      </c>
      <c r="C257" s="257">
        <v>113.15161599999999</v>
      </c>
      <c r="D257" s="258">
        <v>127.91984091174994</v>
      </c>
      <c r="E257" s="257">
        <f t="shared" si="12"/>
        <v>113.15161599999999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44757</v>
      </c>
      <c r="C258" s="257">
        <v>154.307345</v>
      </c>
      <c r="D258" s="258">
        <v>127.91984091174994</v>
      </c>
      <c r="E258" s="257">
        <f t="shared" si="12"/>
        <v>127.91984091174994</v>
      </c>
      <c r="F258" s="263"/>
      <c r="G258" s="190" t="str">
        <f t="shared" si="13"/>
        <v>J</v>
      </c>
      <c r="H258" s="259" t="str">
        <f t="shared" si="14"/>
        <v>127,9</v>
      </c>
      <c r="I258" s="260"/>
    </row>
    <row r="259" spans="1:9">
      <c r="A259" s="255">
        <f t="shared" si="15"/>
        <v>257</v>
      </c>
      <c r="B259" s="256">
        <v>44758</v>
      </c>
      <c r="C259" s="257">
        <v>90.574712999999988</v>
      </c>
      <c r="D259" s="258">
        <v>127.91984091174994</v>
      </c>
      <c r="E259" s="257">
        <f t="shared" ref="E259:E322" si="16">IF(C259&gt;D259,D259,C259)</f>
        <v>90.574712999999988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59" t="str">
        <f t="shared" ref="H259:H322" si="18">IF(DAY($B259)=15,TEXT(D259,"#,0"),"")</f>
        <v/>
      </c>
      <c r="I259" s="260"/>
    </row>
    <row r="260" spans="1:9">
      <c r="A260" s="255">
        <f t="shared" ref="A260:A323" si="19">+A259+1</f>
        <v>258</v>
      </c>
      <c r="B260" s="256">
        <v>44759</v>
      </c>
      <c r="C260" s="257">
        <v>108.22179100000001</v>
      </c>
      <c r="D260" s="258">
        <v>127.91984091174994</v>
      </c>
      <c r="E260" s="257">
        <f t="shared" si="16"/>
        <v>108.22179100000001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44760</v>
      </c>
      <c r="C261" s="257">
        <v>148.62807899999999</v>
      </c>
      <c r="D261" s="258">
        <v>127.91984091174994</v>
      </c>
      <c r="E261" s="257">
        <f t="shared" si="16"/>
        <v>127.91984091174994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44761</v>
      </c>
      <c r="C262" s="257">
        <v>165.832931</v>
      </c>
      <c r="D262" s="258">
        <v>127.91984091174994</v>
      </c>
      <c r="E262" s="257">
        <f t="shared" si="16"/>
        <v>127.91984091174994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44762</v>
      </c>
      <c r="C263" s="257">
        <v>109.05057999999998</v>
      </c>
      <c r="D263" s="258">
        <v>127.91984091174994</v>
      </c>
      <c r="E263" s="257">
        <f t="shared" si="16"/>
        <v>109.05057999999998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44763</v>
      </c>
      <c r="C264" s="257">
        <v>149.489428</v>
      </c>
      <c r="D264" s="258">
        <v>127.91984091174994</v>
      </c>
      <c r="E264" s="257">
        <f t="shared" si="16"/>
        <v>127.91984091174994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44764</v>
      </c>
      <c r="C265" s="257">
        <v>161.736187</v>
      </c>
      <c r="D265" s="258">
        <v>127.91984091174994</v>
      </c>
      <c r="E265" s="257">
        <f t="shared" si="16"/>
        <v>127.91984091174994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44765</v>
      </c>
      <c r="C266" s="257">
        <v>117.07852899999999</v>
      </c>
      <c r="D266" s="258">
        <v>127.91984091174994</v>
      </c>
      <c r="E266" s="257">
        <f t="shared" si="16"/>
        <v>117.07852899999999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44766</v>
      </c>
      <c r="C267" s="257">
        <v>83.900807999999998</v>
      </c>
      <c r="D267" s="258">
        <v>127.91984091174994</v>
      </c>
      <c r="E267" s="257">
        <f t="shared" si="16"/>
        <v>83.900807999999998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44767</v>
      </c>
      <c r="C268" s="257">
        <v>145.90282700000003</v>
      </c>
      <c r="D268" s="258">
        <v>127.91984091174994</v>
      </c>
      <c r="E268" s="257">
        <f t="shared" si="16"/>
        <v>127.91984091174994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44768</v>
      </c>
      <c r="C269" s="257">
        <v>170.63027</v>
      </c>
      <c r="D269" s="258">
        <v>127.91984091174994</v>
      </c>
      <c r="E269" s="257">
        <f t="shared" si="16"/>
        <v>127.91984091174994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44769</v>
      </c>
      <c r="C270" s="257">
        <v>124.632328</v>
      </c>
      <c r="D270" s="258">
        <v>127.91984091174994</v>
      </c>
      <c r="E270" s="257">
        <f t="shared" si="16"/>
        <v>124.632328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44770</v>
      </c>
      <c r="C271" s="257">
        <v>77.430592000000004</v>
      </c>
      <c r="D271" s="258">
        <v>127.91984091174994</v>
      </c>
      <c r="E271" s="257">
        <f t="shared" si="16"/>
        <v>77.430592000000004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44771</v>
      </c>
      <c r="C272" s="257">
        <v>113.920464</v>
      </c>
      <c r="D272" s="258">
        <v>127.91984091174994</v>
      </c>
      <c r="E272" s="257">
        <f t="shared" si="16"/>
        <v>113.920464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44772</v>
      </c>
      <c r="C273" s="257">
        <v>190.43864599999998</v>
      </c>
      <c r="D273" s="258">
        <v>127.91984091174994</v>
      </c>
      <c r="E273" s="257">
        <f t="shared" si="16"/>
        <v>127.91984091174994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44773</v>
      </c>
      <c r="C274" s="257">
        <v>136.98858500000003</v>
      </c>
      <c r="D274" s="258">
        <v>127.91984091174994</v>
      </c>
      <c r="E274" s="257">
        <f t="shared" si="16"/>
        <v>127.91984091174994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44774</v>
      </c>
      <c r="C275" s="257">
        <v>120.07507200000001</v>
      </c>
      <c r="D275" s="258">
        <v>124.95856790036893</v>
      </c>
      <c r="E275" s="257">
        <f t="shared" si="16"/>
        <v>120.07507200000001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44775</v>
      </c>
      <c r="C276" s="257">
        <v>96.893426000000005</v>
      </c>
      <c r="D276" s="258">
        <v>124.95856790036893</v>
      </c>
      <c r="E276" s="257">
        <f t="shared" si="16"/>
        <v>96.893426000000005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44776</v>
      </c>
      <c r="C277" s="257">
        <v>122.67897000000001</v>
      </c>
      <c r="D277" s="258">
        <v>124.95856790036893</v>
      </c>
      <c r="E277" s="257">
        <f t="shared" si="16"/>
        <v>122.67897000000001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44777</v>
      </c>
      <c r="C278" s="257">
        <v>168.59337699999998</v>
      </c>
      <c r="D278" s="258">
        <v>124.95856790036893</v>
      </c>
      <c r="E278" s="257">
        <f t="shared" si="16"/>
        <v>124.95856790036893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44778</v>
      </c>
      <c r="C279" s="257">
        <v>207.469188</v>
      </c>
      <c r="D279" s="258">
        <v>124.95856790036893</v>
      </c>
      <c r="E279" s="257">
        <f t="shared" si="16"/>
        <v>124.95856790036893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44779</v>
      </c>
      <c r="C280" s="257">
        <v>158.166349</v>
      </c>
      <c r="D280" s="258">
        <v>124.95856790036893</v>
      </c>
      <c r="E280" s="257">
        <f t="shared" si="16"/>
        <v>124.95856790036893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44780</v>
      </c>
      <c r="C281" s="257">
        <v>125.172822</v>
      </c>
      <c r="D281" s="258">
        <v>124.95856790036893</v>
      </c>
      <c r="E281" s="257">
        <f t="shared" si="16"/>
        <v>124.95856790036893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44781</v>
      </c>
      <c r="C282" s="257">
        <v>109.813095</v>
      </c>
      <c r="D282" s="258">
        <v>124.95856790036893</v>
      </c>
      <c r="E282" s="257">
        <f t="shared" si="16"/>
        <v>109.813095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44782</v>
      </c>
      <c r="C283" s="257">
        <v>150.27550500000001</v>
      </c>
      <c r="D283" s="258">
        <v>124.95856790036893</v>
      </c>
      <c r="E283" s="257">
        <f t="shared" si="16"/>
        <v>124.95856790036893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44783</v>
      </c>
      <c r="C284" s="257">
        <v>123.34950500000001</v>
      </c>
      <c r="D284" s="258">
        <v>124.95856790036893</v>
      </c>
      <c r="E284" s="257">
        <f t="shared" si="16"/>
        <v>123.34950500000001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44784</v>
      </c>
      <c r="C285" s="257">
        <v>98.322434999999999</v>
      </c>
      <c r="D285" s="258">
        <v>124.95856790036893</v>
      </c>
      <c r="E285" s="257">
        <f t="shared" si="16"/>
        <v>98.322434999999999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44785</v>
      </c>
      <c r="C286" s="257">
        <v>71.192278000000002</v>
      </c>
      <c r="D286" s="258">
        <v>124.95856790036893</v>
      </c>
      <c r="E286" s="257">
        <f t="shared" si="16"/>
        <v>71.192278000000002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44786</v>
      </c>
      <c r="C287" s="257">
        <v>180.6354</v>
      </c>
      <c r="D287" s="258">
        <v>124.95856790036893</v>
      </c>
      <c r="E287" s="257">
        <f t="shared" si="16"/>
        <v>124.95856790036893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44787</v>
      </c>
      <c r="C288" s="257">
        <v>145.161869</v>
      </c>
      <c r="D288" s="258">
        <v>124.95856790036893</v>
      </c>
      <c r="E288" s="257">
        <f t="shared" si="16"/>
        <v>124.95856790036893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44788</v>
      </c>
      <c r="C289" s="257">
        <v>114.142624</v>
      </c>
      <c r="D289" s="258">
        <v>124.95856790036893</v>
      </c>
      <c r="E289" s="257">
        <f t="shared" si="16"/>
        <v>114.142624</v>
      </c>
      <c r="F289" s="263"/>
      <c r="G289" s="190" t="str">
        <f t="shared" si="17"/>
        <v>A</v>
      </c>
      <c r="H289" s="259" t="str">
        <f t="shared" si="18"/>
        <v>125,0</v>
      </c>
      <c r="I289" s="260"/>
    </row>
    <row r="290" spans="1:9">
      <c r="A290" s="255">
        <f t="shared" si="19"/>
        <v>288</v>
      </c>
      <c r="B290" s="256">
        <v>44789</v>
      </c>
      <c r="C290" s="257">
        <v>170.18326799999997</v>
      </c>
      <c r="D290" s="258">
        <v>124.95856790036893</v>
      </c>
      <c r="E290" s="257">
        <f t="shared" si="16"/>
        <v>124.95856790036893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44790</v>
      </c>
      <c r="C291" s="257">
        <v>172.57474699999997</v>
      </c>
      <c r="D291" s="258">
        <v>124.95856790036893</v>
      </c>
      <c r="E291" s="257">
        <f t="shared" si="16"/>
        <v>124.95856790036893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44791</v>
      </c>
      <c r="C292" s="257">
        <v>195.574613</v>
      </c>
      <c r="D292" s="258">
        <v>124.95856790036893</v>
      </c>
      <c r="E292" s="257">
        <f t="shared" si="16"/>
        <v>124.95856790036893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44792</v>
      </c>
      <c r="C293" s="257">
        <v>147.96343400000001</v>
      </c>
      <c r="D293" s="258">
        <v>124.95856790036893</v>
      </c>
      <c r="E293" s="257">
        <f t="shared" si="16"/>
        <v>124.95856790036893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44793</v>
      </c>
      <c r="C294" s="257">
        <v>81.896906000000001</v>
      </c>
      <c r="D294" s="258">
        <v>124.95856790036893</v>
      </c>
      <c r="E294" s="257">
        <f t="shared" si="16"/>
        <v>81.896906000000001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44794</v>
      </c>
      <c r="C295" s="257">
        <v>118.67038099999999</v>
      </c>
      <c r="D295" s="258">
        <v>124.95856790036893</v>
      </c>
      <c r="E295" s="257">
        <f t="shared" si="16"/>
        <v>118.67038099999999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44795</v>
      </c>
      <c r="C296" s="257">
        <v>181.24012999999999</v>
      </c>
      <c r="D296" s="258">
        <v>124.95856790036893</v>
      </c>
      <c r="E296" s="257">
        <f t="shared" si="16"/>
        <v>124.95856790036893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44796</v>
      </c>
      <c r="C297" s="257">
        <v>120.39282799999999</v>
      </c>
      <c r="D297" s="258">
        <v>124.95856790036893</v>
      </c>
      <c r="E297" s="257">
        <f t="shared" si="16"/>
        <v>120.39282799999999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44797</v>
      </c>
      <c r="C298" s="257">
        <v>96.681668000000002</v>
      </c>
      <c r="D298" s="258">
        <v>124.95856790036893</v>
      </c>
      <c r="E298" s="257">
        <f t="shared" si="16"/>
        <v>96.681668000000002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44798</v>
      </c>
      <c r="C299" s="257">
        <v>138.73874899999998</v>
      </c>
      <c r="D299" s="258">
        <v>124.95856790036893</v>
      </c>
      <c r="E299" s="257">
        <f t="shared" si="16"/>
        <v>124.95856790036893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44799</v>
      </c>
      <c r="C300" s="257">
        <v>190.45575999999997</v>
      </c>
      <c r="D300" s="258">
        <v>124.95856790036893</v>
      </c>
      <c r="E300" s="257">
        <f t="shared" si="16"/>
        <v>124.95856790036893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44800</v>
      </c>
      <c r="C301" s="257">
        <v>101.60244</v>
      </c>
      <c r="D301" s="258">
        <v>124.95856790036893</v>
      </c>
      <c r="E301" s="257">
        <f t="shared" si="16"/>
        <v>101.60244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44801</v>
      </c>
      <c r="C302" s="257">
        <v>106.690758</v>
      </c>
      <c r="D302" s="258">
        <v>124.95856790036893</v>
      </c>
      <c r="E302" s="257">
        <f t="shared" si="16"/>
        <v>106.690758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44802</v>
      </c>
      <c r="C303" s="257">
        <v>132.67882399999999</v>
      </c>
      <c r="D303" s="258">
        <v>124.95856790036893</v>
      </c>
      <c r="E303" s="257">
        <f t="shared" si="16"/>
        <v>124.95856790036893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44803</v>
      </c>
      <c r="C304" s="257">
        <v>57.546745999999999</v>
      </c>
      <c r="D304" s="258">
        <v>124.95856790036893</v>
      </c>
      <c r="E304" s="257">
        <f t="shared" si="16"/>
        <v>57.546745999999999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44804</v>
      </c>
      <c r="C305" s="257">
        <v>93.822602000000003</v>
      </c>
      <c r="D305" s="258">
        <v>124.95856790036893</v>
      </c>
      <c r="E305" s="257">
        <f t="shared" si="16"/>
        <v>93.822602000000003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44805</v>
      </c>
      <c r="C306" s="257">
        <v>59.959332000000003</v>
      </c>
      <c r="D306" s="258">
        <v>123.03554622371335</v>
      </c>
      <c r="E306" s="257">
        <f t="shared" si="16"/>
        <v>59.959332000000003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44806</v>
      </c>
      <c r="C307" s="257">
        <v>100.20235699999999</v>
      </c>
      <c r="D307" s="258">
        <v>123.03554622371335</v>
      </c>
      <c r="E307" s="257">
        <f t="shared" si="16"/>
        <v>100.20235699999999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44807</v>
      </c>
      <c r="C308" s="257">
        <v>108.900893</v>
      </c>
      <c r="D308" s="258">
        <v>123.03554622371335</v>
      </c>
      <c r="E308" s="257">
        <f t="shared" si="16"/>
        <v>108.900893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44808</v>
      </c>
      <c r="C309" s="257">
        <v>142.50523999999999</v>
      </c>
      <c r="D309" s="258">
        <v>123.03554622371335</v>
      </c>
      <c r="E309" s="257">
        <f t="shared" si="16"/>
        <v>123.03554622371335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44809</v>
      </c>
      <c r="C310" s="257">
        <v>157.98863299999999</v>
      </c>
      <c r="D310" s="258">
        <v>123.03554622371335</v>
      </c>
      <c r="E310" s="257">
        <f t="shared" si="16"/>
        <v>123.03554622371335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44810</v>
      </c>
      <c r="C311" s="257">
        <v>156.75575499999999</v>
      </c>
      <c r="D311" s="258">
        <v>123.03554622371335</v>
      </c>
      <c r="E311" s="257">
        <f t="shared" si="16"/>
        <v>123.03554622371335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44811</v>
      </c>
      <c r="C312" s="257">
        <v>140.82068100000001</v>
      </c>
      <c r="D312" s="258">
        <v>123.03554622371335</v>
      </c>
      <c r="E312" s="257">
        <f t="shared" si="16"/>
        <v>123.03554622371335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44812</v>
      </c>
      <c r="C313" s="257">
        <v>82.52366099999999</v>
      </c>
      <c r="D313" s="258">
        <v>123.03554622371335</v>
      </c>
      <c r="E313" s="257">
        <f t="shared" si="16"/>
        <v>82.52366099999999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44813</v>
      </c>
      <c r="C314" s="257">
        <v>61.911677000000005</v>
      </c>
      <c r="D314" s="258">
        <v>123.03554622371335</v>
      </c>
      <c r="E314" s="257">
        <f t="shared" si="16"/>
        <v>61.911677000000005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44814</v>
      </c>
      <c r="C315" s="257">
        <v>41.058446000000004</v>
      </c>
      <c r="D315" s="258">
        <v>123.03554622371335</v>
      </c>
      <c r="E315" s="257">
        <f t="shared" si="16"/>
        <v>41.058446000000004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44815</v>
      </c>
      <c r="C316" s="257">
        <v>103.561556</v>
      </c>
      <c r="D316" s="258">
        <v>123.03554622371335</v>
      </c>
      <c r="E316" s="257">
        <f t="shared" si="16"/>
        <v>103.561556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44816</v>
      </c>
      <c r="C317" s="257">
        <v>194.29662999999999</v>
      </c>
      <c r="D317" s="258">
        <v>123.03554622371335</v>
      </c>
      <c r="E317" s="257">
        <f t="shared" si="16"/>
        <v>123.03554622371335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44817</v>
      </c>
      <c r="C318" s="257">
        <v>262.28320299999996</v>
      </c>
      <c r="D318" s="258">
        <v>123.03554622371335</v>
      </c>
      <c r="E318" s="257">
        <f t="shared" si="16"/>
        <v>123.03554622371335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44818</v>
      </c>
      <c r="C319" s="257">
        <v>135.936116</v>
      </c>
      <c r="D319" s="258">
        <v>123.03554622371335</v>
      </c>
      <c r="E319" s="257">
        <f t="shared" si="16"/>
        <v>123.03554622371335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44819</v>
      </c>
      <c r="C320" s="257">
        <v>55.414898999999998</v>
      </c>
      <c r="D320" s="258">
        <v>123.03554622371335</v>
      </c>
      <c r="E320" s="257">
        <f t="shared" si="16"/>
        <v>55.414898999999998</v>
      </c>
      <c r="F320" s="263"/>
      <c r="G320" s="190" t="str">
        <f t="shared" si="17"/>
        <v>S</v>
      </c>
      <c r="H320" s="259" t="str">
        <f t="shared" si="18"/>
        <v>123,0</v>
      </c>
      <c r="I320" s="260"/>
    </row>
    <row r="321" spans="1:9">
      <c r="A321" s="255">
        <f t="shared" si="19"/>
        <v>319</v>
      </c>
      <c r="B321" s="256">
        <v>44820</v>
      </c>
      <c r="C321" s="257">
        <v>152.486412</v>
      </c>
      <c r="D321" s="258">
        <v>123.03554622371335</v>
      </c>
      <c r="E321" s="257">
        <f t="shared" si="16"/>
        <v>123.03554622371335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44821</v>
      </c>
      <c r="C322" s="257">
        <v>180.35288500000001</v>
      </c>
      <c r="D322" s="258">
        <v>123.03554622371335</v>
      </c>
      <c r="E322" s="257">
        <f t="shared" si="16"/>
        <v>123.03554622371335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44822</v>
      </c>
      <c r="C323" s="257">
        <v>119.394966</v>
      </c>
      <c r="D323" s="258">
        <v>123.03554622371335</v>
      </c>
      <c r="E323" s="257">
        <f t="shared" ref="E323:E381" si="20">IF(C323&gt;D323,D323,C323)</f>
        <v>119.394966</v>
      </c>
      <c r="F323" s="263"/>
      <c r="G323" s="190" t="str">
        <f t="shared" ref="G323:G386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6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44823</v>
      </c>
      <c r="C324" s="257">
        <v>80.285039999999995</v>
      </c>
      <c r="D324" s="258">
        <v>123.03554622371335</v>
      </c>
      <c r="E324" s="257">
        <f t="shared" si="20"/>
        <v>80.285039999999995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44824</v>
      </c>
      <c r="C325" s="257">
        <v>100.68550399999999</v>
      </c>
      <c r="D325" s="258">
        <v>123.03554622371335</v>
      </c>
      <c r="E325" s="257">
        <f t="shared" si="20"/>
        <v>100.68550399999999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44825</v>
      </c>
      <c r="C326" s="257">
        <v>99.861918000000003</v>
      </c>
      <c r="D326" s="258">
        <v>123.03554622371335</v>
      </c>
      <c r="E326" s="257">
        <f t="shared" si="20"/>
        <v>99.861918000000003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44826</v>
      </c>
      <c r="C327" s="257">
        <v>46.921576000000002</v>
      </c>
      <c r="D327" s="258">
        <v>123.03554622371335</v>
      </c>
      <c r="E327" s="257">
        <f t="shared" si="20"/>
        <v>46.921576000000002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44827</v>
      </c>
      <c r="C328" s="257">
        <v>84.22133500000001</v>
      </c>
      <c r="D328" s="258">
        <v>123.03554622371335</v>
      </c>
      <c r="E328" s="257">
        <f t="shared" si="20"/>
        <v>84.22133500000001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44828</v>
      </c>
      <c r="C329" s="257">
        <v>166.85348099999999</v>
      </c>
      <c r="D329" s="258">
        <v>123.03554622371335</v>
      </c>
      <c r="E329" s="257">
        <f t="shared" si="20"/>
        <v>123.03554622371335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44829</v>
      </c>
      <c r="C330" s="257">
        <v>171.75555800000001</v>
      </c>
      <c r="D330" s="258">
        <v>123.03554622371335</v>
      </c>
      <c r="E330" s="257">
        <f t="shared" si="20"/>
        <v>123.03554622371335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44830</v>
      </c>
      <c r="C331" s="257">
        <v>157.936419</v>
      </c>
      <c r="D331" s="258">
        <v>123.03554622371335</v>
      </c>
      <c r="E331" s="257">
        <f t="shared" si="20"/>
        <v>123.03554622371335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44831</v>
      </c>
      <c r="C332" s="257">
        <v>218.10363999999998</v>
      </c>
      <c r="D332" s="258">
        <v>123.03554622371335</v>
      </c>
      <c r="E332" s="257">
        <f t="shared" si="20"/>
        <v>123.03554622371335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44832</v>
      </c>
      <c r="C333" s="257">
        <v>240.320943</v>
      </c>
      <c r="D333" s="258">
        <v>123.03554622371335</v>
      </c>
      <c r="E333" s="257">
        <f t="shared" si="20"/>
        <v>123.03554622371335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44833</v>
      </c>
      <c r="C334" s="257">
        <v>260.021432</v>
      </c>
      <c r="D334" s="258">
        <v>123.03554622371335</v>
      </c>
      <c r="E334" s="257">
        <f t="shared" si="20"/>
        <v>123.03554622371335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44834</v>
      </c>
      <c r="C335" s="257">
        <v>206.75080700000001</v>
      </c>
      <c r="D335" s="258">
        <v>123.03554622371335</v>
      </c>
      <c r="E335" s="257">
        <f>IF(C335&gt;D335,D335,C335)</f>
        <v>123.03554622371335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44835</v>
      </c>
      <c r="C336" s="257">
        <v>68.157316000000009</v>
      </c>
      <c r="D336" s="258">
        <v>143.56764014423257</v>
      </c>
      <c r="E336" s="257">
        <f t="shared" si="20"/>
        <v>68.157316000000009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44836</v>
      </c>
      <c r="C337" s="257">
        <v>84.822161999999992</v>
      </c>
      <c r="D337" s="258">
        <v>143.56764014423257</v>
      </c>
      <c r="E337" s="257">
        <f t="shared" si="20"/>
        <v>84.822161999999992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44837</v>
      </c>
      <c r="C338" s="257">
        <v>42.348008</v>
      </c>
      <c r="D338" s="258">
        <v>143.56764014423257</v>
      </c>
      <c r="E338" s="257">
        <f t="shared" si="20"/>
        <v>42.348008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44838</v>
      </c>
      <c r="C339" s="257">
        <v>45.256483000000003</v>
      </c>
      <c r="D339" s="258">
        <v>143.56764014423257</v>
      </c>
      <c r="E339" s="257">
        <f t="shared" si="20"/>
        <v>45.256483000000003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44839</v>
      </c>
      <c r="C340" s="257">
        <v>89.600700000000003</v>
      </c>
      <c r="D340" s="258">
        <v>143.56764014423257</v>
      </c>
      <c r="E340" s="257">
        <f t="shared" si="20"/>
        <v>89.600700000000003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44840</v>
      </c>
      <c r="C341" s="257">
        <v>166.30056099999999</v>
      </c>
      <c r="D341" s="258">
        <v>143.56764014423257</v>
      </c>
      <c r="E341" s="257">
        <f t="shared" si="20"/>
        <v>143.56764014423257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44841</v>
      </c>
      <c r="C342" s="257">
        <v>84.162767000000002</v>
      </c>
      <c r="D342" s="258">
        <v>143.56764014423257</v>
      </c>
      <c r="E342" s="257">
        <f t="shared" si="20"/>
        <v>84.162767000000002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44842</v>
      </c>
      <c r="C343" s="257">
        <v>136.85900000000001</v>
      </c>
      <c r="D343" s="258">
        <v>143.56764014423257</v>
      </c>
      <c r="E343" s="257">
        <f t="shared" si="20"/>
        <v>136.85900000000001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44843</v>
      </c>
      <c r="C344" s="257">
        <v>96.914221999999995</v>
      </c>
      <c r="D344" s="258">
        <v>143.56764014423257</v>
      </c>
      <c r="E344" s="257">
        <f t="shared" si="20"/>
        <v>96.914221999999995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44844</v>
      </c>
      <c r="C345" s="257">
        <v>52.384353000000004</v>
      </c>
      <c r="D345" s="258">
        <v>143.56764014423257</v>
      </c>
      <c r="E345" s="257">
        <f t="shared" si="20"/>
        <v>52.384353000000004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44845</v>
      </c>
      <c r="C346" s="257">
        <v>45.633096999999999</v>
      </c>
      <c r="D346" s="258">
        <v>143.56764014423257</v>
      </c>
      <c r="E346" s="257">
        <f t="shared" si="20"/>
        <v>45.633096999999999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44846</v>
      </c>
      <c r="C347" s="257">
        <v>58.152637999999996</v>
      </c>
      <c r="D347" s="258">
        <v>143.56764014423257</v>
      </c>
      <c r="E347" s="257">
        <f t="shared" si="20"/>
        <v>58.152637999999996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44847</v>
      </c>
      <c r="C348" s="257">
        <v>60.686548999999999</v>
      </c>
      <c r="D348" s="258">
        <v>143.56764014423257</v>
      </c>
      <c r="E348" s="257">
        <f t="shared" si="20"/>
        <v>60.686548999999999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44848</v>
      </c>
      <c r="C349" s="257">
        <v>97.748600999999994</v>
      </c>
      <c r="D349" s="258">
        <v>143.56764014423257</v>
      </c>
      <c r="E349" s="257">
        <f t="shared" si="20"/>
        <v>97.748600999999994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44849</v>
      </c>
      <c r="C350" s="257">
        <v>117.641891</v>
      </c>
      <c r="D350" s="258">
        <v>143.56764014423257</v>
      </c>
      <c r="E350" s="257">
        <f t="shared" si="20"/>
        <v>117.641891</v>
      </c>
      <c r="F350" s="263"/>
      <c r="G350" s="190" t="str">
        <f t="shared" si="21"/>
        <v>O</v>
      </c>
      <c r="H350" s="259" t="str">
        <f t="shared" si="22"/>
        <v>143,6</v>
      </c>
      <c r="I350" s="260"/>
    </row>
    <row r="351" spans="1:9">
      <c r="A351" s="255">
        <f t="shared" si="23"/>
        <v>349</v>
      </c>
      <c r="B351" s="256">
        <v>44850</v>
      </c>
      <c r="C351" s="257">
        <v>218.29753400000001</v>
      </c>
      <c r="D351" s="258">
        <v>143.56764014423257</v>
      </c>
      <c r="E351" s="257">
        <f t="shared" si="20"/>
        <v>143.56764014423257</v>
      </c>
      <c r="F351" s="260"/>
      <c r="G351" s="190" t="str">
        <f t="shared" si="21"/>
        <v/>
      </c>
      <c r="H351" s="259" t="str">
        <f t="shared" si="22"/>
        <v/>
      </c>
      <c r="I351" s="260"/>
    </row>
    <row r="352" spans="1:9">
      <c r="A352" s="255">
        <f t="shared" si="23"/>
        <v>350</v>
      </c>
      <c r="B352" s="256">
        <v>44851</v>
      </c>
      <c r="C352" s="257">
        <v>194.22833900000001</v>
      </c>
      <c r="D352" s="258">
        <v>143.56764014423257</v>
      </c>
      <c r="E352" s="257">
        <f t="shared" si="20"/>
        <v>143.56764014423257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44852</v>
      </c>
      <c r="C353" s="257">
        <v>240.306713</v>
      </c>
      <c r="D353" s="258">
        <v>143.56764014423257</v>
      </c>
      <c r="E353" s="257">
        <f t="shared" si="20"/>
        <v>143.56764014423257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44853</v>
      </c>
      <c r="C354" s="257">
        <v>282.31352700000002</v>
      </c>
      <c r="D354" s="258">
        <v>143.56764014423257</v>
      </c>
      <c r="E354" s="257">
        <f t="shared" si="20"/>
        <v>143.56764014423257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44854</v>
      </c>
      <c r="C355" s="257">
        <v>304.10304400000001</v>
      </c>
      <c r="D355" s="258">
        <v>143.56764014423257</v>
      </c>
      <c r="E355" s="257">
        <f t="shared" si="20"/>
        <v>143.56764014423257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44855</v>
      </c>
      <c r="C356" s="257">
        <v>261.83777899999995</v>
      </c>
      <c r="D356" s="258">
        <v>143.56764014423257</v>
      </c>
      <c r="E356" s="257">
        <f t="shared" si="20"/>
        <v>143.56764014423257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44856</v>
      </c>
      <c r="C357" s="257">
        <v>255.16156000000001</v>
      </c>
      <c r="D357" s="258">
        <v>143.56764014423257</v>
      </c>
      <c r="E357" s="257">
        <f t="shared" si="20"/>
        <v>143.56764014423257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44857</v>
      </c>
      <c r="C358" s="257">
        <v>310.99752799999999</v>
      </c>
      <c r="D358" s="258">
        <v>143.56764014423257</v>
      </c>
      <c r="E358" s="257">
        <f t="shared" si="20"/>
        <v>143.56764014423257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44858</v>
      </c>
      <c r="C359" s="257">
        <v>137.70208400000001</v>
      </c>
      <c r="D359" s="258">
        <v>143.56764014423257</v>
      </c>
      <c r="E359" s="257">
        <f t="shared" si="20"/>
        <v>137.70208400000001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44859</v>
      </c>
      <c r="C360" s="257">
        <v>245.12129899999999</v>
      </c>
      <c r="D360" s="258">
        <v>143.56764014423257</v>
      </c>
      <c r="E360" s="257">
        <f t="shared" si="20"/>
        <v>143.56764014423257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44860</v>
      </c>
      <c r="C361" s="257">
        <v>177.019554</v>
      </c>
      <c r="D361" s="258">
        <v>143.56764014423257</v>
      </c>
      <c r="E361" s="257">
        <f t="shared" si="20"/>
        <v>143.56764014423257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44861</v>
      </c>
      <c r="C362" s="257">
        <v>308.54284599999994</v>
      </c>
      <c r="D362" s="258">
        <v>143.56764014423257</v>
      </c>
      <c r="E362" s="257">
        <f t="shared" si="20"/>
        <v>143.56764014423257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44862</v>
      </c>
      <c r="C363" s="257">
        <v>242.581006</v>
      </c>
      <c r="D363" s="258">
        <v>143.56764014423257</v>
      </c>
      <c r="E363" s="257">
        <f t="shared" si="20"/>
        <v>143.56764014423257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44863</v>
      </c>
      <c r="C364" s="257">
        <v>249.407803</v>
      </c>
      <c r="D364" s="258">
        <v>143.56764014423257</v>
      </c>
      <c r="E364" s="257">
        <f t="shared" si="20"/>
        <v>143.56764014423257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44864</v>
      </c>
      <c r="C365" s="257">
        <v>121.67089299999999</v>
      </c>
      <c r="D365" s="258">
        <v>143.56764014423257</v>
      </c>
      <c r="E365" s="257">
        <f t="shared" si="20"/>
        <v>121.67089299999999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44865</v>
      </c>
      <c r="C366" s="257">
        <v>224.50160500000001</v>
      </c>
      <c r="D366" s="258">
        <v>143.56764014423257</v>
      </c>
      <c r="E366" s="257">
        <f t="shared" si="20"/>
        <v>143.56764014423257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44866</v>
      </c>
      <c r="C367" s="257">
        <v>70.175501999999994</v>
      </c>
      <c r="D367" s="258">
        <v>195.92218097677048</v>
      </c>
      <c r="E367" s="257">
        <f t="shared" si="20"/>
        <v>70.175501999999994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44867</v>
      </c>
      <c r="C368" s="257">
        <v>71.457744000000005</v>
      </c>
      <c r="D368" s="258">
        <v>195.92218097677048</v>
      </c>
      <c r="E368" s="257">
        <f t="shared" si="20"/>
        <v>71.457744000000005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44868</v>
      </c>
      <c r="C369" s="257">
        <v>231.39367899999996</v>
      </c>
      <c r="D369" s="258">
        <v>195.92218097677048</v>
      </c>
      <c r="E369" s="257">
        <f t="shared" si="20"/>
        <v>195.92218097677048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44869</v>
      </c>
      <c r="C370" s="257">
        <v>238.32268900000003</v>
      </c>
      <c r="D370" s="258">
        <v>195.92218097677048</v>
      </c>
      <c r="E370" s="257">
        <f t="shared" si="20"/>
        <v>195.92218097677048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44870</v>
      </c>
      <c r="C371" s="257">
        <v>116.367098</v>
      </c>
      <c r="D371" s="258">
        <v>195.92218097677048</v>
      </c>
      <c r="E371" s="257">
        <f t="shared" si="20"/>
        <v>116.367098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44871</v>
      </c>
      <c r="C372" s="257">
        <v>143.60430300000002</v>
      </c>
      <c r="D372" s="258">
        <v>195.92218097677048</v>
      </c>
      <c r="E372" s="257">
        <f t="shared" si="20"/>
        <v>143.60430300000002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44872</v>
      </c>
      <c r="C373" s="257">
        <v>175.55631199999999</v>
      </c>
      <c r="D373" s="258">
        <v>195.92218097677048</v>
      </c>
      <c r="E373" s="257">
        <f t="shared" si="20"/>
        <v>175.55631199999999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44873</v>
      </c>
      <c r="C374" s="257">
        <v>236.41002</v>
      </c>
      <c r="D374" s="258">
        <v>195.92218097677048</v>
      </c>
      <c r="E374" s="257">
        <f t="shared" si="20"/>
        <v>195.92218097677048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44874</v>
      </c>
      <c r="C375" s="257">
        <v>141.32268500000001</v>
      </c>
      <c r="D375" s="258">
        <v>195.92218097677048</v>
      </c>
      <c r="E375" s="257">
        <f t="shared" si="20"/>
        <v>141.32268500000001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44875</v>
      </c>
      <c r="C376" s="257">
        <v>72.621297000000013</v>
      </c>
      <c r="D376" s="258">
        <v>195.92218097677048</v>
      </c>
      <c r="E376" s="257">
        <f t="shared" si="20"/>
        <v>72.621297000000013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44876</v>
      </c>
      <c r="C377" s="257">
        <v>180.16626399999998</v>
      </c>
      <c r="D377" s="258">
        <v>195.92218097677048</v>
      </c>
      <c r="E377" s="257">
        <f t="shared" si="20"/>
        <v>180.16626399999998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44877</v>
      </c>
      <c r="C378" s="257">
        <v>250.86212799999998</v>
      </c>
      <c r="D378" s="258">
        <v>195.92218097677048</v>
      </c>
      <c r="E378" s="257">
        <f t="shared" si="20"/>
        <v>195.92218097677048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44878</v>
      </c>
      <c r="C379" s="257">
        <v>146.40533600000001</v>
      </c>
      <c r="D379" s="258">
        <v>195.92218097677048</v>
      </c>
      <c r="E379" s="257">
        <f t="shared" si="20"/>
        <v>146.40533600000001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44879</v>
      </c>
      <c r="C380" s="257">
        <v>187.89150700000002</v>
      </c>
      <c r="D380" s="258">
        <v>195.92218097677048</v>
      </c>
      <c r="E380" s="257">
        <f t="shared" si="20"/>
        <v>187.89150700000002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44880</v>
      </c>
      <c r="C381" s="257">
        <v>347.40958699999999</v>
      </c>
      <c r="D381" s="258">
        <v>195.92218097677048</v>
      </c>
      <c r="E381" s="257">
        <f t="shared" si="20"/>
        <v>195.92218097677048</v>
      </c>
      <c r="F381" s="263"/>
      <c r="G381" s="190" t="str">
        <f t="shared" si="21"/>
        <v>N</v>
      </c>
      <c r="H381" s="259" t="str">
        <f t="shared" si="22"/>
        <v>195,9</v>
      </c>
      <c r="I381" s="260"/>
    </row>
    <row r="382" spans="1:9">
      <c r="A382" s="255">
        <f t="shared" si="23"/>
        <v>380</v>
      </c>
      <c r="B382" s="256">
        <v>44881</v>
      </c>
      <c r="C382" s="257">
        <v>390.33011399999998</v>
      </c>
      <c r="D382" s="258">
        <v>195.92218097677048</v>
      </c>
      <c r="E382" s="257">
        <f t="shared" ref="E382:E390" si="24">IF(C382&gt;D382,D382,C382)</f>
        <v>195.92218097677048</v>
      </c>
      <c r="F382" s="263"/>
      <c r="G382" s="190" t="str">
        <f t="shared" si="21"/>
        <v/>
      </c>
      <c r="H382" s="259" t="str">
        <f t="shared" si="22"/>
        <v/>
      </c>
      <c r="I382" s="260"/>
    </row>
    <row r="383" spans="1:9">
      <c r="A383" s="255">
        <f t="shared" si="23"/>
        <v>381</v>
      </c>
      <c r="B383" s="256">
        <v>44882</v>
      </c>
      <c r="C383" s="257">
        <v>381.05672599999997</v>
      </c>
      <c r="D383" s="258">
        <v>195.92218097677048</v>
      </c>
      <c r="E383" s="257">
        <f t="shared" si="24"/>
        <v>195.92218097677048</v>
      </c>
      <c r="F383" s="263"/>
      <c r="G383" s="190" t="str">
        <f t="shared" si="21"/>
        <v/>
      </c>
      <c r="H383" s="259" t="str">
        <f t="shared" si="22"/>
        <v/>
      </c>
      <c r="I383" s="260"/>
    </row>
    <row r="384" spans="1:9">
      <c r="A384" s="255">
        <f t="shared" si="23"/>
        <v>382</v>
      </c>
      <c r="B384" s="256">
        <v>44883</v>
      </c>
      <c r="C384" s="257">
        <v>252.001475</v>
      </c>
      <c r="D384" s="258">
        <v>195.92218097677048</v>
      </c>
      <c r="E384" s="257">
        <f t="shared" si="24"/>
        <v>195.92218097677048</v>
      </c>
      <c r="F384" s="263"/>
      <c r="G384" s="190" t="str">
        <f t="shared" si="21"/>
        <v/>
      </c>
      <c r="H384" s="259" t="str">
        <f t="shared" si="22"/>
        <v/>
      </c>
      <c r="I384" s="260"/>
    </row>
    <row r="385" spans="1:9">
      <c r="A385" s="255">
        <f t="shared" si="23"/>
        <v>383</v>
      </c>
      <c r="B385" s="256">
        <v>44884</v>
      </c>
      <c r="C385" s="257">
        <v>333.36951799999997</v>
      </c>
      <c r="D385" s="258">
        <v>195.92218097677048</v>
      </c>
      <c r="E385" s="257">
        <f t="shared" si="24"/>
        <v>195.92218097677048</v>
      </c>
      <c r="F385" s="263"/>
      <c r="G385" s="190" t="str">
        <f t="shared" si="21"/>
        <v/>
      </c>
      <c r="H385" s="259" t="str">
        <f t="shared" si="22"/>
        <v/>
      </c>
      <c r="I385" s="260"/>
    </row>
    <row r="386" spans="1:9">
      <c r="A386" s="255">
        <f t="shared" si="23"/>
        <v>384</v>
      </c>
      <c r="B386" s="256">
        <v>44885</v>
      </c>
      <c r="C386" s="257">
        <v>241.10924499999999</v>
      </c>
      <c r="D386" s="258">
        <v>195.92218097677048</v>
      </c>
      <c r="E386" s="257">
        <f t="shared" si="24"/>
        <v>195.92218097677048</v>
      </c>
      <c r="F386" s="263"/>
      <c r="G386" s="190" t="str">
        <f t="shared" si="21"/>
        <v/>
      </c>
      <c r="H386" s="259" t="str">
        <f t="shared" si="22"/>
        <v/>
      </c>
      <c r="I386" s="260"/>
    </row>
    <row r="387" spans="1:9">
      <c r="A387" s="255">
        <f t="shared" si="23"/>
        <v>385</v>
      </c>
      <c r="B387" s="256">
        <v>44886</v>
      </c>
      <c r="C387" s="257">
        <v>407.86425400000002</v>
      </c>
      <c r="D387" s="258">
        <v>195.92218097677048</v>
      </c>
      <c r="E387" s="257">
        <f t="shared" si="24"/>
        <v>195.92218097677048</v>
      </c>
      <c r="F387" s="263"/>
      <c r="G387" s="190" t="str">
        <f t="shared" ref="G387:G450" si="25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59" t="str">
        <f t="shared" ref="H387:H450" si="26">IF(DAY($B387)=15,TEXT(D387,"#,0"),"")</f>
        <v/>
      </c>
      <c r="I387" s="260"/>
    </row>
    <row r="388" spans="1:9">
      <c r="A388" s="255">
        <f t="shared" ref="A388:A451" si="27">+A387+1</f>
        <v>386</v>
      </c>
      <c r="B388" s="256">
        <v>44887</v>
      </c>
      <c r="C388" s="257">
        <v>415.00569100000001</v>
      </c>
      <c r="D388" s="258">
        <v>195.92218097677048</v>
      </c>
      <c r="E388" s="257">
        <f t="shared" si="24"/>
        <v>195.92218097677048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44888</v>
      </c>
      <c r="C389" s="257">
        <v>355.59611600000005</v>
      </c>
      <c r="D389" s="258">
        <v>195.92218097677048</v>
      </c>
      <c r="E389" s="257">
        <f t="shared" si="24"/>
        <v>195.92218097677048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44889</v>
      </c>
      <c r="C390" s="257">
        <v>176.46814900000001</v>
      </c>
      <c r="D390" s="258">
        <v>195.92218097677048</v>
      </c>
      <c r="E390" s="257">
        <f t="shared" si="24"/>
        <v>176.46814900000001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44890</v>
      </c>
      <c r="C391" s="257">
        <v>211.492245</v>
      </c>
      <c r="D391" s="258">
        <v>195.92218097677048</v>
      </c>
      <c r="E391" s="257">
        <f t="shared" ref="E391:E454" si="28">IF(C391&gt;D391,D391,C391)</f>
        <v>195.92218097677048</v>
      </c>
      <c r="F391" s="263"/>
      <c r="G391" s="190" t="str">
        <f t="shared" si="25"/>
        <v/>
      </c>
      <c r="H391" s="259" t="str">
        <f t="shared" si="26"/>
        <v/>
      </c>
      <c r="I391" s="260"/>
    </row>
    <row r="392" spans="1:9">
      <c r="A392" s="255">
        <f t="shared" si="27"/>
        <v>390</v>
      </c>
      <c r="B392" s="256">
        <v>44891</v>
      </c>
      <c r="C392" s="257">
        <v>136.01001200000002</v>
      </c>
      <c r="D392" s="258">
        <v>195.92218097677048</v>
      </c>
      <c r="E392" s="257">
        <f t="shared" si="28"/>
        <v>136.01001200000002</v>
      </c>
      <c r="F392" s="263"/>
      <c r="G392" s="190" t="str">
        <f t="shared" si="25"/>
        <v/>
      </c>
      <c r="H392" s="259" t="str">
        <f t="shared" si="26"/>
        <v/>
      </c>
      <c r="I392" s="260"/>
    </row>
    <row r="393" spans="1:9">
      <c r="A393" s="255">
        <f t="shared" si="27"/>
        <v>391</v>
      </c>
      <c r="B393" s="256">
        <v>44892</v>
      </c>
      <c r="C393" s="257">
        <v>120.033357</v>
      </c>
      <c r="D393" s="258">
        <v>195.92218097677048</v>
      </c>
      <c r="E393" s="257">
        <f t="shared" si="28"/>
        <v>120.033357</v>
      </c>
      <c r="F393" s="263"/>
      <c r="G393" s="190" t="str">
        <f t="shared" si="25"/>
        <v/>
      </c>
      <c r="H393" s="259" t="str">
        <f t="shared" si="26"/>
        <v/>
      </c>
      <c r="I393" s="260"/>
    </row>
    <row r="394" spans="1:9">
      <c r="A394" s="255">
        <f t="shared" si="27"/>
        <v>392</v>
      </c>
      <c r="B394" s="256">
        <v>44893</v>
      </c>
      <c r="C394" s="257">
        <v>314.464944</v>
      </c>
      <c r="D394" s="258">
        <v>195.92218097677048</v>
      </c>
      <c r="E394" s="257">
        <f t="shared" si="28"/>
        <v>195.92218097677048</v>
      </c>
      <c r="F394" s="263"/>
      <c r="G394" s="190" t="str">
        <f t="shared" si="25"/>
        <v/>
      </c>
      <c r="H394" s="259" t="str">
        <f t="shared" si="26"/>
        <v/>
      </c>
      <c r="I394" s="260"/>
    </row>
    <row r="395" spans="1:9">
      <c r="A395" s="255">
        <f t="shared" si="27"/>
        <v>393</v>
      </c>
      <c r="B395" s="256">
        <v>44894</v>
      </c>
      <c r="C395" s="257">
        <v>185.585184</v>
      </c>
      <c r="D395" s="258">
        <v>195.92218097677048</v>
      </c>
      <c r="E395" s="257">
        <f t="shared" si="28"/>
        <v>185.585184</v>
      </c>
      <c r="F395" s="263"/>
      <c r="G395" s="190" t="str">
        <f t="shared" si="25"/>
        <v/>
      </c>
      <c r="H395" s="259" t="str">
        <f t="shared" si="26"/>
        <v/>
      </c>
      <c r="I395" s="260"/>
    </row>
    <row r="396" spans="1:9">
      <c r="A396" s="255">
        <f t="shared" si="27"/>
        <v>394</v>
      </c>
      <c r="B396" s="256">
        <v>44895</v>
      </c>
      <c r="C396" s="257">
        <v>56.089641</v>
      </c>
      <c r="D396" s="258">
        <v>195.92218097677048</v>
      </c>
      <c r="E396" s="257">
        <f t="shared" si="28"/>
        <v>56.089641</v>
      </c>
      <c r="F396" s="263"/>
      <c r="G396" s="190" t="str">
        <f t="shared" si="25"/>
        <v/>
      </c>
      <c r="H396" s="259" t="str">
        <f t="shared" si="26"/>
        <v/>
      </c>
      <c r="I396" s="260"/>
    </row>
    <row r="397" spans="1:9">
      <c r="A397" s="255">
        <f t="shared" si="27"/>
        <v>395</v>
      </c>
      <c r="B397" s="256">
        <v>44896</v>
      </c>
      <c r="C397" s="257">
        <v>155.51653300000001</v>
      </c>
      <c r="D397" s="258">
        <v>189.6021106226811</v>
      </c>
      <c r="E397" s="257">
        <f t="shared" si="28"/>
        <v>155.51653300000001</v>
      </c>
      <c r="F397" s="263"/>
      <c r="G397" s="190" t="str">
        <f t="shared" si="25"/>
        <v/>
      </c>
      <c r="H397" s="259" t="str">
        <f t="shared" si="26"/>
        <v/>
      </c>
      <c r="I397" s="260"/>
    </row>
    <row r="398" spans="1:9">
      <c r="A398" s="255">
        <f t="shared" si="27"/>
        <v>396</v>
      </c>
      <c r="B398" s="256">
        <v>44897</v>
      </c>
      <c r="C398" s="257">
        <v>79.187899999999999</v>
      </c>
      <c r="D398" s="258">
        <v>191.29227602386348</v>
      </c>
      <c r="E398" s="257">
        <f t="shared" si="28"/>
        <v>79.187899999999999</v>
      </c>
      <c r="F398" s="263"/>
      <c r="G398" s="190" t="str">
        <f t="shared" si="25"/>
        <v/>
      </c>
      <c r="H398" s="259" t="str">
        <f t="shared" si="26"/>
        <v/>
      </c>
      <c r="I398" s="260"/>
    </row>
    <row r="399" spans="1:9">
      <c r="A399" s="255">
        <f t="shared" si="27"/>
        <v>397</v>
      </c>
      <c r="B399" s="256">
        <v>44898</v>
      </c>
      <c r="C399" s="257">
        <v>66.065214000000012</v>
      </c>
      <c r="D399" s="258">
        <v>191.29227602386348</v>
      </c>
      <c r="E399" s="257">
        <f t="shared" si="28"/>
        <v>66.065214000000012</v>
      </c>
      <c r="F399" s="263"/>
      <c r="G399" s="190" t="str">
        <f t="shared" si="25"/>
        <v/>
      </c>
      <c r="H399" s="259" t="str">
        <f t="shared" si="26"/>
        <v/>
      </c>
      <c r="I399" s="260"/>
    </row>
    <row r="400" spans="1:9">
      <c r="A400" s="255">
        <f t="shared" si="27"/>
        <v>398</v>
      </c>
      <c r="B400" s="256">
        <v>44899</v>
      </c>
      <c r="C400" s="257">
        <v>52.734241000000004</v>
      </c>
      <c r="D400" s="258">
        <v>191.29227602386348</v>
      </c>
      <c r="E400" s="257">
        <f t="shared" si="28"/>
        <v>52.734241000000004</v>
      </c>
      <c r="F400" s="263"/>
      <c r="G400" s="190" t="str">
        <f t="shared" si="25"/>
        <v/>
      </c>
      <c r="H400" s="259" t="str">
        <f t="shared" si="26"/>
        <v/>
      </c>
      <c r="I400" s="260"/>
    </row>
    <row r="401" spans="1:9">
      <c r="A401" s="255">
        <f t="shared" si="27"/>
        <v>399</v>
      </c>
      <c r="B401" s="256">
        <v>44900</v>
      </c>
      <c r="C401" s="257">
        <v>129.03492500000002</v>
      </c>
      <c r="D401" s="258">
        <v>191.29227602386348</v>
      </c>
      <c r="E401" s="257">
        <f t="shared" si="28"/>
        <v>129.03492500000002</v>
      </c>
      <c r="F401" s="263"/>
      <c r="G401" s="190" t="str">
        <f t="shared" si="25"/>
        <v/>
      </c>
      <c r="H401" s="259" t="str">
        <f t="shared" si="26"/>
        <v/>
      </c>
      <c r="I401" s="260"/>
    </row>
    <row r="402" spans="1:9">
      <c r="A402" s="255">
        <f t="shared" si="27"/>
        <v>400</v>
      </c>
      <c r="B402" s="256">
        <v>44901</v>
      </c>
      <c r="C402" s="257">
        <v>29.196757000000002</v>
      </c>
      <c r="D402" s="258">
        <v>191.29227602386348</v>
      </c>
      <c r="E402" s="257">
        <f t="shared" si="28"/>
        <v>29.196757000000002</v>
      </c>
      <c r="F402" s="263"/>
      <c r="G402" s="190" t="str">
        <f t="shared" si="25"/>
        <v/>
      </c>
      <c r="H402" s="259" t="str">
        <f t="shared" si="26"/>
        <v/>
      </c>
      <c r="I402" s="260"/>
    </row>
    <row r="403" spans="1:9">
      <c r="A403" s="255">
        <f t="shared" si="27"/>
        <v>401</v>
      </c>
      <c r="B403" s="256">
        <v>44902</v>
      </c>
      <c r="C403" s="257">
        <v>42.074168</v>
      </c>
      <c r="D403" s="258">
        <v>191.29227602386348</v>
      </c>
      <c r="E403" s="257">
        <f t="shared" si="28"/>
        <v>42.074168</v>
      </c>
      <c r="F403" s="263"/>
      <c r="G403" s="190" t="str">
        <f t="shared" si="25"/>
        <v/>
      </c>
      <c r="H403" s="259" t="str">
        <f t="shared" si="26"/>
        <v/>
      </c>
      <c r="I403" s="260"/>
    </row>
    <row r="404" spans="1:9">
      <c r="A404" s="255">
        <f t="shared" si="27"/>
        <v>402</v>
      </c>
      <c r="B404" s="256">
        <v>44903</v>
      </c>
      <c r="C404" s="257">
        <v>177.85182599999999</v>
      </c>
      <c r="D404" s="258">
        <v>191.29227602386348</v>
      </c>
      <c r="E404" s="257">
        <f t="shared" si="28"/>
        <v>177.85182599999999</v>
      </c>
      <c r="F404" s="263"/>
      <c r="G404" s="190" t="str">
        <f t="shared" si="25"/>
        <v/>
      </c>
      <c r="H404" s="259" t="str">
        <f t="shared" si="26"/>
        <v/>
      </c>
      <c r="I404" s="260"/>
    </row>
    <row r="405" spans="1:9">
      <c r="A405" s="255">
        <f t="shared" si="27"/>
        <v>403</v>
      </c>
      <c r="B405" s="256">
        <v>44904</v>
      </c>
      <c r="C405" s="257">
        <v>178.00170900000001</v>
      </c>
      <c r="D405" s="258">
        <v>191.29227602386348</v>
      </c>
      <c r="E405" s="257">
        <f t="shared" si="28"/>
        <v>178.00170900000001</v>
      </c>
      <c r="F405" s="263"/>
      <c r="G405" s="190" t="str">
        <f t="shared" si="25"/>
        <v/>
      </c>
      <c r="H405" s="259" t="str">
        <f t="shared" si="26"/>
        <v/>
      </c>
      <c r="I405" s="260"/>
    </row>
    <row r="406" spans="1:9">
      <c r="A406" s="255">
        <f t="shared" si="27"/>
        <v>404</v>
      </c>
      <c r="B406" s="256">
        <v>44905</v>
      </c>
      <c r="C406" s="257">
        <v>250.73025799999999</v>
      </c>
      <c r="D406" s="258">
        <v>191.29227602386348</v>
      </c>
      <c r="E406" s="257">
        <f t="shared" si="28"/>
        <v>191.29227602386348</v>
      </c>
      <c r="F406" s="263"/>
      <c r="G406" s="190" t="str">
        <f t="shared" si="25"/>
        <v/>
      </c>
      <c r="H406" s="259" t="str">
        <f t="shared" si="26"/>
        <v/>
      </c>
      <c r="I406" s="260"/>
    </row>
    <row r="407" spans="1:9">
      <c r="A407" s="255">
        <f t="shared" si="27"/>
        <v>405</v>
      </c>
      <c r="B407" s="256">
        <v>44906</v>
      </c>
      <c r="C407" s="257">
        <v>140.70862700000001</v>
      </c>
      <c r="D407" s="258">
        <v>191.29227602386348</v>
      </c>
      <c r="E407" s="257">
        <f t="shared" si="28"/>
        <v>140.70862700000001</v>
      </c>
      <c r="F407" s="263"/>
      <c r="G407" s="190" t="str">
        <f t="shared" si="25"/>
        <v/>
      </c>
      <c r="H407" s="259" t="str">
        <f t="shared" si="26"/>
        <v/>
      </c>
      <c r="I407" s="260"/>
    </row>
    <row r="408" spans="1:9">
      <c r="A408" s="255">
        <f t="shared" si="27"/>
        <v>406</v>
      </c>
      <c r="B408" s="256">
        <v>44907</v>
      </c>
      <c r="C408" s="257">
        <v>343.04378199999996</v>
      </c>
      <c r="D408" s="258">
        <v>191.29227602386348</v>
      </c>
      <c r="E408" s="257">
        <f t="shared" si="28"/>
        <v>191.29227602386348</v>
      </c>
      <c r="F408" s="263"/>
      <c r="G408" s="190" t="str">
        <f t="shared" si="25"/>
        <v/>
      </c>
      <c r="H408" s="259" t="str">
        <f t="shared" si="26"/>
        <v/>
      </c>
      <c r="I408" s="260"/>
    </row>
    <row r="409" spans="1:9">
      <c r="A409" s="255">
        <f t="shared" si="27"/>
        <v>407</v>
      </c>
      <c r="B409" s="256">
        <v>44908</v>
      </c>
      <c r="C409" s="257">
        <v>284.69132999999999</v>
      </c>
      <c r="D409" s="258">
        <v>191.29227602386348</v>
      </c>
      <c r="E409" s="257">
        <f t="shared" si="28"/>
        <v>191.29227602386348</v>
      </c>
      <c r="F409" s="263"/>
      <c r="G409" s="190" t="str">
        <f t="shared" si="25"/>
        <v/>
      </c>
      <c r="H409" s="259" t="str">
        <f t="shared" si="26"/>
        <v/>
      </c>
      <c r="I409" s="260"/>
    </row>
    <row r="410" spans="1:9">
      <c r="A410" s="255">
        <f t="shared" si="27"/>
        <v>408</v>
      </c>
      <c r="B410" s="256">
        <v>44909</v>
      </c>
      <c r="C410" s="257">
        <v>243.12623400000001</v>
      </c>
      <c r="D410" s="258">
        <v>191.29227602386348</v>
      </c>
      <c r="E410" s="257">
        <f t="shared" si="28"/>
        <v>191.29227602386348</v>
      </c>
      <c r="F410" s="263"/>
      <c r="G410" s="190" t="str">
        <f t="shared" si="25"/>
        <v/>
      </c>
      <c r="H410" s="259" t="str">
        <f t="shared" si="26"/>
        <v/>
      </c>
      <c r="I410" s="260"/>
    </row>
    <row r="411" spans="1:9">
      <c r="A411" s="255">
        <f t="shared" si="27"/>
        <v>409</v>
      </c>
      <c r="B411" s="256">
        <v>44910</v>
      </c>
      <c r="C411" s="257">
        <v>189.77288799999999</v>
      </c>
      <c r="D411" s="258">
        <v>191.29227602386348</v>
      </c>
      <c r="E411" s="257">
        <f t="shared" si="28"/>
        <v>189.77288799999999</v>
      </c>
      <c r="F411" s="263"/>
      <c r="G411" s="190" t="str">
        <f t="shared" si="25"/>
        <v>D</v>
      </c>
      <c r="H411" s="259" t="str">
        <f t="shared" si="26"/>
        <v>191,3</v>
      </c>
      <c r="I411" s="260"/>
    </row>
    <row r="412" spans="1:9">
      <c r="A412" s="255">
        <f t="shared" si="27"/>
        <v>410</v>
      </c>
      <c r="B412" s="256">
        <v>44911</v>
      </c>
      <c r="C412" s="257">
        <v>139.390693</v>
      </c>
      <c r="D412" s="258">
        <v>191.29227602386348</v>
      </c>
      <c r="E412" s="257">
        <f t="shared" si="28"/>
        <v>139.390693</v>
      </c>
      <c r="F412" s="263"/>
      <c r="G412" s="190" t="str">
        <f t="shared" si="25"/>
        <v/>
      </c>
      <c r="H412" s="259" t="str">
        <f t="shared" si="26"/>
        <v/>
      </c>
      <c r="I412" s="260"/>
    </row>
    <row r="413" spans="1:9">
      <c r="A413" s="255">
        <f t="shared" si="27"/>
        <v>411</v>
      </c>
      <c r="B413" s="256">
        <v>44912</v>
      </c>
      <c r="C413" s="257">
        <v>58.323466000000003</v>
      </c>
      <c r="D413" s="258">
        <v>191.29227602386348</v>
      </c>
      <c r="E413" s="257">
        <f t="shared" si="28"/>
        <v>58.323466000000003</v>
      </c>
      <c r="F413" s="263"/>
      <c r="G413" s="190" t="str">
        <f t="shared" si="25"/>
        <v/>
      </c>
      <c r="H413" s="259" t="str">
        <f t="shared" si="26"/>
        <v/>
      </c>
      <c r="I413" s="260"/>
    </row>
    <row r="414" spans="1:9">
      <c r="A414" s="255">
        <f t="shared" si="27"/>
        <v>412</v>
      </c>
      <c r="B414" s="256">
        <v>44913</v>
      </c>
      <c r="C414" s="257">
        <v>185.34718100000001</v>
      </c>
      <c r="D414" s="258">
        <v>191.29227602386348</v>
      </c>
      <c r="E414" s="257">
        <f t="shared" si="28"/>
        <v>185.34718100000001</v>
      </c>
      <c r="F414" s="263"/>
      <c r="G414" s="190" t="str">
        <f t="shared" si="25"/>
        <v/>
      </c>
      <c r="H414" s="259" t="str">
        <f t="shared" si="26"/>
        <v/>
      </c>
      <c r="I414" s="260"/>
    </row>
    <row r="415" spans="1:9">
      <c r="A415" s="255">
        <f t="shared" si="27"/>
        <v>413</v>
      </c>
      <c r="B415" s="256">
        <v>44914</v>
      </c>
      <c r="C415" s="257">
        <v>251.11472800000001</v>
      </c>
      <c r="D415" s="258">
        <v>191.29227602386348</v>
      </c>
      <c r="E415" s="257">
        <f t="shared" si="28"/>
        <v>191.29227602386348</v>
      </c>
      <c r="F415" s="263"/>
      <c r="G415" s="190" t="str">
        <f t="shared" si="25"/>
        <v/>
      </c>
      <c r="H415" s="259" t="str">
        <f t="shared" si="26"/>
        <v/>
      </c>
      <c r="I415" s="260"/>
    </row>
    <row r="416" spans="1:9">
      <c r="A416" s="255">
        <f t="shared" si="27"/>
        <v>414</v>
      </c>
      <c r="B416" s="256">
        <v>44915</v>
      </c>
      <c r="C416" s="257">
        <v>283.64104100000003</v>
      </c>
      <c r="D416" s="258">
        <v>191.29227602386348</v>
      </c>
      <c r="E416" s="257">
        <f t="shared" si="28"/>
        <v>191.29227602386348</v>
      </c>
      <c r="F416" s="263"/>
      <c r="G416" s="190" t="str">
        <f t="shared" si="25"/>
        <v/>
      </c>
      <c r="H416" s="259" t="str">
        <f t="shared" si="26"/>
        <v/>
      </c>
      <c r="I416" s="260"/>
    </row>
    <row r="417" spans="1:9">
      <c r="A417" s="255">
        <f t="shared" si="27"/>
        <v>415</v>
      </c>
      <c r="B417" s="256">
        <v>44916</v>
      </c>
      <c r="C417" s="257">
        <v>319.57085000000001</v>
      </c>
      <c r="D417" s="258">
        <v>191.29227602386348</v>
      </c>
      <c r="E417" s="257">
        <f t="shared" si="28"/>
        <v>191.29227602386348</v>
      </c>
      <c r="F417" s="263"/>
      <c r="G417" s="190" t="str">
        <f t="shared" si="25"/>
        <v/>
      </c>
      <c r="H417" s="259" t="str">
        <f t="shared" si="26"/>
        <v/>
      </c>
      <c r="I417" s="260"/>
    </row>
    <row r="418" spans="1:9">
      <c r="A418" s="255">
        <f t="shared" si="27"/>
        <v>416</v>
      </c>
      <c r="B418" s="256">
        <v>44917</v>
      </c>
      <c r="C418" s="257">
        <v>298.98524900000001</v>
      </c>
      <c r="D418" s="258">
        <v>191.29227602386348</v>
      </c>
      <c r="E418" s="257">
        <f t="shared" si="28"/>
        <v>191.29227602386348</v>
      </c>
      <c r="F418" s="263"/>
      <c r="G418" s="190" t="str">
        <f t="shared" si="25"/>
        <v/>
      </c>
      <c r="H418" s="259" t="str">
        <f t="shared" si="26"/>
        <v/>
      </c>
      <c r="I418" s="260"/>
    </row>
    <row r="419" spans="1:9">
      <c r="A419" s="255">
        <f t="shared" si="27"/>
        <v>417</v>
      </c>
      <c r="B419" s="256">
        <v>44918</v>
      </c>
      <c r="C419" s="257">
        <v>261.61560499999996</v>
      </c>
      <c r="D419" s="258">
        <v>191.29227602386348</v>
      </c>
      <c r="E419" s="257">
        <f t="shared" si="28"/>
        <v>191.29227602386348</v>
      </c>
      <c r="F419" s="263"/>
      <c r="G419" s="190" t="str">
        <f t="shared" si="25"/>
        <v/>
      </c>
      <c r="H419" s="259" t="str">
        <f t="shared" si="26"/>
        <v/>
      </c>
      <c r="I419" s="260"/>
    </row>
    <row r="420" spans="1:9">
      <c r="A420" s="255">
        <f t="shared" si="27"/>
        <v>418</v>
      </c>
      <c r="B420" s="256">
        <v>44919</v>
      </c>
      <c r="C420" s="257">
        <v>173.962073</v>
      </c>
      <c r="D420" s="258">
        <v>191.29227602386348</v>
      </c>
      <c r="E420" s="257">
        <f t="shared" si="28"/>
        <v>173.962073</v>
      </c>
      <c r="F420" s="263"/>
      <c r="G420" s="190" t="str">
        <f t="shared" si="25"/>
        <v/>
      </c>
      <c r="H420" s="259" t="str">
        <f t="shared" si="26"/>
        <v/>
      </c>
      <c r="I420" s="260"/>
    </row>
    <row r="421" spans="1:9">
      <c r="A421" s="255">
        <f t="shared" si="27"/>
        <v>419</v>
      </c>
      <c r="B421" s="256">
        <v>44920</v>
      </c>
      <c r="C421" s="257">
        <v>170.491027</v>
      </c>
      <c r="D421" s="258">
        <v>191.29227602386348</v>
      </c>
      <c r="E421" s="257">
        <f t="shared" si="28"/>
        <v>170.491027</v>
      </c>
      <c r="F421" s="263"/>
      <c r="G421" s="190" t="str">
        <f t="shared" si="25"/>
        <v/>
      </c>
      <c r="H421" s="259" t="str">
        <f t="shared" si="26"/>
        <v/>
      </c>
      <c r="I421" s="260"/>
    </row>
    <row r="422" spans="1:9">
      <c r="A422" s="255">
        <f t="shared" si="27"/>
        <v>420</v>
      </c>
      <c r="B422" s="256">
        <v>44921</v>
      </c>
      <c r="C422" s="257">
        <v>56.465977000000002</v>
      </c>
      <c r="D422" s="258">
        <v>191.29227602386348</v>
      </c>
      <c r="E422" s="257">
        <f t="shared" si="28"/>
        <v>56.465977000000002</v>
      </c>
      <c r="F422" s="263"/>
      <c r="G422" s="190" t="str">
        <f t="shared" si="25"/>
        <v/>
      </c>
      <c r="H422" s="259" t="str">
        <f t="shared" si="26"/>
        <v/>
      </c>
      <c r="I422" s="260"/>
    </row>
    <row r="423" spans="1:9">
      <c r="A423" s="255">
        <f t="shared" si="27"/>
        <v>421</v>
      </c>
      <c r="B423" s="256">
        <v>44922</v>
      </c>
      <c r="C423" s="257">
        <v>66.91897800000001</v>
      </c>
      <c r="D423" s="258">
        <v>191.29227602386348</v>
      </c>
      <c r="E423" s="257">
        <f t="shared" si="28"/>
        <v>66.91897800000001</v>
      </c>
      <c r="F423" s="263"/>
      <c r="G423" s="190" t="str">
        <f t="shared" si="25"/>
        <v/>
      </c>
      <c r="H423" s="259" t="str">
        <f t="shared" si="26"/>
        <v/>
      </c>
      <c r="I423" s="260"/>
    </row>
    <row r="424" spans="1:9">
      <c r="A424" s="255">
        <f t="shared" si="27"/>
        <v>422</v>
      </c>
      <c r="B424" s="256">
        <v>44923</v>
      </c>
      <c r="C424" s="257">
        <v>198.117152</v>
      </c>
      <c r="D424" s="258">
        <v>191.29227602386348</v>
      </c>
      <c r="E424" s="257">
        <f t="shared" si="28"/>
        <v>191.29227602386348</v>
      </c>
      <c r="F424" s="263"/>
      <c r="G424" s="190" t="str">
        <f t="shared" si="25"/>
        <v/>
      </c>
      <c r="H424" s="259" t="str">
        <f t="shared" si="26"/>
        <v/>
      </c>
      <c r="I424" s="260"/>
    </row>
    <row r="425" spans="1:9">
      <c r="A425" s="255">
        <f t="shared" si="27"/>
        <v>423</v>
      </c>
      <c r="B425" s="256">
        <v>44924</v>
      </c>
      <c r="C425" s="257">
        <v>237.439018</v>
      </c>
      <c r="D425" s="258">
        <v>191.29227602386348</v>
      </c>
      <c r="E425" s="257">
        <f t="shared" si="28"/>
        <v>191.29227602386348</v>
      </c>
      <c r="F425" s="263"/>
      <c r="G425" s="190" t="str">
        <f t="shared" si="25"/>
        <v/>
      </c>
      <c r="H425" s="259" t="str">
        <f t="shared" si="26"/>
        <v/>
      </c>
      <c r="I425" s="260"/>
    </row>
    <row r="426" spans="1:9">
      <c r="A426" s="255">
        <f t="shared" si="27"/>
        <v>424</v>
      </c>
      <c r="B426" s="256">
        <v>44925</v>
      </c>
      <c r="C426" s="257">
        <v>315.19385</v>
      </c>
      <c r="D426" s="258">
        <v>191.29227602386348</v>
      </c>
      <c r="E426" s="257">
        <f t="shared" si="28"/>
        <v>191.29227602386348</v>
      </c>
      <c r="F426" s="263"/>
      <c r="G426" s="190" t="str">
        <f t="shared" si="25"/>
        <v/>
      </c>
      <c r="H426" s="259" t="str">
        <f t="shared" si="26"/>
        <v/>
      </c>
      <c r="I426" s="260"/>
    </row>
    <row r="427" spans="1:9">
      <c r="A427" s="255">
        <f t="shared" si="27"/>
        <v>425</v>
      </c>
      <c r="B427" s="256">
        <v>44926</v>
      </c>
      <c r="C427" s="257">
        <v>168.84421799999998</v>
      </c>
      <c r="D427" s="258">
        <v>191.29227602386348</v>
      </c>
      <c r="E427" s="257">
        <f t="shared" si="28"/>
        <v>168.84421799999998</v>
      </c>
      <c r="F427" s="263"/>
      <c r="G427" s="190" t="str">
        <f t="shared" si="25"/>
        <v/>
      </c>
      <c r="H427" s="259" t="str">
        <f t="shared" si="26"/>
        <v/>
      </c>
      <c r="I427" s="260"/>
    </row>
    <row r="428" spans="1:9">
      <c r="A428" s="255">
        <f t="shared" si="27"/>
        <v>426</v>
      </c>
      <c r="B428" s="256">
        <v>44927</v>
      </c>
      <c r="C428" s="257">
        <v>160.76469900000001</v>
      </c>
      <c r="D428" s="258">
        <v>225.3867707623867</v>
      </c>
      <c r="E428" s="257">
        <f t="shared" si="28"/>
        <v>160.76469900000001</v>
      </c>
      <c r="F428" s="260">
        <f>YEAR(B428)</f>
        <v>2023</v>
      </c>
      <c r="G428" s="190" t="str">
        <f t="shared" si="25"/>
        <v/>
      </c>
      <c r="H428" s="259" t="str">
        <f t="shared" si="26"/>
        <v/>
      </c>
      <c r="I428" s="260"/>
    </row>
    <row r="429" spans="1:9">
      <c r="A429" s="255">
        <f t="shared" si="27"/>
        <v>427</v>
      </c>
      <c r="B429" s="256">
        <v>44928</v>
      </c>
      <c r="C429" s="257">
        <v>96.936318</v>
      </c>
      <c r="D429" s="258">
        <v>225.3867707623867</v>
      </c>
      <c r="E429" s="257">
        <f t="shared" si="28"/>
        <v>96.936318</v>
      </c>
      <c r="F429" s="263"/>
      <c r="G429" s="190" t="str">
        <f t="shared" si="25"/>
        <v/>
      </c>
      <c r="H429" s="259" t="str">
        <f t="shared" si="26"/>
        <v/>
      </c>
      <c r="I429" s="260"/>
    </row>
    <row r="430" spans="1:9">
      <c r="A430" s="255">
        <f t="shared" si="27"/>
        <v>428</v>
      </c>
      <c r="B430" s="256">
        <v>44929</v>
      </c>
      <c r="C430" s="257">
        <v>69.070870999999997</v>
      </c>
      <c r="D430" s="258">
        <v>225.3867707623867</v>
      </c>
      <c r="E430" s="257">
        <f t="shared" si="28"/>
        <v>69.070870999999997</v>
      </c>
      <c r="F430" s="263"/>
      <c r="G430" s="190" t="str">
        <f t="shared" si="25"/>
        <v/>
      </c>
      <c r="H430" s="259" t="str">
        <f t="shared" si="26"/>
        <v/>
      </c>
      <c r="I430" s="260"/>
    </row>
    <row r="431" spans="1:9">
      <c r="A431" s="255">
        <f t="shared" si="27"/>
        <v>429</v>
      </c>
      <c r="B431" s="256">
        <v>44930</v>
      </c>
      <c r="C431" s="257">
        <v>65.70688899999999</v>
      </c>
      <c r="D431" s="258">
        <v>225.3867707623867</v>
      </c>
      <c r="E431" s="257">
        <f t="shared" si="28"/>
        <v>65.70688899999999</v>
      </c>
      <c r="F431" s="263"/>
      <c r="G431" s="190" t="str">
        <f t="shared" si="25"/>
        <v/>
      </c>
      <c r="H431" s="259" t="str">
        <f t="shared" si="26"/>
        <v/>
      </c>
      <c r="I431" s="260"/>
    </row>
    <row r="432" spans="1:9">
      <c r="A432" s="255">
        <f t="shared" si="27"/>
        <v>430</v>
      </c>
      <c r="B432" s="256">
        <v>44931</v>
      </c>
      <c r="C432" s="257">
        <v>43.799076999999997</v>
      </c>
      <c r="D432" s="258">
        <v>225.3867707623867</v>
      </c>
      <c r="E432" s="257">
        <f t="shared" si="28"/>
        <v>43.799076999999997</v>
      </c>
      <c r="F432" s="263"/>
      <c r="G432" s="190" t="str">
        <f t="shared" si="25"/>
        <v/>
      </c>
      <c r="H432" s="259" t="str">
        <f t="shared" si="26"/>
        <v/>
      </c>
      <c r="I432" s="260"/>
    </row>
    <row r="433" spans="1:9">
      <c r="A433" s="255">
        <f t="shared" si="27"/>
        <v>431</v>
      </c>
      <c r="B433" s="256">
        <v>44932</v>
      </c>
      <c r="C433" s="257">
        <v>84.453039000000004</v>
      </c>
      <c r="D433" s="258">
        <v>225.3867707623867</v>
      </c>
      <c r="E433" s="257">
        <f t="shared" si="28"/>
        <v>84.453039000000004</v>
      </c>
      <c r="F433" s="263"/>
      <c r="G433" s="190" t="str">
        <f t="shared" si="25"/>
        <v/>
      </c>
      <c r="H433" s="259" t="str">
        <f t="shared" si="26"/>
        <v/>
      </c>
      <c r="I433" s="260"/>
    </row>
    <row r="434" spans="1:9">
      <c r="A434" s="255">
        <f t="shared" si="27"/>
        <v>432</v>
      </c>
      <c r="B434" s="256">
        <v>44933</v>
      </c>
      <c r="C434" s="257">
        <v>304.79183399999999</v>
      </c>
      <c r="D434" s="258">
        <v>225.3867707623867</v>
      </c>
      <c r="E434" s="257">
        <f t="shared" si="28"/>
        <v>225.3867707623867</v>
      </c>
      <c r="F434" s="263"/>
      <c r="G434" s="190" t="str">
        <f t="shared" si="25"/>
        <v/>
      </c>
      <c r="H434" s="259" t="str">
        <f t="shared" si="26"/>
        <v/>
      </c>
      <c r="I434" s="260"/>
    </row>
    <row r="435" spans="1:9">
      <c r="A435" s="255">
        <f t="shared" si="27"/>
        <v>433</v>
      </c>
      <c r="B435" s="256">
        <v>44934</v>
      </c>
      <c r="C435" s="257">
        <v>373.66330599999998</v>
      </c>
      <c r="D435" s="258">
        <v>225.3867707623867</v>
      </c>
      <c r="E435" s="257">
        <f t="shared" si="28"/>
        <v>225.3867707623867</v>
      </c>
      <c r="F435" s="263"/>
      <c r="G435" s="190" t="str">
        <f t="shared" si="25"/>
        <v/>
      </c>
      <c r="H435" s="259" t="str">
        <f t="shared" si="26"/>
        <v/>
      </c>
      <c r="I435" s="260"/>
    </row>
    <row r="436" spans="1:9">
      <c r="A436" s="255">
        <f t="shared" si="27"/>
        <v>434</v>
      </c>
      <c r="B436" s="256">
        <v>44935</v>
      </c>
      <c r="C436" s="257">
        <v>299.32020799999998</v>
      </c>
      <c r="D436" s="258">
        <v>225.3867707623867</v>
      </c>
      <c r="E436" s="257">
        <f t="shared" si="28"/>
        <v>225.3867707623867</v>
      </c>
      <c r="F436" s="263"/>
      <c r="G436" s="190" t="str">
        <f t="shared" si="25"/>
        <v/>
      </c>
      <c r="H436" s="259" t="str">
        <f t="shared" si="26"/>
        <v/>
      </c>
      <c r="I436" s="260"/>
    </row>
    <row r="437" spans="1:9">
      <c r="A437" s="255">
        <f t="shared" si="27"/>
        <v>435</v>
      </c>
      <c r="B437" s="256">
        <v>44936</v>
      </c>
      <c r="C437" s="257">
        <v>208.78462400000001</v>
      </c>
      <c r="D437" s="258">
        <v>225.3867707623867</v>
      </c>
      <c r="E437" s="257">
        <f t="shared" si="28"/>
        <v>208.78462400000001</v>
      </c>
      <c r="F437" s="263"/>
      <c r="G437" s="190" t="str">
        <f t="shared" si="25"/>
        <v/>
      </c>
      <c r="H437" s="259" t="str">
        <f t="shared" si="26"/>
        <v/>
      </c>
      <c r="I437" s="260"/>
    </row>
    <row r="438" spans="1:9">
      <c r="A438" s="255">
        <f t="shared" si="27"/>
        <v>436</v>
      </c>
      <c r="B438" s="256">
        <v>44937</v>
      </c>
      <c r="C438" s="257">
        <v>197.86081399999998</v>
      </c>
      <c r="D438" s="258">
        <v>225.3867707623867</v>
      </c>
      <c r="E438" s="257">
        <f t="shared" si="28"/>
        <v>197.86081399999998</v>
      </c>
      <c r="F438" s="263"/>
      <c r="G438" s="190" t="str">
        <f t="shared" si="25"/>
        <v/>
      </c>
      <c r="H438" s="259" t="str">
        <f t="shared" si="26"/>
        <v/>
      </c>
      <c r="I438" s="260"/>
    </row>
    <row r="439" spans="1:9">
      <c r="A439" s="255">
        <f t="shared" si="27"/>
        <v>437</v>
      </c>
      <c r="B439" s="256">
        <v>44938</v>
      </c>
      <c r="C439" s="257">
        <v>148.099447</v>
      </c>
      <c r="D439" s="258">
        <v>225.3867707623867</v>
      </c>
      <c r="E439" s="257">
        <f t="shared" si="28"/>
        <v>148.099447</v>
      </c>
      <c r="F439" s="263"/>
      <c r="G439" s="190" t="str">
        <f t="shared" si="25"/>
        <v/>
      </c>
      <c r="H439" s="259" t="str">
        <f t="shared" si="26"/>
        <v/>
      </c>
      <c r="I439" s="260"/>
    </row>
    <row r="440" spans="1:9">
      <c r="A440" s="255">
        <f t="shared" si="27"/>
        <v>438</v>
      </c>
      <c r="B440" s="256">
        <v>44939</v>
      </c>
      <c r="C440" s="257">
        <v>150.789468</v>
      </c>
      <c r="D440" s="258">
        <v>225.3867707623867</v>
      </c>
      <c r="E440" s="257">
        <f t="shared" si="28"/>
        <v>150.789468</v>
      </c>
      <c r="F440" s="263"/>
      <c r="G440" s="190" t="str">
        <f t="shared" si="25"/>
        <v/>
      </c>
      <c r="H440" s="259" t="str">
        <f t="shared" si="26"/>
        <v/>
      </c>
      <c r="I440" s="260"/>
    </row>
    <row r="441" spans="1:9">
      <c r="A441" s="255">
        <f t="shared" si="27"/>
        <v>439</v>
      </c>
      <c r="B441" s="256">
        <v>44940</v>
      </c>
      <c r="C441" s="257">
        <v>180.418012</v>
      </c>
      <c r="D441" s="258">
        <v>225.3867707623867</v>
      </c>
      <c r="E441" s="257">
        <f t="shared" si="28"/>
        <v>180.418012</v>
      </c>
      <c r="F441" s="263"/>
      <c r="G441" s="190" t="str">
        <f t="shared" si="25"/>
        <v/>
      </c>
      <c r="H441" s="259" t="str">
        <f t="shared" si="26"/>
        <v/>
      </c>
      <c r="I441" s="260"/>
    </row>
    <row r="442" spans="1:9">
      <c r="A442" s="255">
        <f t="shared" si="27"/>
        <v>440</v>
      </c>
      <c r="B442" s="256">
        <v>44941</v>
      </c>
      <c r="C442" s="257">
        <v>286.82453100000004</v>
      </c>
      <c r="D442" s="258">
        <v>225.3867707623867</v>
      </c>
      <c r="E442" s="257">
        <f t="shared" si="28"/>
        <v>225.3867707623867</v>
      </c>
      <c r="F442" s="263"/>
      <c r="G442" s="190" t="str">
        <f t="shared" si="25"/>
        <v>E</v>
      </c>
      <c r="H442" s="259" t="str">
        <f t="shared" si="26"/>
        <v>225,4</v>
      </c>
      <c r="I442" s="260"/>
    </row>
    <row r="443" spans="1:9">
      <c r="A443" s="255">
        <f t="shared" si="27"/>
        <v>441</v>
      </c>
      <c r="B443" s="256">
        <v>44942</v>
      </c>
      <c r="C443" s="257">
        <v>399.92026299999998</v>
      </c>
      <c r="D443" s="258">
        <v>225.3867707623867</v>
      </c>
      <c r="E443" s="257">
        <f t="shared" si="28"/>
        <v>225.3867707623867</v>
      </c>
      <c r="F443" s="263"/>
      <c r="G443" s="190" t="str">
        <f t="shared" si="25"/>
        <v/>
      </c>
      <c r="H443" s="259" t="str">
        <f t="shared" si="26"/>
        <v/>
      </c>
      <c r="I443" s="260"/>
    </row>
    <row r="444" spans="1:9">
      <c r="A444" s="255">
        <f t="shared" si="27"/>
        <v>442</v>
      </c>
      <c r="B444" s="256">
        <v>44943</v>
      </c>
      <c r="C444" s="257">
        <v>390.49647299999998</v>
      </c>
      <c r="D444" s="258">
        <v>225.3867707623867</v>
      </c>
      <c r="E444" s="257">
        <f t="shared" si="28"/>
        <v>225.3867707623867</v>
      </c>
      <c r="F444" s="263"/>
      <c r="G444" s="190" t="str">
        <f t="shared" si="25"/>
        <v/>
      </c>
      <c r="H444" s="259" t="str">
        <f t="shared" si="26"/>
        <v/>
      </c>
      <c r="I444" s="260"/>
    </row>
    <row r="445" spans="1:9">
      <c r="A445" s="255">
        <f t="shared" si="27"/>
        <v>443</v>
      </c>
      <c r="B445" s="256">
        <v>44944</v>
      </c>
      <c r="C445" s="257">
        <v>357.39378199999999</v>
      </c>
      <c r="D445" s="258">
        <v>225.3867707623867</v>
      </c>
      <c r="E445" s="257">
        <f t="shared" si="28"/>
        <v>225.3867707623867</v>
      </c>
      <c r="F445" s="263"/>
      <c r="G445" s="190" t="str">
        <f t="shared" si="25"/>
        <v/>
      </c>
      <c r="H445" s="259" t="str">
        <f t="shared" si="26"/>
        <v/>
      </c>
      <c r="I445" s="260"/>
    </row>
    <row r="446" spans="1:9">
      <c r="A446" s="255">
        <f t="shared" si="27"/>
        <v>444</v>
      </c>
      <c r="B446" s="256">
        <v>44945</v>
      </c>
      <c r="C446" s="257">
        <v>371.19289199999997</v>
      </c>
      <c r="D446" s="258">
        <v>225.3867707623867</v>
      </c>
      <c r="E446" s="257">
        <f t="shared" si="28"/>
        <v>225.3867707623867</v>
      </c>
      <c r="F446" s="263"/>
      <c r="G446" s="190" t="str">
        <f t="shared" si="25"/>
        <v/>
      </c>
      <c r="H446" s="259" t="str">
        <f t="shared" si="26"/>
        <v/>
      </c>
      <c r="I446" s="260"/>
    </row>
    <row r="447" spans="1:9">
      <c r="A447" s="255">
        <f t="shared" si="27"/>
        <v>445</v>
      </c>
      <c r="B447" s="256">
        <v>44946</v>
      </c>
      <c r="C447" s="257">
        <v>271.80406400000004</v>
      </c>
      <c r="D447" s="258">
        <v>225.3867707623867</v>
      </c>
      <c r="E447" s="257">
        <f t="shared" si="28"/>
        <v>225.3867707623867</v>
      </c>
      <c r="F447" s="263"/>
      <c r="G447" s="190" t="str">
        <f t="shared" si="25"/>
        <v/>
      </c>
      <c r="H447" s="259" t="str">
        <f t="shared" si="26"/>
        <v/>
      </c>
      <c r="I447" s="260"/>
    </row>
    <row r="448" spans="1:9">
      <c r="A448" s="255">
        <f t="shared" si="27"/>
        <v>446</v>
      </c>
      <c r="B448" s="256">
        <v>44947</v>
      </c>
      <c r="C448" s="257">
        <v>270.59060299999999</v>
      </c>
      <c r="D448" s="258">
        <v>225.3867707623867</v>
      </c>
      <c r="E448" s="257">
        <f t="shared" si="28"/>
        <v>225.3867707623867</v>
      </c>
      <c r="F448" s="263"/>
      <c r="G448" s="190" t="str">
        <f t="shared" si="25"/>
        <v/>
      </c>
      <c r="H448" s="259" t="str">
        <f t="shared" si="26"/>
        <v/>
      </c>
      <c r="I448" s="260"/>
    </row>
    <row r="449" spans="1:9">
      <c r="A449" s="255">
        <f t="shared" si="27"/>
        <v>447</v>
      </c>
      <c r="B449" s="256">
        <v>44948</v>
      </c>
      <c r="C449" s="257">
        <v>289.44548499999996</v>
      </c>
      <c r="D449" s="258">
        <v>225.3867707623867</v>
      </c>
      <c r="E449" s="257">
        <f t="shared" si="28"/>
        <v>225.3867707623867</v>
      </c>
      <c r="F449" s="263"/>
      <c r="G449" s="190" t="str">
        <f t="shared" si="25"/>
        <v/>
      </c>
      <c r="H449" s="259" t="str">
        <f t="shared" si="26"/>
        <v/>
      </c>
      <c r="I449" s="260"/>
    </row>
    <row r="450" spans="1:9">
      <c r="A450" s="255">
        <f t="shared" si="27"/>
        <v>448</v>
      </c>
      <c r="B450" s="256">
        <v>44949</v>
      </c>
      <c r="C450" s="257">
        <v>311.16242100000005</v>
      </c>
      <c r="D450" s="258">
        <v>225.3867707623867</v>
      </c>
      <c r="E450" s="257">
        <f t="shared" si="28"/>
        <v>225.3867707623867</v>
      </c>
      <c r="F450" s="263"/>
      <c r="G450" s="190" t="str">
        <f t="shared" si="25"/>
        <v/>
      </c>
      <c r="H450" s="259" t="str">
        <f t="shared" si="26"/>
        <v/>
      </c>
      <c r="I450" s="260"/>
    </row>
    <row r="451" spans="1:9">
      <c r="A451" s="255">
        <f t="shared" si="27"/>
        <v>449</v>
      </c>
      <c r="B451" s="256">
        <v>44950</v>
      </c>
      <c r="C451" s="257">
        <v>235.10444900000002</v>
      </c>
      <c r="D451" s="258">
        <v>225.3867707623867</v>
      </c>
      <c r="E451" s="257">
        <f t="shared" si="28"/>
        <v>225.3867707623867</v>
      </c>
      <c r="F451" s="263"/>
      <c r="G451" s="190" t="str">
        <f t="shared" ref="G451:G514" si="29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s="259" t="str">
        <f t="shared" ref="H451:H514" si="30">IF(DAY($B451)=15,TEXT(D451,"#,0"),"")</f>
        <v/>
      </c>
      <c r="I451" s="260"/>
    </row>
    <row r="452" spans="1:9">
      <c r="A452" s="255">
        <f t="shared" ref="A452:A515" si="31">+A451+1</f>
        <v>450</v>
      </c>
      <c r="B452" s="256">
        <v>44951</v>
      </c>
      <c r="C452" s="257">
        <v>219.821653</v>
      </c>
      <c r="D452" s="258">
        <v>225.3867707623867</v>
      </c>
      <c r="E452" s="257">
        <f t="shared" si="28"/>
        <v>219.821653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44952</v>
      </c>
      <c r="C453" s="257">
        <v>314.12044000000003</v>
      </c>
      <c r="D453" s="258">
        <v>225.3867707623867</v>
      </c>
      <c r="E453" s="257">
        <f t="shared" si="28"/>
        <v>225.3867707623867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44953</v>
      </c>
      <c r="C454" s="257">
        <v>340.801805</v>
      </c>
      <c r="D454" s="258">
        <v>225.3867707623867</v>
      </c>
      <c r="E454" s="257">
        <f t="shared" si="28"/>
        <v>225.3867707623867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44954</v>
      </c>
      <c r="C455" s="257">
        <v>304.65350100000006</v>
      </c>
      <c r="D455" s="258">
        <v>225.3867707623867</v>
      </c>
      <c r="E455" s="257">
        <f t="shared" ref="E455:E518" si="32">IF(C455&gt;D455,D455,C455)</f>
        <v>225.3867707623867</v>
      </c>
      <c r="F455" s="263"/>
      <c r="G455" s="190" t="str">
        <f t="shared" si="29"/>
        <v/>
      </c>
      <c r="H455" s="259" t="str">
        <f t="shared" si="30"/>
        <v/>
      </c>
      <c r="I455" s="260"/>
    </row>
    <row r="456" spans="1:9">
      <c r="A456" s="255">
        <f t="shared" si="31"/>
        <v>454</v>
      </c>
      <c r="B456" s="256">
        <v>44955</v>
      </c>
      <c r="C456" s="257">
        <v>230.609646</v>
      </c>
      <c r="D456" s="258">
        <v>225.3867707623867</v>
      </c>
      <c r="E456" s="257">
        <f t="shared" si="32"/>
        <v>225.3867707623867</v>
      </c>
      <c r="F456" s="263"/>
      <c r="G456" s="190" t="str">
        <f t="shared" si="29"/>
        <v/>
      </c>
      <c r="H456" s="259" t="str">
        <f t="shared" si="30"/>
        <v/>
      </c>
      <c r="I456" s="260"/>
    </row>
    <row r="457" spans="1:9">
      <c r="A457" s="255">
        <f t="shared" si="31"/>
        <v>455</v>
      </c>
      <c r="B457" s="256">
        <v>44956</v>
      </c>
      <c r="C457" s="257">
        <v>154.951615</v>
      </c>
      <c r="D457" s="258">
        <v>225.3867707623867</v>
      </c>
      <c r="E457" s="257">
        <f t="shared" si="32"/>
        <v>154.951615</v>
      </c>
      <c r="F457" s="263"/>
      <c r="G457" s="190" t="str">
        <f t="shared" si="29"/>
        <v/>
      </c>
      <c r="H457" s="259" t="str">
        <f t="shared" si="30"/>
        <v/>
      </c>
      <c r="I457" s="260"/>
    </row>
    <row r="458" spans="1:9">
      <c r="A458" s="255">
        <f t="shared" si="31"/>
        <v>456</v>
      </c>
      <c r="B458" s="256">
        <v>44957</v>
      </c>
      <c r="C458" s="257">
        <v>209.53691899999998</v>
      </c>
      <c r="D458" s="258">
        <v>225.3867707623867</v>
      </c>
      <c r="E458" s="257">
        <f t="shared" si="32"/>
        <v>209.53691899999998</v>
      </c>
      <c r="F458" s="263"/>
      <c r="G458" s="190" t="str">
        <f t="shared" si="29"/>
        <v/>
      </c>
      <c r="H458" s="259" t="str">
        <f t="shared" si="30"/>
        <v/>
      </c>
      <c r="I458" s="260"/>
    </row>
    <row r="459" spans="1:9">
      <c r="A459" s="255">
        <f t="shared" si="31"/>
        <v>457</v>
      </c>
      <c r="B459" s="256">
        <v>44958</v>
      </c>
      <c r="C459" s="257">
        <v>214.66819099999998</v>
      </c>
      <c r="D459" s="258">
        <v>228.63036319604007</v>
      </c>
      <c r="E459" s="257">
        <f t="shared" si="32"/>
        <v>214.66819099999998</v>
      </c>
      <c r="F459" s="263"/>
      <c r="G459" s="190" t="str">
        <f t="shared" si="29"/>
        <v/>
      </c>
      <c r="H459" s="259" t="str">
        <f t="shared" si="30"/>
        <v/>
      </c>
      <c r="I459" s="260"/>
    </row>
    <row r="460" spans="1:9">
      <c r="A460" s="255">
        <f t="shared" si="31"/>
        <v>458</v>
      </c>
      <c r="B460" s="256">
        <v>44959</v>
      </c>
      <c r="C460" s="257">
        <v>113.531948</v>
      </c>
      <c r="D460" s="258">
        <v>228.63036319604007</v>
      </c>
      <c r="E460" s="257">
        <f t="shared" si="32"/>
        <v>113.531948</v>
      </c>
      <c r="F460" s="263"/>
      <c r="G460" s="190" t="str">
        <f t="shared" si="29"/>
        <v/>
      </c>
      <c r="H460" s="259" t="str">
        <f t="shared" si="30"/>
        <v/>
      </c>
      <c r="I460" s="260"/>
    </row>
    <row r="461" spans="1:9">
      <c r="A461" s="255">
        <f t="shared" si="31"/>
        <v>459</v>
      </c>
      <c r="B461" s="256">
        <v>44960</v>
      </c>
      <c r="C461" s="257">
        <v>62.026834000000001</v>
      </c>
      <c r="D461" s="258">
        <v>228.63036319604007</v>
      </c>
      <c r="E461" s="257">
        <f t="shared" si="32"/>
        <v>62.026834000000001</v>
      </c>
      <c r="F461" s="263"/>
      <c r="G461" s="190" t="str">
        <f t="shared" si="29"/>
        <v/>
      </c>
      <c r="H461" s="259" t="str">
        <f t="shared" si="30"/>
        <v/>
      </c>
      <c r="I461" s="260"/>
    </row>
    <row r="462" spans="1:9">
      <c r="A462" s="255">
        <f t="shared" si="31"/>
        <v>460</v>
      </c>
      <c r="B462" s="256">
        <v>44961</v>
      </c>
      <c r="C462" s="257">
        <v>186.65705500000001</v>
      </c>
      <c r="D462" s="258">
        <v>228.63036319604007</v>
      </c>
      <c r="E462" s="257">
        <f t="shared" si="32"/>
        <v>186.65705500000001</v>
      </c>
      <c r="F462" s="263"/>
      <c r="G462" s="190" t="str">
        <f t="shared" si="29"/>
        <v/>
      </c>
      <c r="H462" s="259" t="str">
        <f t="shared" si="30"/>
        <v/>
      </c>
      <c r="I462" s="260"/>
    </row>
    <row r="463" spans="1:9">
      <c r="A463" s="255">
        <f t="shared" si="31"/>
        <v>461</v>
      </c>
      <c r="B463" s="256">
        <v>44962</v>
      </c>
      <c r="C463" s="257">
        <v>282.58626600000002</v>
      </c>
      <c r="D463" s="258">
        <v>228.63036319604007</v>
      </c>
      <c r="E463" s="257">
        <f t="shared" si="32"/>
        <v>228.63036319604007</v>
      </c>
      <c r="F463" s="263"/>
      <c r="G463" s="190" t="str">
        <f t="shared" si="29"/>
        <v/>
      </c>
      <c r="H463" s="259" t="str">
        <f t="shared" si="30"/>
        <v/>
      </c>
      <c r="I463" s="260"/>
    </row>
    <row r="464" spans="1:9">
      <c r="A464" s="255">
        <f t="shared" si="31"/>
        <v>462</v>
      </c>
      <c r="B464" s="256">
        <v>44963</v>
      </c>
      <c r="C464" s="257">
        <v>276.83534900000001</v>
      </c>
      <c r="D464" s="258">
        <v>228.63036319604007</v>
      </c>
      <c r="E464" s="257">
        <f t="shared" si="32"/>
        <v>228.63036319604007</v>
      </c>
      <c r="F464" s="263"/>
      <c r="G464" s="190" t="str">
        <f t="shared" si="29"/>
        <v/>
      </c>
      <c r="H464" s="259" t="str">
        <f t="shared" si="30"/>
        <v/>
      </c>
      <c r="I464" s="260"/>
    </row>
    <row r="465" spans="1:9">
      <c r="A465" s="255">
        <f t="shared" si="31"/>
        <v>463</v>
      </c>
      <c r="B465" s="256">
        <v>44964</v>
      </c>
      <c r="C465" s="257">
        <v>188.20928000000001</v>
      </c>
      <c r="D465" s="258">
        <v>228.63036319604007</v>
      </c>
      <c r="E465" s="257">
        <f t="shared" si="32"/>
        <v>188.20928000000001</v>
      </c>
      <c r="F465" s="263"/>
      <c r="G465" s="190" t="str">
        <f t="shared" si="29"/>
        <v/>
      </c>
      <c r="H465" s="259" t="str">
        <f t="shared" si="30"/>
        <v/>
      </c>
      <c r="I465" s="260"/>
    </row>
    <row r="466" spans="1:9">
      <c r="A466" s="255">
        <f t="shared" si="31"/>
        <v>464</v>
      </c>
      <c r="B466" s="256">
        <v>44965</v>
      </c>
      <c r="C466" s="257">
        <v>171.25630999999998</v>
      </c>
      <c r="D466" s="258">
        <v>228.63036319604007</v>
      </c>
      <c r="E466" s="257">
        <f t="shared" si="32"/>
        <v>171.25630999999998</v>
      </c>
      <c r="F466" s="263"/>
      <c r="G466" s="190" t="str">
        <f t="shared" si="29"/>
        <v/>
      </c>
      <c r="H466" s="259" t="str">
        <f t="shared" si="30"/>
        <v/>
      </c>
      <c r="I466" s="260"/>
    </row>
    <row r="467" spans="1:9">
      <c r="A467" s="255">
        <f t="shared" si="31"/>
        <v>465</v>
      </c>
      <c r="B467" s="256">
        <v>44966</v>
      </c>
      <c r="C467" s="257">
        <v>137.45270300000001</v>
      </c>
      <c r="D467" s="258">
        <v>228.63036319604007</v>
      </c>
      <c r="E467" s="257">
        <f t="shared" si="32"/>
        <v>137.45270300000001</v>
      </c>
      <c r="F467" s="263"/>
      <c r="G467" s="190" t="str">
        <f t="shared" si="29"/>
        <v/>
      </c>
      <c r="H467" s="259" t="str">
        <f t="shared" si="30"/>
        <v/>
      </c>
      <c r="I467" s="260"/>
    </row>
    <row r="468" spans="1:9">
      <c r="A468" s="255">
        <f t="shared" si="31"/>
        <v>466</v>
      </c>
      <c r="B468" s="256">
        <v>44967</v>
      </c>
      <c r="C468" s="257">
        <v>127.43710400000001</v>
      </c>
      <c r="D468" s="258">
        <v>228.63036319604007</v>
      </c>
      <c r="E468" s="257">
        <f t="shared" si="32"/>
        <v>127.43710400000001</v>
      </c>
      <c r="F468" s="263"/>
      <c r="G468" s="190" t="str">
        <f t="shared" si="29"/>
        <v/>
      </c>
      <c r="H468" s="259" t="str">
        <f t="shared" si="30"/>
        <v/>
      </c>
      <c r="I468" s="260"/>
    </row>
    <row r="469" spans="1:9">
      <c r="A469" s="255">
        <f t="shared" si="31"/>
        <v>467</v>
      </c>
      <c r="B469" s="256">
        <v>44968</v>
      </c>
      <c r="C469" s="257">
        <v>156.803438</v>
      </c>
      <c r="D469" s="258">
        <v>228.63036319604007</v>
      </c>
      <c r="E469" s="257">
        <f t="shared" si="32"/>
        <v>156.803438</v>
      </c>
      <c r="F469" s="263"/>
      <c r="G469" s="190" t="str">
        <f t="shared" si="29"/>
        <v/>
      </c>
      <c r="H469" s="259" t="str">
        <f t="shared" si="30"/>
        <v/>
      </c>
      <c r="I469" s="260"/>
    </row>
    <row r="470" spans="1:9">
      <c r="A470" s="255">
        <f t="shared" si="31"/>
        <v>468</v>
      </c>
      <c r="B470" s="256">
        <v>44969</v>
      </c>
      <c r="C470" s="257">
        <v>146.98482899999999</v>
      </c>
      <c r="D470" s="258">
        <v>228.63036319604007</v>
      </c>
      <c r="E470" s="257">
        <f t="shared" si="32"/>
        <v>146.98482899999999</v>
      </c>
      <c r="F470" s="263"/>
      <c r="G470" s="190" t="str">
        <f t="shared" si="29"/>
        <v/>
      </c>
      <c r="H470" s="259" t="str">
        <f t="shared" si="30"/>
        <v/>
      </c>
      <c r="I470" s="260"/>
    </row>
    <row r="471" spans="1:9">
      <c r="A471" s="255">
        <f t="shared" si="31"/>
        <v>469</v>
      </c>
      <c r="B471" s="256">
        <v>44970</v>
      </c>
      <c r="C471" s="257">
        <v>153.12428299999999</v>
      </c>
      <c r="D471" s="258">
        <v>228.63036319604007</v>
      </c>
      <c r="E471" s="257">
        <f t="shared" si="32"/>
        <v>153.12428299999999</v>
      </c>
      <c r="F471" s="263"/>
      <c r="G471" s="190" t="str">
        <f t="shared" si="29"/>
        <v/>
      </c>
      <c r="H471" s="259" t="str">
        <f t="shared" si="30"/>
        <v/>
      </c>
      <c r="I471" s="260"/>
    </row>
    <row r="472" spans="1:9">
      <c r="A472" s="255">
        <f t="shared" si="31"/>
        <v>470</v>
      </c>
      <c r="B472" s="256">
        <v>44971</v>
      </c>
      <c r="C472" s="257">
        <v>216.527355</v>
      </c>
      <c r="D472" s="258">
        <v>228.63036319604007</v>
      </c>
      <c r="E472" s="257">
        <f t="shared" si="32"/>
        <v>216.527355</v>
      </c>
      <c r="F472" s="263"/>
      <c r="G472" s="190" t="str">
        <f t="shared" si="29"/>
        <v/>
      </c>
      <c r="H472" s="259" t="str">
        <f t="shared" si="30"/>
        <v/>
      </c>
      <c r="I472" s="260"/>
    </row>
    <row r="473" spans="1:9">
      <c r="A473" s="255">
        <f t="shared" si="31"/>
        <v>471</v>
      </c>
      <c r="B473" s="256">
        <v>44972</v>
      </c>
      <c r="C473" s="257">
        <v>116.140531</v>
      </c>
      <c r="D473" s="258">
        <v>228.63036319604007</v>
      </c>
      <c r="E473" s="257">
        <f t="shared" si="32"/>
        <v>116.140531</v>
      </c>
      <c r="F473" s="263"/>
      <c r="G473" s="190" t="str">
        <f t="shared" si="29"/>
        <v>F</v>
      </c>
      <c r="H473" s="259" t="str">
        <f t="shared" si="30"/>
        <v>228,6</v>
      </c>
      <c r="I473" s="260"/>
    </row>
    <row r="474" spans="1:9">
      <c r="A474" s="255">
        <f t="shared" si="31"/>
        <v>472</v>
      </c>
      <c r="B474" s="256">
        <v>44973</v>
      </c>
      <c r="C474" s="257">
        <v>58.767522</v>
      </c>
      <c r="D474" s="258">
        <v>228.63036319604007</v>
      </c>
      <c r="E474" s="257">
        <f t="shared" si="32"/>
        <v>58.767522</v>
      </c>
      <c r="F474" s="263"/>
      <c r="G474" s="190" t="str">
        <f t="shared" si="29"/>
        <v/>
      </c>
      <c r="H474" s="259" t="str">
        <f t="shared" si="30"/>
        <v/>
      </c>
      <c r="I474" s="260"/>
    </row>
    <row r="475" spans="1:9">
      <c r="A475" s="255">
        <f t="shared" si="31"/>
        <v>473</v>
      </c>
      <c r="B475" s="256">
        <v>44974</v>
      </c>
      <c r="C475" s="257">
        <v>135.07408600000002</v>
      </c>
      <c r="D475" s="258">
        <v>228.63036319604007</v>
      </c>
      <c r="E475" s="257">
        <f t="shared" si="32"/>
        <v>135.07408600000002</v>
      </c>
      <c r="F475" s="263"/>
      <c r="G475" s="190" t="str">
        <f t="shared" si="29"/>
        <v/>
      </c>
      <c r="H475" s="259" t="str">
        <f t="shared" si="30"/>
        <v/>
      </c>
      <c r="I475" s="260"/>
    </row>
    <row r="476" spans="1:9">
      <c r="A476" s="255">
        <f t="shared" si="31"/>
        <v>474</v>
      </c>
      <c r="B476" s="256">
        <v>44975</v>
      </c>
      <c r="C476" s="257">
        <v>108.783957</v>
      </c>
      <c r="D476" s="258">
        <v>228.63036319604007</v>
      </c>
      <c r="E476" s="257">
        <f t="shared" si="32"/>
        <v>108.783957</v>
      </c>
      <c r="F476" s="263"/>
      <c r="G476" s="190" t="str">
        <f t="shared" si="29"/>
        <v/>
      </c>
      <c r="H476" s="259" t="str">
        <f t="shared" si="30"/>
        <v/>
      </c>
      <c r="I476" s="260"/>
    </row>
    <row r="477" spans="1:9">
      <c r="A477" s="255">
        <f t="shared" si="31"/>
        <v>475</v>
      </c>
      <c r="B477" s="256">
        <v>44976</v>
      </c>
      <c r="C477" s="257">
        <v>119.477476</v>
      </c>
      <c r="D477" s="258">
        <v>228.63036319604007</v>
      </c>
      <c r="E477" s="257">
        <f t="shared" si="32"/>
        <v>119.477476</v>
      </c>
      <c r="F477" s="263"/>
      <c r="G477" s="190" t="str">
        <f t="shared" si="29"/>
        <v/>
      </c>
      <c r="H477" s="259" t="str">
        <f t="shared" si="30"/>
        <v/>
      </c>
      <c r="I477" s="260"/>
    </row>
    <row r="478" spans="1:9">
      <c r="A478" s="255">
        <f t="shared" si="31"/>
        <v>476</v>
      </c>
      <c r="B478" s="256">
        <v>44977</v>
      </c>
      <c r="C478" s="257">
        <v>140.929328</v>
      </c>
      <c r="D478" s="258">
        <v>228.63036319604007</v>
      </c>
      <c r="E478" s="257">
        <f t="shared" si="32"/>
        <v>140.929328</v>
      </c>
      <c r="F478" s="263"/>
      <c r="G478" s="190" t="str">
        <f t="shared" si="29"/>
        <v/>
      </c>
      <c r="H478" s="259" t="str">
        <f t="shared" si="30"/>
        <v/>
      </c>
      <c r="I478" s="260"/>
    </row>
    <row r="479" spans="1:9">
      <c r="A479" s="255">
        <f t="shared" si="31"/>
        <v>477</v>
      </c>
      <c r="B479" s="256">
        <v>44978</v>
      </c>
      <c r="C479" s="257">
        <v>71.582761000000005</v>
      </c>
      <c r="D479" s="258">
        <v>228.63036319604007</v>
      </c>
      <c r="E479" s="257">
        <f t="shared" si="32"/>
        <v>71.582761000000005</v>
      </c>
      <c r="F479" s="263"/>
      <c r="G479" s="190" t="str">
        <f t="shared" si="29"/>
        <v/>
      </c>
      <c r="H479" s="259" t="str">
        <f t="shared" si="30"/>
        <v/>
      </c>
      <c r="I479" s="260"/>
    </row>
    <row r="480" spans="1:9">
      <c r="A480" s="255">
        <f t="shared" si="31"/>
        <v>478</v>
      </c>
      <c r="B480" s="256">
        <v>44979</v>
      </c>
      <c r="C480" s="257">
        <v>61.505489999999995</v>
      </c>
      <c r="D480" s="258">
        <v>228.63036319604007</v>
      </c>
      <c r="E480" s="257">
        <f t="shared" si="32"/>
        <v>61.505489999999995</v>
      </c>
      <c r="F480" s="263"/>
      <c r="G480" s="190" t="str">
        <f t="shared" si="29"/>
        <v/>
      </c>
      <c r="H480" s="259" t="str">
        <f t="shared" si="30"/>
        <v/>
      </c>
      <c r="I480" s="260"/>
    </row>
    <row r="481" spans="1:9">
      <c r="A481" s="255">
        <f t="shared" si="31"/>
        <v>479</v>
      </c>
      <c r="B481" s="256">
        <v>44980</v>
      </c>
      <c r="C481" s="257">
        <v>149.07123499999997</v>
      </c>
      <c r="D481" s="258">
        <v>228.63036319604007</v>
      </c>
      <c r="E481" s="257">
        <f t="shared" si="32"/>
        <v>149.07123499999997</v>
      </c>
      <c r="F481" s="263"/>
      <c r="G481" s="190" t="str">
        <f t="shared" si="29"/>
        <v/>
      </c>
      <c r="H481" s="259" t="str">
        <f t="shared" si="30"/>
        <v/>
      </c>
      <c r="I481" s="260"/>
    </row>
    <row r="482" spans="1:9">
      <c r="A482" s="255">
        <f t="shared" si="31"/>
        <v>480</v>
      </c>
      <c r="B482" s="256">
        <v>44981</v>
      </c>
      <c r="C482" s="257">
        <v>73.495833000000005</v>
      </c>
      <c r="D482" s="258">
        <v>228.63036319604007</v>
      </c>
      <c r="E482" s="257">
        <f t="shared" si="32"/>
        <v>73.495833000000005</v>
      </c>
      <c r="F482" s="263"/>
      <c r="G482" s="190" t="str">
        <f t="shared" si="29"/>
        <v/>
      </c>
      <c r="H482" s="259" t="str">
        <f t="shared" si="30"/>
        <v/>
      </c>
      <c r="I482" s="260"/>
    </row>
    <row r="483" spans="1:9">
      <c r="A483" s="255">
        <f t="shared" si="31"/>
        <v>481</v>
      </c>
      <c r="B483" s="256">
        <v>44982</v>
      </c>
      <c r="C483" s="257">
        <v>106.81062300000001</v>
      </c>
      <c r="D483" s="258">
        <v>228.63036319604007</v>
      </c>
      <c r="E483" s="257">
        <f t="shared" si="32"/>
        <v>106.81062300000001</v>
      </c>
      <c r="F483" s="263"/>
      <c r="G483" s="190" t="str">
        <f t="shared" si="29"/>
        <v/>
      </c>
      <c r="H483" s="259" t="str">
        <f t="shared" si="30"/>
        <v/>
      </c>
      <c r="I483" s="260"/>
    </row>
    <row r="484" spans="1:9">
      <c r="A484" s="255">
        <f t="shared" si="31"/>
        <v>482</v>
      </c>
      <c r="B484" s="256">
        <v>44983</v>
      </c>
      <c r="C484" s="257">
        <v>348.68088700000004</v>
      </c>
      <c r="D484" s="258">
        <v>228.63036319604007</v>
      </c>
      <c r="E484" s="257">
        <f t="shared" si="32"/>
        <v>228.63036319604007</v>
      </c>
      <c r="F484" s="263"/>
      <c r="G484" s="190" t="str">
        <f t="shared" si="29"/>
        <v/>
      </c>
      <c r="H484" s="259" t="str">
        <f t="shared" si="30"/>
        <v/>
      </c>
      <c r="I484" s="260"/>
    </row>
    <row r="485" spans="1:9">
      <c r="A485" s="255">
        <f t="shared" si="31"/>
        <v>483</v>
      </c>
      <c r="B485" s="256">
        <v>44984</v>
      </c>
      <c r="C485" s="257">
        <v>400.08715799999999</v>
      </c>
      <c r="D485" s="258">
        <v>228.63036319604007</v>
      </c>
      <c r="E485" s="257">
        <f t="shared" si="32"/>
        <v>228.63036319604007</v>
      </c>
      <c r="F485" s="263"/>
      <c r="G485" s="190" t="str">
        <f t="shared" si="29"/>
        <v/>
      </c>
      <c r="H485" s="259" t="str">
        <f t="shared" si="30"/>
        <v/>
      </c>
      <c r="I485" s="260"/>
    </row>
    <row r="486" spans="1:9">
      <c r="A486" s="255">
        <f t="shared" si="31"/>
        <v>484</v>
      </c>
      <c r="B486" s="256">
        <v>44985</v>
      </c>
      <c r="C486" s="257">
        <v>323.71440899999999</v>
      </c>
      <c r="D486" s="258">
        <v>228.63036319604007</v>
      </c>
      <c r="E486" s="257">
        <f t="shared" si="32"/>
        <v>228.63036319604007</v>
      </c>
      <c r="F486" s="263"/>
      <c r="G486" s="190" t="str">
        <f t="shared" si="29"/>
        <v/>
      </c>
      <c r="H486" s="259" t="str">
        <f t="shared" si="30"/>
        <v/>
      </c>
      <c r="I486" s="260"/>
    </row>
    <row r="487" spans="1:9">
      <c r="A487" s="255">
        <f t="shared" si="31"/>
        <v>485</v>
      </c>
      <c r="B487" s="256">
        <v>44986</v>
      </c>
      <c r="C487" s="257">
        <v>185.51078700000002</v>
      </c>
      <c r="D487" s="258">
        <v>223.1102392572264</v>
      </c>
      <c r="E487" s="257">
        <f t="shared" si="32"/>
        <v>185.51078700000002</v>
      </c>
      <c r="F487" s="263"/>
      <c r="G487" s="190" t="str">
        <f t="shared" si="29"/>
        <v/>
      </c>
      <c r="H487" s="259" t="str">
        <f t="shared" si="30"/>
        <v/>
      </c>
      <c r="I487" s="260"/>
    </row>
    <row r="488" spans="1:9">
      <c r="A488" s="255">
        <f t="shared" si="31"/>
        <v>486</v>
      </c>
      <c r="B488" s="256">
        <v>44987</v>
      </c>
      <c r="C488" s="257">
        <v>213.27336600000001</v>
      </c>
      <c r="D488" s="258">
        <v>223.1102392572264</v>
      </c>
      <c r="E488" s="257">
        <f t="shared" si="32"/>
        <v>213.27336600000001</v>
      </c>
      <c r="F488" s="263"/>
      <c r="G488" s="190" t="str">
        <f t="shared" si="29"/>
        <v/>
      </c>
      <c r="H488" s="259" t="str">
        <f t="shared" si="30"/>
        <v/>
      </c>
      <c r="I488" s="260"/>
    </row>
    <row r="489" spans="1:9">
      <c r="A489" s="255">
        <f t="shared" si="31"/>
        <v>487</v>
      </c>
      <c r="B489" s="256">
        <v>44988</v>
      </c>
      <c r="C489" s="257">
        <v>186.28090899999998</v>
      </c>
      <c r="D489" s="258">
        <v>223.1102392572264</v>
      </c>
      <c r="E489" s="257">
        <f t="shared" si="32"/>
        <v>186.28090899999998</v>
      </c>
      <c r="F489" s="263"/>
      <c r="G489" s="190" t="str">
        <f t="shared" si="29"/>
        <v/>
      </c>
      <c r="H489" s="259" t="str">
        <f t="shared" si="30"/>
        <v/>
      </c>
      <c r="I489" s="260"/>
    </row>
    <row r="490" spans="1:9">
      <c r="A490" s="255">
        <f t="shared" si="31"/>
        <v>488</v>
      </c>
      <c r="B490" s="256">
        <v>44989</v>
      </c>
      <c r="C490" s="257">
        <v>100.62124899999999</v>
      </c>
      <c r="D490" s="258">
        <v>223.1102392572264</v>
      </c>
      <c r="E490" s="257">
        <f t="shared" si="32"/>
        <v>100.62124899999999</v>
      </c>
      <c r="F490" s="263"/>
      <c r="G490" s="190" t="str">
        <f t="shared" si="29"/>
        <v/>
      </c>
      <c r="H490" s="259" t="str">
        <f t="shared" si="30"/>
        <v/>
      </c>
      <c r="I490" s="260"/>
    </row>
    <row r="491" spans="1:9">
      <c r="A491" s="255">
        <f t="shared" si="31"/>
        <v>489</v>
      </c>
      <c r="B491" s="256">
        <v>44990</v>
      </c>
      <c r="C491" s="257">
        <v>62.971556</v>
      </c>
      <c r="D491" s="258">
        <v>223.1102392572264</v>
      </c>
      <c r="E491" s="257">
        <f t="shared" si="32"/>
        <v>62.971556</v>
      </c>
      <c r="F491" s="263"/>
      <c r="G491" s="190" t="str">
        <f t="shared" si="29"/>
        <v/>
      </c>
      <c r="H491" s="259" t="str">
        <f t="shared" si="30"/>
        <v/>
      </c>
      <c r="I491" s="260"/>
    </row>
    <row r="492" spans="1:9">
      <c r="A492" s="255">
        <f t="shared" si="31"/>
        <v>490</v>
      </c>
      <c r="B492" s="256">
        <v>44991</v>
      </c>
      <c r="C492" s="257">
        <v>150.92666299999999</v>
      </c>
      <c r="D492" s="258">
        <v>223.1102392572264</v>
      </c>
      <c r="E492" s="257">
        <f t="shared" si="32"/>
        <v>150.92666299999999</v>
      </c>
      <c r="F492" s="263"/>
      <c r="G492" s="190" t="str">
        <f t="shared" si="29"/>
        <v/>
      </c>
      <c r="H492" s="259" t="str">
        <f t="shared" si="30"/>
        <v/>
      </c>
      <c r="I492" s="260"/>
    </row>
    <row r="493" spans="1:9">
      <c r="A493" s="255">
        <f t="shared" si="31"/>
        <v>491</v>
      </c>
      <c r="B493" s="256">
        <v>44992</v>
      </c>
      <c r="C493" s="257">
        <v>337.30533299999996</v>
      </c>
      <c r="D493" s="258">
        <v>223.1102392572264</v>
      </c>
      <c r="E493" s="257">
        <f t="shared" si="32"/>
        <v>223.1102392572264</v>
      </c>
      <c r="F493" s="263"/>
      <c r="G493" s="190" t="str">
        <f t="shared" si="29"/>
        <v/>
      </c>
      <c r="H493" s="259" t="str">
        <f t="shared" si="30"/>
        <v/>
      </c>
      <c r="I493" s="260"/>
    </row>
    <row r="494" spans="1:9">
      <c r="A494" s="255">
        <f t="shared" si="31"/>
        <v>492</v>
      </c>
      <c r="B494" s="256">
        <v>44993</v>
      </c>
      <c r="C494" s="257">
        <v>391.77536400000002</v>
      </c>
      <c r="D494" s="258">
        <v>223.1102392572264</v>
      </c>
      <c r="E494" s="257">
        <f t="shared" si="32"/>
        <v>223.1102392572264</v>
      </c>
      <c r="F494" s="263"/>
      <c r="G494" s="190" t="str">
        <f t="shared" si="29"/>
        <v/>
      </c>
      <c r="H494" s="259" t="str">
        <f t="shared" si="30"/>
        <v/>
      </c>
      <c r="I494" s="260"/>
    </row>
    <row r="495" spans="1:9">
      <c r="A495" s="255">
        <f t="shared" si="31"/>
        <v>493</v>
      </c>
      <c r="B495" s="256">
        <v>44994</v>
      </c>
      <c r="C495" s="257">
        <v>411.17823099999998</v>
      </c>
      <c r="D495" s="258">
        <v>223.1102392572264</v>
      </c>
      <c r="E495" s="257">
        <f t="shared" si="32"/>
        <v>223.1102392572264</v>
      </c>
      <c r="F495" s="263"/>
      <c r="G495" s="190" t="str">
        <f t="shared" si="29"/>
        <v/>
      </c>
      <c r="H495" s="259" t="str">
        <f t="shared" si="30"/>
        <v/>
      </c>
      <c r="I495" s="260"/>
    </row>
    <row r="496" spans="1:9">
      <c r="A496" s="255">
        <f t="shared" si="31"/>
        <v>494</v>
      </c>
      <c r="B496" s="256">
        <v>44995</v>
      </c>
      <c r="C496" s="257">
        <v>388.94542300000001</v>
      </c>
      <c r="D496" s="258">
        <v>223.1102392572264</v>
      </c>
      <c r="E496" s="257">
        <f t="shared" si="32"/>
        <v>223.1102392572264</v>
      </c>
      <c r="F496" s="263"/>
      <c r="G496" s="190" t="str">
        <f t="shared" si="29"/>
        <v/>
      </c>
      <c r="H496" s="259" t="str">
        <f t="shared" si="30"/>
        <v/>
      </c>
      <c r="I496" s="260"/>
    </row>
    <row r="497" spans="1:9">
      <c r="A497" s="255">
        <f t="shared" si="31"/>
        <v>495</v>
      </c>
      <c r="B497" s="256">
        <v>44996</v>
      </c>
      <c r="C497" s="257">
        <v>345.72032299999995</v>
      </c>
      <c r="D497" s="258">
        <v>223.1102392572264</v>
      </c>
      <c r="E497" s="257">
        <f t="shared" si="32"/>
        <v>223.1102392572264</v>
      </c>
      <c r="F497" s="263"/>
      <c r="G497" s="190" t="str">
        <f t="shared" si="29"/>
        <v/>
      </c>
      <c r="H497" s="259" t="str">
        <f t="shared" si="30"/>
        <v/>
      </c>
      <c r="I497" s="260"/>
    </row>
    <row r="498" spans="1:9">
      <c r="A498" s="255">
        <f t="shared" si="31"/>
        <v>496</v>
      </c>
      <c r="B498" s="256">
        <v>44997</v>
      </c>
      <c r="C498" s="257">
        <v>178.25108700000001</v>
      </c>
      <c r="D498" s="258">
        <v>223.1102392572264</v>
      </c>
      <c r="E498" s="257">
        <f t="shared" si="32"/>
        <v>178.25108700000001</v>
      </c>
      <c r="F498" s="263"/>
      <c r="G498" s="190" t="str">
        <f t="shared" si="29"/>
        <v/>
      </c>
      <c r="H498" s="259" t="str">
        <f t="shared" si="30"/>
        <v/>
      </c>
      <c r="I498" s="260"/>
    </row>
    <row r="499" spans="1:9">
      <c r="A499" s="255">
        <f t="shared" si="31"/>
        <v>497</v>
      </c>
      <c r="B499" s="256">
        <v>44998</v>
      </c>
      <c r="C499" s="257">
        <v>287.552235</v>
      </c>
      <c r="D499" s="258">
        <v>223.1102392572264</v>
      </c>
      <c r="E499" s="257">
        <f t="shared" si="32"/>
        <v>223.1102392572264</v>
      </c>
      <c r="F499" s="263"/>
      <c r="G499" s="190" t="str">
        <f t="shared" si="29"/>
        <v/>
      </c>
      <c r="H499" s="259" t="str">
        <f t="shared" si="30"/>
        <v/>
      </c>
      <c r="I499" s="260"/>
    </row>
    <row r="500" spans="1:9">
      <c r="A500" s="255">
        <f t="shared" si="31"/>
        <v>498</v>
      </c>
      <c r="B500" s="256">
        <v>44999</v>
      </c>
      <c r="C500" s="257">
        <v>257.378918</v>
      </c>
      <c r="D500" s="258">
        <v>223.1102392572264</v>
      </c>
      <c r="E500" s="257">
        <f t="shared" si="32"/>
        <v>223.1102392572264</v>
      </c>
      <c r="F500" s="263"/>
      <c r="G500" s="190" t="str">
        <f t="shared" si="29"/>
        <v/>
      </c>
      <c r="H500" s="259" t="str">
        <f t="shared" si="30"/>
        <v/>
      </c>
      <c r="I500" s="260"/>
    </row>
    <row r="501" spans="1:9">
      <c r="A501" s="255">
        <f t="shared" si="31"/>
        <v>499</v>
      </c>
      <c r="B501" s="256">
        <v>45000</v>
      </c>
      <c r="C501" s="257">
        <v>90.627562000000012</v>
      </c>
      <c r="D501" s="258">
        <v>223.1102392572264</v>
      </c>
      <c r="E501" s="257">
        <f t="shared" si="32"/>
        <v>90.627562000000012</v>
      </c>
      <c r="F501" s="263"/>
      <c r="G501" s="190" t="str">
        <f t="shared" si="29"/>
        <v>M</v>
      </c>
      <c r="H501" s="259" t="str">
        <f t="shared" si="30"/>
        <v>223,1</v>
      </c>
      <c r="I501" s="260"/>
    </row>
    <row r="502" spans="1:9">
      <c r="A502" s="255">
        <f t="shared" si="31"/>
        <v>500</v>
      </c>
      <c r="B502" s="256">
        <v>45001</v>
      </c>
      <c r="C502" s="257">
        <v>230.26651500000003</v>
      </c>
      <c r="D502" s="258">
        <v>223.1102392572264</v>
      </c>
      <c r="E502" s="257">
        <f t="shared" si="32"/>
        <v>223.1102392572264</v>
      </c>
      <c r="F502" s="263"/>
      <c r="G502" s="190" t="str">
        <f t="shared" si="29"/>
        <v/>
      </c>
      <c r="H502" s="259" t="str">
        <f t="shared" si="30"/>
        <v/>
      </c>
      <c r="I502" s="260"/>
    </row>
    <row r="503" spans="1:9">
      <c r="A503" s="255">
        <f t="shared" si="31"/>
        <v>501</v>
      </c>
      <c r="B503" s="256">
        <v>45002</v>
      </c>
      <c r="C503" s="257">
        <v>279.31890199999998</v>
      </c>
      <c r="D503" s="258">
        <v>223.1102392572264</v>
      </c>
      <c r="E503" s="257">
        <f t="shared" si="32"/>
        <v>223.1102392572264</v>
      </c>
      <c r="F503" s="263"/>
      <c r="G503" s="190" t="str">
        <f t="shared" si="29"/>
        <v/>
      </c>
      <c r="H503" s="259" t="str">
        <f t="shared" si="30"/>
        <v/>
      </c>
      <c r="I503" s="260"/>
    </row>
    <row r="504" spans="1:9">
      <c r="A504" s="255">
        <f t="shared" si="31"/>
        <v>502</v>
      </c>
      <c r="B504" s="256">
        <v>45003</v>
      </c>
      <c r="C504" s="257">
        <v>180.768044</v>
      </c>
      <c r="D504" s="258">
        <v>223.1102392572264</v>
      </c>
      <c r="E504" s="257">
        <f t="shared" si="32"/>
        <v>180.768044</v>
      </c>
      <c r="F504" s="263"/>
      <c r="G504" s="190" t="str">
        <f t="shared" si="29"/>
        <v/>
      </c>
      <c r="H504" s="259" t="str">
        <f t="shared" si="30"/>
        <v/>
      </c>
      <c r="I504" s="260"/>
    </row>
    <row r="505" spans="1:9">
      <c r="A505" s="255">
        <f t="shared" si="31"/>
        <v>503</v>
      </c>
      <c r="B505" s="256">
        <v>45004</v>
      </c>
      <c r="C505" s="257">
        <v>86.936888999999994</v>
      </c>
      <c r="D505" s="258">
        <v>223.1102392572264</v>
      </c>
      <c r="E505" s="257">
        <f t="shared" si="32"/>
        <v>86.936888999999994</v>
      </c>
      <c r="F505" s="263"/>
      <c r="G505" s="190" t="str">
        <f t="shared" si="29"/>
        <v/>
      </c>
      <c r="H505" s="259" t="str">
        <f t="shared" si="30"/>
        <v/>
      </c>
      <c r="I505" s="260"/>
    </row>
    <row r="506" spans="1:9">
      <c r="A506" s="255">
        <f t="shared" si="31"/>
        <v>504</v>
      </c>
      <c r="B506" s="256">
        <v>45005</v>
      </c>
      <c r="C506" s="257">
        <v>70.575761</v>
      </c>
      <c r="D506" s="258">
        <v>223.1102392572264</v>
      </c>
      <c r="E506" s="257">
        <f t="shared" si="32"/>
        <v>70.575761</v>
      </c>
      <c r="F506" s="263"/>
      <c r="G506" s="190" t="str">
        <f t="shared" si="29"/>
        <v/>
      </c>
      <c r="H506" s="259" t="str">
        <f t="shared" si="30"/>
        <v/>
      </c>
      <c r="I506" s="260"/>
    </row>
    <row r="507" spans="1:9">
      <c r="A507" s="255">
        <f t="shared" si="31"/>
        <v>505</v>
      </c>
      <c r="B507" s="256">
        <v>45006</v>
      </c>
      <c r="C507" s="257">
        <v>55.322572000000001</v>
      </c>
      <c r="D507" s="258">
        <v>223.1102392572264</v>
      </c>
      <c r="E507" s="257">
        <f t="shared" si="32"/>
        <v>55.322572000000001</v>
      </c>
      <c r="F507" s="263"/>
      <c r="G507" s="190" t="str">
        <f t="shared" si="29"/>
        <v/>
      </c>
      <c r="H507" s="259" t="str">
        <f t="shared" si="30"/>
        <v/>
      </c>
      <c r="I507" s="260"/>
    </row>
    <row r="508" spans="1:9">
      <c r="A508" s="255">
        <f t="shared" si="31"/>
        <v>506</v>
      </c>
      <c r="B508" s="256">
        <v>45007</v>
      </c>
      <c r="C508" s="257">
        <v>123.57921499999999</v>
      </c>
      <c r="D508" s="258">
        <v>223.1102392572264</v>
      </c>
      <c r="E508" s="257">
        <f t="shared" si="32"/>
        <v>123.57921499999999</v>
      </c>
      <c r="F508" s="263"/>
      <c r="G508" s="190" t="str">
        <f t="shared" si="29"/>
        <v/>
      </c>
      <c r="H508" s="259" t="str">
        <f t="shared" si="30"/>
        <v/>
      </c>
      <c r="I508" s="260"/>
    </row>
    <row r="509" spans="1:9">
      <c r="A509" s="255">
        <f t="shared" si="31"/>
        <v>507</v>
      </c>
      <c r="B509" s="256">
        <v>45008</v>
      </c>
      <c r="C509" s="257">
        <v>202.28049599999997</v>
      </c>
      <c r="D509" s="258">
        <v>223.1102392572264</v>
      </c>
      <c r="E509" s="257">
        <f t="shared" si="32"/>
        <v>202.28049599999997</v>
      </c>
      <c r="F509" s="263"/>
      <c r="G509" s="190" t="str">
        <f t="shared" si="29"/>
        <v/>
      </c>
      <c r="H509" s="259" t="str">
        <f t="shared" si="30"/>
        <v/>
      </c>
      <c r="I509" s="260"/>
    </row>
    <row r="510" spans="1:9">
      <c r="A510" s="255">
        <f t="shared" si="31"/>
        <v>508</v>
      </c>
      <c r="B510" s="256">
        <v>45009</v>
      </c>
      <c r="C510" s="257">
        <v>251.90721599999998</v>
      </c>
      <c r="D510" s="258">
        <v>223.1102392572264</v>
      </c>
      <c r="E510" s="257">
        <f t="shared" si="32"/>
        <v>223.1102392572264</v>
      </c>
      <c r="F510" s="263"/>
      <c r="G510" s="190" t="str">
        <f t="shared" si="29"/>
        <v/>
      </c>
      <c r="H510" s="259" t="str">
        <f t="shared" si="30"/>
        <v/>
      </c>
      <c r="I510" s="260"/>
    </row>
    <row r="511" spans="1:9">
      <c r="A511" s="255">
        <f t="shared" si="31"/>
        <v>509</v>
      </c>
      <c r="B511" s="256">
        <v>45010</v>
      </c>
      <c r="C511" s="257">
        <v>161.71668300000002</v>
      </c>
      <c r="D511" s="258">
        <v>223.1102392572264</v>
      </c>
      <c r="E511" s="257">
        <f t="shared" si="32"/>
        <v>161.71668300000002</v>
      </c>
      <c r="F511" s="263"/>
      <c r="G511" s="190" t="str">
        <f t="shared" si="29"/>
        <v/>
      </c>
      <c r="H511" s="259" t="str">
        <f t="shared" si="30"/>
        <v/>
      </c>
      <c r="I511" s="260"/>
    </row>
    <row r="512" spans="1:9">
      <c r="A512" s="255">
        <f t="shared" si="31"/>
        <v>510</v>
      </c>
      <c r="B512" s="256">
        <v>45011</v>
      </c>
      <c r="C512" s="257">
        <v>252.652513</v>
      </c>
      <c r="D512" s="258">
        <v>223.1102392572264</v>
      </c>
      <c r="E512" s="257">
        <f t="shared" si="32"/>
        <v>223.1102392572264</v>
      </c>
      <c r="F512" s="263"/>
      <c r="G512" s="190" t="str">
        <f t="shared" si="29"/>
        <v/>
      </c>
      <c r="H512" s="259" t="str">
        <f t="shared" si="30"/>
        <v/>
      </c>
      <c r="I512" s="260"/>
    </row>
    <row r="513" spans="1:9">
      <c r="A513" s="255">
        <f t="shared" si="31"/>
        <v>511</v>
      </c>
      <c r="B513" s="256">
        <v>45012</v>
      </c>
      <c r="C513" s="257">
        <v>167.026746</v>
      </c>
      <c r="D513" s="258">
        <v>223.1102392572264</v>
      </c>
      <c r="E513" s="257">
        <f t="shared" si="32"/>
        <v>167.026746</v>
      </c>
      <c r="F513" s="263"/>
      <c r="G513" s="190" t="str">
        <f t="shared" si="29"/>
        <v/>
      </c>
      <c r="H513" s="259" t="str">
        <f t="shared" si="30"/>
        <v/>
      </c>
      <c r="I513" s="260"/>
    </row>
    <row r="514" spans="1:9">
      <c r="A514" s="255">
        <f t="shared" si="31"/>
        <v>512</v>
      </c>
      <c r="B514" s="256">
        <v>45013</v>
      </c>
      <c r="C514" s="257">
        <v>105.001492</v>
      </c>
      <c r="D514" s="258">
        <v>223.1102392572264</v>
      </c>
      <c r="E514" s="257">
        <f t="shared" si="32"/>
        <v>105.001492</v>
      </c>
      <c r="F514" s="263"/>
      <c r="G514" s="190" t="str">
        <f t="shared" si="29"/>
        <v/>
      </c>
      <c r="H514" s="259" t="str">
        <f t="shared" si="30"/>
        <v/>
      </c>
      <c r="I514" s="260"/>
    </row>
    <row r="515" spans="1:9">
      <c r="A515" s="255">
        <f t="shared" si="31"/>
        <v>513</v>
      </c>
      <c r="B515" s="256">
        <v>45014</v>
      </c>
      <c r="C515" s="257">
        <v>205.62717900000001</v>
      </c>
      <c r="D515" s="258">
        <v>223.1102392572264</v>
      </c>
      <c r="E515" s="257">
        <f t="shared" si="32"/>
        <v>205.62717900000001</v>
      </c>
      <c r="F515" s="263"/>
      <c r="G515" s="190" t="str">
        <f t="shared" ref="G515:G578" si="33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s="259" t="str">
        <f t="shared" ref="H515:H578" si="34">IF(DAY($B515)=15,TEXT(D515,"#,0"),"")</f>
        <v/>
      </c>
      <c r="I515" s="260"/>
    </row>
    <row r="516" spans="1:9">
      <c r="A516" s="255">
        <f t="shared" ref="A516:A534" si="35">+A515+1</f>
        <v>514</v>
      </c>
      <c r="B516" s="256">
        <v>45015</v>
      </c>
      <c r="C516" s="257">
        <v>255.42212700000002</v>
      </c>
      <c r="D516" s="258">
        <v>223.1102392572264</v>
      </c>
      <c r="E516" s="257">
        <f t="shared" si="32"/>
        <v>223.1102392572264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45016</v>
      </c>
      <c r="C517" s="257">
        <v>369.47750099999996</v>
      </c>
      <c r="D517" s="258">
        <v>223.1102392572264</v>
      </c>
      <c r="E517" s="257">
        <f t="shared" si="32"/>
        <v>223.1102392572264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45017</v>
      </c>
      <c r="C518" s="257">
        <v>277.52818700000006</v>
      </c>
      <c r="D518" s="258">
        <v>178.28874617068234</v>
      </c>
      <c r="E518" s="257">
        <f t="shared" si="32"/>
        <v>178.28874617068234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45018</v>
      </c>
      <c r="C519" s="257">
        <v>236.83952899999997</v>
      </c>
      <c r="D519" s="258">
        <v>178.28874617068234</v>
      </c>
      <c r="E519" s="257">
        <f t="shared" ref="E519:E534" si="36">IF(C519&gt;D519,D519,C519)</f>
        <v>178.28874617068234</v>
      </c>
      <c r="F519" s="263"/>
      <c r="G519" s="190" t="str">
        <f t="shared" si="33"/>
        <v/>
      </c>
      <c r="H519" s="259" t="str">
        <f t="shared" si="34"/>
        <v/>
      </c>
      <c r="I519" s="260"/>
    </row>
    <row r="520" spans="1:9">
      <c r="A520" s="255">
        <f t="shared" si="35"/>
        <v>518</v>
      </c>
      <c r="B520" s="256">
        <v>45019</v>
      </c>
      <c r="C520" s="257">
        <v>168.990081</v>
      </c>
      <c r="D520" s="258">
        <v>178.28874617068234</v>
      </c>
      <c r="E520" s="257">
        <f t="shared" si="36"/>
        <v>168.990081</v>
      </c>
      <c r="F520" s="263"/>
      <c r="G520" s="190" t="str">
        <f t="shared" si="33"/>
        <v/>
      </c>
      <c r="H520" s="259" t="str">
        <f t="shared" si="34"/>
        <v/>
      </c>
      <c r="I520" s="260"/>
    </row>
    <row r="521" spans="1:9">
      <c r="A521" s="255">
        <f t="shared" si="35"/>
        <v>519</v>
      </c>
      <c r="B521" s="256">
        <v>45020</v>
      </c>
      <c r="C521" s="257">
        <v>252.24863399999998</v>
      </c>
      <c r="D521" s="258">
        <v>178.28874617068234</v>
      </c>
      <c r="E521" s="257">
        <f t="shared" si="36"/>
        <v>178.28874617068234</v>
      </c>
      <c r="F521" s="263"/>
      <c r="G521" s="190" t="str">
        <f t="shared" si="33"/>
        <v/>
      </c>
      <c r="H521" s="259" t="str">
        <f t="shared" si="34"/>
        <v/>
      </c>
      <c r="I521" s="260"/>
    </row>
    <row r="522" spans="1:9">
      <c r="A522" s="255">
        <f t="shared" si="35"/>
        <v>520</v>
      </c>
      <c r="B522" s="256">
        <v>45021</v>
      </c>
      <c r="C522" s="257">
        <v>133.22213300000001</v>
      </c>
      <c r="D522" s="258">
        <v>178.28874617068234</v>
      </c>
      <c r="E522" s="257">
        <f t="shared" si="36"/>
        <v>133.22213300000001</v>
      </c>
      <c r="F522" s="263"/>
      <c r="G522" s="190" t="str">
        <f t="shared" si="33"/>
        <v/>
      </c>
      <c r="H522" s="259" t="str">
        <f t="shared" si="34"/>
        <v/>
      </c>
      <c r="I522" s="260"/>
    </row>
    <row r="523" spans="1:9">
      <c r="A523" s="255">
        <f t="shared" si="35"/>
        <v>521</v>
      </c>
      <c r="B523" s="256">
        <v>45022</v>
      </c>
      <c r="C523" s="257">
        <v>123.136791</v>
      </c>
      <c r="D523" s="258">
        <v>178.28874617068234</v>
      </c>
      <c r="E523" s="257">
        <f t="shared" si="36"/>
        <v>123.136791</v>
      </c>
      <c r="F523" s="263"/>
      <c r="G523" s="190" t="str">
        <f t="shared" si="33"/>
        <v/>
      </c>
      <c r="H523" s="259" t="str">
        <f t="shared" si="34"/>
        <v/>
      </c>
      <c r="I523" s="260"/>
    </row>
    <row r="524" spans="1:9">
      <c r="A524" s="255">
        <f t="shared" si="35"/>
        <v>522</v>
      </c>
      <c r="B524" s="256">
        <v>45023</v>
      </c>
      <c r="C524" s="257">
        <v>72.104573000000002</v>
      </c>
      <c r="D524" s="258">
        <v>178.28874617068234</v>
      </c>
      <c r="E524" s="257">
        <f t="shared" si="36"/>
        <v>72.104573000000002</v>
      </c>
      <c r="F524" s="263"/>
      <c r="G524" s="190" t="str">
        <f t="shared" si="33"/>
        <v/>
      </c>
      <c r="H524" s="259" t="str">
        <f t="shared" si="34"/>
        <v/>
      </c>
      <c r="I524" s="260"/>
    </row>
    <row r="525" spans="1:9">
      <c r="A525" s="255">
        <f t="shared" si="35"/>
        <v>523</v>
      </c>
      <c r="B525" s="256">
        <v>45024</v>
      </c>
      <c r="C525" s="257">
        <v>63.974471999999999</v>
      </c>
      <c r="D525" s="258">
        <v>178.28874617068234</v>
      </c>
      <c r="E525" s="257">
        <f t="shared" si="36"/>
        <v>63.974471999999999</v>
      </c>
      <c r="F525" s="263"/>
      <c r="G525" s="190" t="str">
        <f t="shared" si="33"/>
        <v/>
      </c>
      <c r="H525" s="259" t="str">
        <f t="shared" si="34"/>
        <v/>
      </c>
      <c r="I525" s="260"/>
    </row>
    <row r="526" spans="1:9">
      <c r="A526" s="255">
        <f t="shared" si="35"/>
        <v>524</v>
      </c>
      <c r="B526" s="256">
        <v>45025</v>
      </c>
      <c r="C526" s="257">
        <v>58.373131000000001</v>
      </c>
      <c r="D526" s="258">
        <v>178.28874617068234</v>
      </c>
      <c r="E526" s="257">
        <f t="shared" si="36"/>
        <v>58.373131000000001</v>
      </c>
      <c r="F526" s="263"/>
      <c r="G526" s="190" t="str">
        <f t="shared" si="33"/>
        <v/>
      </c>
      <c r="H526" s="259" t="str">
        <f t="shared" si="34"/>
        <v/>
      </c>
      <c r="I526" s="260"/>
    </row>
    <row r="527" spans="1:9">
      <c r="A527" s="255">
        <f t="shared" si="35"/>
        <v>525</v>
      </c>
      <c r="B527" s="256">
        <v>45026</v>
      </c>
      <c r="C527" s="257">
        <v>105.38276399999999</v>
      </c>
      <c r="D527" s="258">
        <v>178.28874617068234</v>
      </c>
      <c r="E527" s="257">
        <f t="shared" si="36"/>
        <v>105.38276399999999</v>
      </c>
      <c r="F527" s="263"/>
      <c r="G527" s="190" t="str">
        <f t="shared" si="33"/>
        <v/>
      </c>
      <c r="H527" s="259" t="str">
        <f t="shared" si="34"/>
        <v/>
      </c>
      <c r="I527" s="260"/>
    </row>
    <row r="528" spans="1:9">
      <c r="A528" s="255">
        <f t="shared" si="35"/>
        <v>526</v>
      </c>
      <c r="B528" s="256">
        <v>45027</v>
      </c>
      <c r="C528" s="257">
        <v>129.31162900000001</v>
      </c>
      <c r="D528" s="258">
        <v>178.28874617068234</v>
      </c>
      <c r="E528" s="257">
        <f t="shared" si="36"/>
        <v>129.31162900000001</v>
      </c>
      <c r="F528" s="263"/>
      <c r="G528" s="190" t="str">
        <f t="shared" si="33"/>
        <v/>
      </c>
      <c r="H528" s="259" t="str">
        <f t="shared" si="34"/>
        <v/>
      </c>
      <c r="I528" s="260"/>
    </row>
    <row r="529" spans="1:9">
      <c r="A529" s="255">
        <f t="shared" si="35"/>
        <v>527</v>
      </c>
      <c r="B529" s="256">
        <v>45028</v>
      </c>
      <c r="C529" s="257">
        <v>306.45508899999999</v>
      </c>
      <c r="D529" s="258">
        <v>178.28874617068234</v>
      </c>
      <c r="E529" s="257">
        <f t="shared" si="36"/>
        <v>178.28874617068234</v>
      </c>
      <c r="F529" s="263"/>
      <c r="G529" s="190" t="str">
        <f t="shared" si="33"/>
        <v/>
      </c>
      <c r="H529" s="259" t="str">
        <f t="shared" si="34"/>
        <v/>
      </c>
      <c r="I529" s="260"/>
    </row>
    <row r="530" spans="1:9">
      <c r="A530" s="255">
        <f t="shared" si="35"/>
        <v>528</v>
      </c>
      <c r="B530" s="256">
        <v>45029</v>
      </c>
      <c r="C530" s="257">
        <v>254.44940800000001</v>
      </c>
      <c r="D530" s="258">
        <v>178.28874617068234</v>
      </c>
      <c r="E530" s="257">
        <f t="shared" si="36"/>
        <v>178.28874617068234</v>
      </c>
      <c r="F530" s="263"/>
      <c r="G530" s="190" t="str">
        <f t="shared" si="33"/>
        <v/>
      </c>
      <c r="H530" s="259" t="str">
        <f t="shared" si="34"/>
        <v/>
      </c>
      <c r="I530" s="260"/>
    </row>
    <row r="531" spans="1:9">
      <c r="A531" s="255">
        <f t="shared" si="35"/>
        <v>529</v>
      </c>
      <c r="B531" s="256">
        <v>45030</v>
      </c>
      <c r="C531" s="257">
        <v>295.77617600000002</v>
      </c>
      <c r="D531" s="258">
        <v>178.28874617068234</v>
      </c>
      <c r="E531" s="257">
        <f t="shared" si="36"/>
        <v>178.28874617068234</v>
      </c>
      <c r="F531" s="263"/>
      <c r="G531" s="190" t="str">
        <f t="shared" si="33"/>
        <v/>
      </c>
      <c r="H531" s="259" t="str">
        <f t="shared" si="34"/>
        <v/>
      </c>
      <c r="I531" s="260"/>
    </row>
    <row r="532" spans="1:9">
      <c r="A532" s="255">
        <f t="shared" si="35"/>
        <v>530</v>
      </c>
      <c r="B532" s="256">
        <v>45031</v>
      </c>
      <c r="C532" s="257">
        <v>265.71310599999998</v>
      </c>
      <c r="D532" s="258">
        <v>178.28874617068234</v>
      </c>
      <c r="E532" s="257">
        <f t="shared" si="36"/>
        <v>178.28874617068234</v>
      </c>
      <c r="F532" s="263"/>
      <c r="G532" s="190" t="str">
        <f t="shared" si="33"/>
        <v>A</v>
      </c>
      <c r="H532" s="259" t="str">
        <f t="shared" si="34"/>
        <v>178,3</v>
      </c>
      <c r="I532" s="260"/>
    </row>
    <row r="533" spans="1:9">
      <c r="A533" s="255">
        <f t="shared" si="35"/>
        <v>531</v>
      </c>
      <c r="B533" s="256">
        <v>45032</v>
      </c>
      <c r="C533" s="257">
        <v>186.81022300000004</v>
      </c>
      <c r="D533" s="258">
        <v>178.28874617068234</v>
      </c>
      <c r="E533" s="257">
        <f t="shared" si="36"/>
        <v>178.28874617068234</v>
      </c>
      <c r="F533" s="263"/>
      <c r="G533" s="190" t="str">
        <f t="shared" si="33"/>
        <v/>
      </c>
      <c r="H533" s="259" t="str">
        <f t="shared" si="34"/>
        <v/>
      </c>
      <c r="I533" s="260"/>
    </row>
    <row r="534" spans="1:9">
      <c r="A534" s="255">
        <f t="shared" si="35"/>
        <v>532</v>
      </c>
      <c r="B534" s="256">
        <v>45033</v>
      </c>
      <c r="C534" s="257">
        <v>209.35979900000001</v>
      </c>
      <c r="D534" s="258">
        <v>178.28874617068234</v>
      </c>
      <c r="E534" s="257">
        <f t="shared" si="36"/>
        <v>178.28874617068234</v>
      </c>
      <c r="F534" s="263"/>
      <c r="G534" s="190" t="str">
        <f t="shared" si="33"/>
        <v/>
      </c>
      <c r="H534" s="259" t="str">
        <f t="shared" si="34"/>
        <v/>
      </c>
      <c r="I534" s="260"/>
    </row>
    <row r="535" spans="1:9">
      <c r="A535" s="255">
        <f t="shared" ref="A535:A598" si="37">+A534+1</f>
        <v>533</v>
      </c>
      <c r="B535" s="256">
        <v>45034</v>
      </c>
      <c r="C535" s="257">
        <v>191.565023</v>
      </c>
      <c r="D535" s="258">
        <v>178.28874617068234</v>
      </c>
      <c r="E535" s="257">
        <f t="shared" ref="E535:E598" si="38">IF(C535&gt;D535,D535,C535)</f>
        <v>178.28874617068234</v>
      </c>
      <c r="F535" s="263"/>
      <c r="G535" s="190" t="str">
        <f t="shared" si="33"/>
        <v/>
      </c>
      <c r="H535" s="259" t="str">
        <f t="shared" si="34"/>
        <v/>
      </c>
      <c r="I535" s="260"/>
    </row>
    <row r="536" spans="1:9">
      <c r="A536" s="255">
        <f t="shared" si="37"/>
        <v>534</v>
      </c>
      <c r="B536" s="256">
        <v>45035</v>
      </c>
      <c r="C536" s="257">
        <v>124.69744100000001</v>
      </c>
      <c r="D536" s="258">
        <v>178.28874617068234</v>
      </c>
      <c r="E536" s="257">
        <f t="shared" si="38"/>
        <v>124.69744100000001</v>
      </c>
      <c r="F536" s="263"/>
      <c r="G536" s="190" t="str">
        <f t="shared" si="33"/>
        <v/>
      </c>
      <c r="H536" s="259" t="str">
        <f t="shared" si="34"/>
        <v/>
      </c>
      <c r="I536" s="260"/>
    </row>
    <row r="537" spans="1:9">
      <c r="A537" s="255">
        <f t="shared" si="37"/>
        <v>535</v>
      </c>
      <c r="B537" s="256">
        <v>45036</v>
      </c>
      <c r="C537" s="257">
        <v>75.424515999999997</v>
      </c>
      <c r="D537" s="258">
        <v>178.28874617068234</v>
      </c>
      <c r="E537" s="257">
        <f t="shared" si="38"/>
        <v>75.424515999999997</v>
      </c>
      <c r="F537" s="263"/>
      <c r="G537" s="190" t="str">
        <f t="shared" si="33"/>
        <v/>
      </c>
      <c r="H537" s="259" t="str">
        <f t="shared" si="34"/>
        <v/>
      </c>
      <c r="I537" s="260"/>
    </row>
    <row r="538" spans="1:9">
      <c r="A538" s="255">
        <f t="shared" si="37"/>
        <v>536</v>
      </c>
      <c r="B538" s="256">
        <v>45037</v>
      </c>
      <c r="C538" s="257">
        <v>149.416954</v>
      </c>
      <c r="D538" s="258">
        <v>178.28874617068234</v>
      </c>
      <c r="E538" s="257">
        <f t="shared" si="38"/>
        <v>149.416954</v>
      </c>
      <c r="F538" s="263"/>
      <c r="G538" s="190" t="str">
        <f t="shared" si="33"/>
        <v/>
      </c>
      <c r="H538" s="259" t="str">
        <f t="shared" si="34"/>
        <v/>
      </c>
      <c r="I538" s="260"/>
    </row>
    <row r="539" spans="1:9">
      <c r="A539" s="255">
        <f t="shared" si="37"/>
        <v>537</v>
      </c>
      <c r="B539" s="256">
        <v>45038</v>
      </c>
      <c r="C539" s="257">
        <v>155.21762700000002</v>
      </c>
      <c r="D539" s="258">
        <v>178.28874617068234</v>
      </c>
      <c r="E539" s="257">
        <f t="shared" si="38"/>
        <v>155.21762700000002</v>
      </c>
      <c r="F539" s="263"/>
      <c r="G539" s="190" t="str">
        <f t="shared" si="33"/>
        <v/>
      </c>
      <c r="H539" s="259" t="str">
        <f t="shared" si="34"/>
        <v/>
      </c>
      <c r="I539" s="260"/>
    </row>
    <row r="540" spans="1:9">
      <c r="A540" s="255">
        <f t="shared" si="37"/>
        <v>538</v>
      </c>
      <c r="B540" s="256">
        <v>45039</v>
      </c>
      <c r="C540" s="257">
        <v>182.71385899999999</v>
      </c>
      <c r="D540" s="258">
        <v>178.28874617068234</v>
      </c>
      <c r="E540" s="257">
        <f t="shared" si="38"/>
        <v>178.28874617068234</v>
      </c>
      <c r="F540" s="263"/>
      <c r="G540" s="190" t="str">
        <f t="shared" si="33"/>
        <v/>
      </c>
      <c r="H540" s="259" t="str">
        <f t="shared" si="34"/>
        <v/>
      </c>
      <c r="I540" s="260"/>
    </row>
    <row r="541" spans="1:9">
      <c r="A541" s="255">
        <f t="shared" si="37"/>
        <v>539</v>
      </c>
      <c r="B541" s="256">
        <v>45040</v>
      </c>
      <c r="C541" s="257">
        <v>112.95561899999998</v>
      </c>
      <c r="D541" s="258">
        <v>178.28874617068234</v>
      </c>
      <c r="E541" s="257">
        <f t="shared" si="38"/>
        <v>112.95561899999998</v>
      </c>
      <c r="F541" s="263"/>
      <c r="G541" s="190" t="str">
        <f t="shared" si="33"/>
        <v/>
      </c>
      <c r="H541" s="259" t="str">
        <f t="shared" si="34"/>
        <v/>
      </c>
      <c r="I541" s="260"/>
    </row>
    <row r="542" spans="1:9">
      <c r="A542" s="255">
        <f t="shared" si="37"/>
        <v>540</v>
      </c>
      <c r="B542" s="256">
        <v>45041</v>
      </c>
      <c r="C542" s="257">
        <v>128.05893700000001</v>
      </c>
      <c r="D542" s="258">
        <v>178.28874617068234</v>
      </c>
      <c r="E542" s="257">
        <f t="shared" si="38"/>
        <v>128.05893700000001</v>
      </c>
      <c r="F542" s="263"/>
      <c r="G542" s="190" t="str">
        <f t="shared" si="33"/>
        <v/>
      </c>
      <c r="H542" s="259" t="str">
        <f t="shared" si="34"/>
        <v/>
      </c>
      <c r="I542" s="260"/>
    </row>
    <row r="543" spans="1:9">
      <c r="A543" s="255">
        <f t="shared" si="37"/>
        <v>541</v>
      </c>
      <c r="B543" s="256">
        <v>45042</v>
      </c>
      <c r="C543" s="257">
        <v>61.149663000000004</v>
      </c>
      <c r="D543" s="258">
        <v>178.28874617068234</v>
      </c>
      <c r="E543" s="257">
        <f t="shared" si="38"/>
        <v>61.149663000000004</v>
      </c>
      <c r="F543" s="263"/>
      <c r="G543" s="190" t="str">
        <f t="shared" si="33"/>
        <v/>
      </c>
      <c r="H543" s="259" t="str">
        <f t="shared" si="34"/>
        <v/>
      </c>
      <c r="I543" s="260"/>
    </row>
    <row r="544" spans="1:9">
      <c r="A544" s="255">
        <f t="shared" si="37"/>
        <v>542</v>
      </c>
      <c r="B544" s="256">
        <v>45043</v>
      </c>
      <c r="C544" s="257">
        <v>58.789270999999999</v>
      </c>
      <c r="D544" s="258">
        <v>178.28874617068234</v>
      </c>
      <c r="E544" s="257">
        <f t="shared" si="38"/>
        <v>58.789270999999999</v>
      </c>
      <c r="F544" s="263"/>
      <c r="G544" s="190" t="str">
        <f t="shared" si="33"/>
        <v/>
      </c>
      <c r="H544" s="259" t="str">
        <f t="shared" si="34"/>
        <v/>
      </c>
      <c r="I544" s="260"/>
    </row>
    <row r="545" spans="1:9">
      <c r="A545" s="255">
        <f t="shared" si="37"/>
        <v>543</v>
      </c>
      <c r="B545" s="256">
        <v>45044</v>
      </c>
      <c r="C545" s="257">
        <v>123.81271000000001</v>
      </c>
      <c r="D545" s="258">
        <v>178.28874617068234</v>
      </c>
      <c r="E545" s="257">
        <f t="shared" si="38"/>
        <v>123.81271000000001</v>
      </c>
      <c r="F545" s="263"/>
      <c r="G545" s="190" t="str">
        <f t="shared" si="33"/>
        <v/>
      </c>
      <c r="H545" s="259" t="str">
        <f t="shared" si="34"/>
        <v/>
      </c>
      <c r="I545" s="260"/>
    </row>
    <row r="546" spans="1:9">
      <c r="A546" s="255">
        <f t="shared" si="37"/>
        <v>544</v>
      </c>
      <c r="B546" s="256">
        <v>45045</v>
      </c>
      <c r="C546" s="257">
        <v>159.585734</v>
      </c>
      <c r="D546" s="258">
        <v>178.28874617068234</v>
      </c>
      <c r="E546" s="257">
        <f t="shared" si="38"/>
        <v>159.585734</v>
      </c>
      <c r="F546" s="263"/>
      <c r="G546" s="190" t="str">
        <f t="shared" si="33"/>
        <v/>
      </c>
      <c r="H546" s="259" t="str">
        <f t="shared" si="34"/>
        <v/>
      </c>
      <c r="I546" s="260"/>
    </row>
    <row r="547" spans="1:9">
      <c r="A547" s="255">
        <f t="shared" si="37"/>
        <v>545</v>
      </c>
      <c r="B547" s="256">
        <v>45046</v>
      </c>
      <c r="C547" s="257">
        <v>181.31912</v>
      </c>
      <c r="D547" s="258">
        <v>178.28874617068234</v>
      </c>
      <c r="E547" s="257">
        <f t="shared" si="38"/>
        <v>178.28874617068234</v>
      </c>
      <c r="F547" s="263"/>
      <c r="G547" s="190" t="str">
        <f t="shared" si="33"/>
        <v/>
      </c>
      <c r="H547" s="259" t="str">
        <f t="shared" si="34"/>
        <v/>
      </c>
      <c r="I547" s="260"/>
    </row>
    <row r="548" spans="1:9">
      <c r="A548" s="255">
        <f t="shared" si="37"/>
        <v>546</v>
      </c>
      <c r="B548" s="256">
        <v>45047</v>
      </c>
      <c r="C548" s="257">
        <v>130.78565900000001</v>
      </c>
      <c r="D548" s="258">
        <v>162.71960166149972</v>
      </c>
      <c r="E548" s="257">
        <f t="shared" si="38"/>
        <v>130.78565900000001</v>
      </c>
      <c r="F548" s="263"/>
      <c r="G548" s="190" t="str">
        <f t="shared" si="33"/>
        <v/>
      </c>
      <c r="H548" s="259" t="str">
        <f t="shared" si="34"/>
        <v/>
      </c>
      <c r="I548" s="260"/>
    </row>
    <row r="549" spans="1:9">
      <c r="A549" s="255">
        <f t="shared" si="37"/>
        <v>547</v>
      </c>
      <c r="B549" s="256">
        <v>45048</v>
      </c>
      <c r="C549" s="257">
        <v>97.204576999999986</v>
      </c>
      <c r="D549" s="258">
        <v>162.71960166149972</v>
      </c>
      <c r="E549" s="257">
        <f t="shared" si="38"/>
        <v>97.204576999999986</v>
      </c>
      <c r="F549" s="263"/>
      <c r="G549" s="190" t="str">
        <f t="shared" si="33"/>
        <v/>
      </c>
      <c r="H549" s="259" t="str">
        <f t="shared" si="34"/>
        <v/>
      </c>
      <c r="I549" s="260"/>
    </row>
    <row r="550" spans="1:9">
      <c r="A550" s="255">
        <f t="shared" si="37"/>
        <v>548</v>
      </c>
      <c r="B550" s="256">
        <v>45049</v>
      </c>
      <c r="C550" s="257">
        <v>205.75110599999999</v>
      </c>
      <c r="D550" s="258">
        <v>162.71960166149972</v>
      </c>
      <c r="E550" s="257">
        <f t="shared" si="38"/>
        <v>162.71960166149972</v>
      </c>
      <c r="F550" s="263"/>
      <c r="G550" s="190" t="str">
        <f t="shared" si="33"/>
        <v/>
      </c>
      <c r="H550" s="259" t="str">
        <f t="shared" si="34"/>
        <v/>
      </c>
      <c r="I550" s="260"/>
    </row>
    <row r="551" spans="1:9">
      <c r="A551" s="255">
        <f t="shared" si="37"/>
        <v>549</v>
      </c>
      <c r="B551" s="256">
        <v>45050</v>
      </c>
      <c r="C551" s="257">
        <v>169.54368899999997</v>
      </c>
      <c r="D551" s="258">
        <v>162.71960166149972</v>
      </c>
      <c r="E551" s="257">
        <f t="shared" si="38"/>
        <v>162.71960166149972</v>
      </c>
      <c r="F551" s="263"/>
      <c r="G551" s="190" t="str">
        <f t="shared" si="33"/>
        <v/>
      </c>
      <c r="H551" s="259" t="str">
        <f t="shared" si="34"/>
        <v/>
      </c>
      <c r="I551" s="260"/>
    </row>
    <row r="552" spans="1:9">
      <c r="A552" s="255">
        <f t="shared" si="37"/>
        <v>550</v>
      </c>
      <c r="B552" s="256">
        <v>45051</v>
      </c>
      <c r="C552" s="257">
        <v>92.017356000000007</v>
      </c>
      <c r="D552" s="258">
        <v>162.71960166149972</v>
      </c>
      <c r="E552" s="257">
        <f t="shared" si="38"/>
        <v>92.017356000000007</v>
      </c>
      <c r="F552" s="263"/>
      <c r="G552" s="190" t="str">
        <f t="shared" si="33"/>
        <v/>
      </c>
      <c r="H552" s="259" t="str">
        <f t="shared" si="34"/>
        <v/>
      </c>
      <c r="I552" s="260"/>
    </row>
    <row r="553" spans="1:9">
      <c r="A553" s="255">
        <f t="shared" si="37"/>
        <v>551</v>
      </c>
      <c r="B553" s="256">
        <v>45052</v>
      </c>
      <c r="C553" s="257">
        <v>106.97274399999999</v>
      </c>
      <c r="D553" s="258">
        <v>162.71960166149972</v>
      </c>
      <c r="E553" s="257">
        <f t="shared" si="38"/>
        <v>106.97274399999999</v>
      </c>
      <c r="F553" s="263"/>
      <c r="G553" s="190" t="str">
        <f t="shared" si="33"/>
        <v/>
      </c>
      <c r="H553" s="259" t="str">
        <f t="shared" si="34"/>
        <v/>
      </c>
      <c r="I553" s="260"/>
    </row>
    <row r="554" spans="1:9">
      <c r="A554" s="255">
        <f t="shared" si="37"/>
        <v>552</v>
      </c>
      <c r="B554" s="256">
        <v>45053</v>
      </c>
      <c r="C554" s="257">
        <v>127.99373900000001</v>
      </c>
      <c r="D554" s="258">
        <v>162.71960166149972</v>
      </c>
      <c r="E554" s="257">
        <f t="shared" si="38"/>
        <v>127.99373900000001</v>
      </c>
      <c r="F554" s="263"/>
      <c r="G554" s="190" t="str">
        <f t="shared" si="33"/>
        <v/>
      </c>
      <c r="H554" s="259" t="str">
        <f t="shared" si="34"/>
        <v/>
      </c>
      <c r="I554" s="260"/>
    </row>
    <row r="555" spans="1:9">
      <c r="A555" s="255">
        <f t="shared" si="37"/>
        <v>553</v>
      </c>
      <c r="B555" s="256">
        <v>45054</v>
      </c>
      <c r="C555" s="257">
        <v>116.415173</v>
      </c>
      <c r="D555" s="258">
        <v>162.71960166149972</v>
      </c>
      <c r="E555" s="257">
        <f t="shared" si="38"/>
        <v>116.415173</v>
      </c>
      <c r="F555" s="263"/>
      <c r="G555" s="190" t="str">
        <f t="shared" si="33"/>
        <v/>
      </c>
      <c r="H555" s="259" t="str">
        <f t="shared" si="34"/>
        <v/>
      </c>
      <c r="I555" s="260"/>
    </row>
    <row r="556" spans="1:9">
      <c r="A556" s="255">
        <f t="shared" si="37"/>
        <v>554</v>
      </c>
      <c r="B556" s="256">
        <v>45055</v>
      </c>
      <c r="C556" s="257">
        <v>178.88212100000001</v>
      </c>
      <c r="D556" s="258">
        <v>162.71960166149972</v>
      </c>
      <c r="E556" s="257">
        <f t="shared" si="38"/>
        <v>162.71960166149972</v>
      </c>
      <c r="F556" s="263"/>
      <c r="G556" s="190" t="str">
        <f t="shared" si="33"/>
        <v/>
      </c>
      <c r="H556" s="259" t="str">
        <f t="shared" si="34"/>
        <v/>
      </c>
      <c r="I556" s="260"/>
    </row>
    <row r="557" spans="1:9">
      <c r="A557" s="255">
        <f t="shared" si="37"/>
        <v>555</v>
      </c>
      <c r="B557" s="256">
        <v>45056</v>
      </c>
      <c r="C557" s="257">
        <v>202.80588999999998</v>
      </c>
      <c r="D557" s="258">
        <v>162.71960166149972</v>
      </c>
      <c r="E557" s="257">
        <f t="shared" si="38"/>
        <v>162.71960166149972</v>
      </c>
      <c r="F557" s="263"/>
      <c r="G557" s="190" t="str">
        <f t="shared" si="33"/>
        <v/>
      </c>
      <c r="H557" s="259" t="str">
        <f t="shared" si="34"/>
        <v/>
      </c>
      <c r="I557" s="260"/>
    </row>
    <row r="558" spans="1:9">
      <c r="A558" s="255">
        <f t="shared" si="37"/>
        <v>556</v>
      </c>
      <c r="B558" s="256">
        <v>45057</v>
      </c>
      <c r="C558" s="257">
        <v>211.387832</v>
      </c>
      <c r="D558" s="258">
        <v>162.71960166149972</v>
      </c>
      <c r="E558" s="257">
        <f t="shared" si="38"/>
        <v>162.71960166149972</v>
      </c>
      <c r="F558" s="263"/>
      <c r="G558" s="190" t="str">
        <f t="shared" si="33"/>
        <v/>
      </c>
      <c r="H558" s="259" t="str">
        <f t="shared" si="34"/>
        <v/>
      </c>
      <c r="I558" s="260"/>
    </row>
    <row r="559" spans="1:9">
      <c r="A559" s="255">
        <f t="shared" si="37"/>
        <v>557</v>
      </c>
      <c r="B559" s="256">
        <v>45058</v>
      </c>
      <c r="C559" s="257">
        <v>206.69097199999999</v>
      </c>
      <c r="D559" s="258">
        <v>162.71960166149972</v>
      </c>
      <c r="E559" s="257">
        <f t="shared" si="38"/>
        <v>162.71960166149972</v>
      </c>
      <c r="F559" s="263"/>
      <c r="G559" s="190" t="str">
        <f t="shared" si="33"/>
        <v/>
      </c>
      <c r="H559" s="259" t="str">
        <f t="shared" si="34"/>
        <v/>
      </c>
      <c r="I559" s="260"/>
    </row>
    <row r="560" spans="1:9">
      <c r="A560" s="255">
        <f t="shared" si="37"/>
        <v>558</v>
      </c>
      <c r="B560" s="256">
        <v>45059</v>
      </c>
      <c r="C560" s="257">
        <v>213.23806400000001</v>
      </c>
      <c r="D560" s="258">
        <v>162.71960166149972</v>
      </c>
      <c r="E560" s="257">
        <f t="shared" si="38"/>
        <v>162.71960166149972</v>
      </c>
      <c r="F560" s="263"/>
      <c r="G560" s="190" t="str">
        <f t="shared" si="33"/>
        <v/>
      </c>
      <c r="H560" s="259" t="str">
        <f t="shared" si="34"/>
        <v/>
      </c>
      <c r="I560" s="260"/>
    </row>
    <row r="561" spans="1:9">
      <c r="A561" s="255">
        <f t="shared" si="37"/>
        <v>559</v>
      </c>
      <c r="B561" s="256">
        <v>45060</v>
      </c>
      <c r="C561" s="257">
        <v>193.70229900000001</v>
      </c>
      <c r="D561" s="258">
        <v>162.71960166149972</v>
      </c>
      <c r="E561" s="257">
        <f t="shared" si="38"/>
        <v>162.71960166149972</v>
      </c>
      <c r="F561" s="263"/>
      <c r="G561" s="190" t="str">
        <f t="shared" si="33"/>
        <v/>
      </c>
      <c r="H561" s="259" t="str">
        <f t="shared" si="34"/>
        <v/>
      </c>
      <c r="I561" s="260"/>
    </row>
    <row r="562" spans="1:9">
      <c r="A562" s="255">
        <f t="shared" si="37"/>
        <v>560</v>
      </c>
      <c r="B562" s="256">
        <v>45061</v>
      </c>
      <c r="C562" s="257">
        <v>252.65640500000001</v>
      </c>
      <c r="D562" s="258">
        <v>162.71960166149972</v>
      </c>
      <c r="E562" s="257">
        <f t="shared" si="38"/>
        <v>162.71960166149972</v>
      </c>
      <c r="F562" s="263"/>
      <c r="G562" s="190" t="str">
        <f t="shared" si="33"/>
        <v>M</v>
      </c>
      <c r="H562" s="259" t="str">
        <f t="shared" si="34"/>
        <v>162,7</v>
      </c>
      <c r="I562" s="260"/>
    </row>
    <row r="563" spans="1:9">
      <c r="A563" s="255">
        <f t="shared" si="37"/>
        <v>561</v>
      </c>
      <c r="B563" s="256">
        <v>45062</v>
      </c>
      <c r="C563" s="257">
        <v>309.27982600000001</v>
      </c>
      <c r="D563" s="258">
        <v>162.71960166149972</v>
      </c>
      <c r="E563" s="257">
        <f t="shared" si="38"/>
        <v>162.71960166149972</v>
      </c>
      <c r="F563" s="263"/>
      <c r="G563" s="190" t="str">
        <f t="shared" si="33"/>
        <v/>
      </c>
      <c r="H563" s="259" t="str">
        <f t="shared" si="34"/>
        <v/>
      </c>
      <c r="I563" s="260"/>
    </row>
    <row r="564" spans="1:9">
      <c r="A564" s="255">
        <f t="shared" si="37"/>
        <v>562</v>
      </c>
      <c r="B564" s="256">
        <v>45063</v>
      </c>
      <c r="C564" s="257">
        <v>332.41988900000001</v>
      </c>
      <c r="D564" s="258">
        <v>162.71960166149972</v>
      </c>
      <c r="E564" s="257">
        <f t="shared" si="38"/>
        <v>162.71960166149972</v>
      </c>
      <c r="F564" s="263"/>
      <c r="G564" s="190" t="str">
        <f t="shared" si="33"/>
        <v/>
      </c>
      <c r="H564" s="259" t="str">
        <f t="shared" si="34"/>
        <v/>
      </c>
      <c r="I564" s="260"/>
    </row>
    <row r="565" spans="1:9">
      <c r="A565" s="255">
        <f t="shared" si="37"/>
        <v>563</v>
      </c>
      <c r="B565" s="256">
        <v>45064</v>
      </c>
      <c r="C565" s="257">
        <v>300.50344799999999</v>
      </c>
      <c r="D565" s="258">
        <v>162.71960166149972</v>
      </c>
      <c r="E565" s="257">
        <f t="shared" si="38"/>
        <v>162.71960166149972</v>
      </c>
      <c r="F565" s="263"/>
      <c r="G565" s="190" t="str">
        <f t="shared" si="33"/>
        <v/>
      </c>
      <c r="H565" s="259" t="str">
        <f t="shared" si="34"/>
        <v/>
      </c>
      <c r="I565" s="260"/>
    </row>
    <row r="566" spans="1:9">
      <c r="A566" s="255">
        <f t="shared" si="37"/>
        <v>564</v>
      </c>
      <c r="B566" s="256">
        <v>45065</v>
      </c>
      <c r="C566" s="257">
        <v>275.794603</v>
      </c>
      <c r="D566" s="258">
        <v>162.71960166149972</v>
      </c>
      <c r="E566" s="257">
        <f t="shared" si="38"/>
        <v>162.71960166149972</v>
      </c>
      <c r="F566" s="263"/>
      <c r="G566" s="190" t="str">
        <f t="shared" si="33"/>
        <v/>
      </c>
      <c r="H566" s="259" t="str">
        <f t="shared" si="34"/>
        <v/>
      </c>
      <c r="I566" s="260"/>
    </row>
    <row r="567" spans="1:9">
      <c r="A567" s="255">
        <f t="shared" si="37"/>
        <v>565</v>
      </c>
      <c r="B567" s="256">
        <v>45066</v>
      </c>
      <c r="C567" s="257">
        <v>206.59206899999998</v>
      </c>
      <c r="D567" s="258">
        <v>162.71960166149972</v>
      </c>
      <c r="E567" s="257">
        <f t="shared" si="38"/>
        <v>162.71960166149972</v>
      </c>
      <c r="F567" s="263"/>
      <c r="G567" s="190" t="str">
        <f t="shared" si="33"/>
        <v/>
      </c>
      <c r="H567" s="259" t="str">
        <f t="shared" si="34"/>
        <v/>
      </c>
      <c r="I567" s="260"/>
    </row>
    <row r="568" spans="1:9">
      <c r="A568" s="255">
        <f t="shared" si="37"/>
        <v>566</v>
      </c>
      <c r="B568" s="256">
        <v>45067</v>
      </c>
      <c r="C568" s="257">
        <v>175.38124199999999</v>
      </c>
      <c r="D568" s="258">
        <v>162.71960166149972</v>
      </c>
      <c r="E568" s="257">
        <f t="shared" si="38"/>
        <v>162.71960166149972</v>
      </c>
      <c r="F568" s="263"/>
      <c r="G568" s="190" t="str">
        <f t="shared" si="33"/>
        <v/>
      </c>
      <c r="H568" s="259" t="str">
        <f t="shared" si="34"/>
        <v/>
      </c>
      <c r="I568" s="260"/>
    </row>
    <row r="569" spans="1:9">
      <c r="A569" s="255">
        <f t="shared" si="37"/>
        <v>567</v>
      </c>
      <c r="B569" s="256">
        <v>45068</v>
      </c>
      <c r="C569" s="257">
        <v>166.20880200000002</v>
      </c>
      <c r="D569" s="258">
        <v>162.71960166149972</v>
      </c>
      <c r="E569" s="257">
        <f t="shared" si="38"/>
        <v>162.71960166149972</v>
      </c>
      <c r="F569" s="263"/>
      <c r="G569" s="190" t="str">
        <f t="shared" si="33"/>
        <v/>
      </c>
      <c r="H569" s="259" t="str">
        <f t="shared" si="34"/>
        <v/>
      </c>
      <c r="I569" s="260"/>
    </row>
    <row r="570" spans="1:9">
      <c r="A570" s="255">
        <f t="shared" si="37"/>
        <v>568</v>
      </c>
      <c r="B570" s="256">
        <v>45069</v>
      </c>
      <c r="C570" s="257">
        <v>186.871172</v>
      </c>
      <c r="D570" s="258">
        <v>162.71960166149972</v>
      </c>
      <c r="E570" s="257">
        <f t="shared" si="38"/>
        <v>162.71960166149972</v>
      </c>
      <c r="F570" s="263"/>
      <c r="G570" s="190" t="str">
        <f t="shared" si="33"/>
        <v/>
      </c>
      <c r="H570" s="259" t="str">
        <f t="shared" si="34"/>
        <v/>
      </c>
      <c r="I570" s="260"/>
    </row>
    <row r="571" spans="1:9">
      <c r="A571" s="255">
        <f t="shared" si="37"/>
        <v>569</v>
      </c>
      <c r="B571" s="256">
        <v>45070</v>
      </c>
      <c r="C571" s="257">
        <v>153.108248</v>
      </c>
      <c r="D571" s="258">
        <v>162.71960166149972</v>
      </c>
      <c r="E571" s="257">
        <f t="shared" si="38"/>
        <v>153.108248</v>
      </c>
      <c r="F571" s="263"/>
      <c r="G571" s="190" t="str">
        <f t="shared" si="33"/>
        <v/>
      </c>
      <c r="H571" s="259" t="str">
        <f t="shared" si="34"/>
        <v/>
      </c>
      <c r="I571" s="260"/>
    </row>
    <row r="572" spans="1:9">
      <c r="A572" s="255">
        <f t="shared" si="37"/>
        <v>570</v>
      </c>
      <c r="B572" s="256">
        <v>45071</v>
      </c>
      <c r="C572" s="257">
        <v>213.243977</v>
      </c>
      <c r="D572" s="258">
        <v>162.71960166149972</v>
      </c>
      <c r="E572" s="257">
        <f t="shared" si="38"/>
        <v>162.71960166149972</v>
      </c>
      <c r="F572" s="263"/>
      <c r="G572" s="190" t="str">
        <f t="shared" si="33"/>
        <v/>
      </c>
      <c r="H572" s="259" t="str">
        <f t="shared" si="34"/>
        <v/>
      </c>
      <c r="I572" s="260"/>
    </row>
    <row r="573" spans="1:9">
      <c r="A573" s="255">
        <f t="shared" si="37"/>
        <v>571</v>
      </c>
      <c r="B573" s="256">
        <v>45072</v>
      </c>
      <c r="C573" s="257">
        <v>216.73799000000002</v>
      </c>
      <c r="D573" s="258">
        <v>162.71960166149972</v>
      </c>
      <c r="E573" s="257">
        <f t="shared" si="38"/>
        <v>162.71960166149972</v>
      </c>
      <c r="F573" s="263"/>
      <c r="G573" s="190" t="str">
        <f t="shared" si="33"/>
        <v/>
      </c>
      <c r="H573" s="259" t="str">
        <f t="shared" si="34"/>
        <v/>
      </c>
      <c r="I573" s="260"/>
    </row>
    <row r="574" spans="1:9">
      <c r="A574" s="255">
        <f t="shared" si="37"/>
        <v>572</v>
      </c>
      <c r="B574" s="256">
        <v>45073</v>
      </c>
      <c r="C574" s="257">
        <v>91.990680999999995</v>
      </c>
      <c r="D574" s="258">
        <v>162.71960166149972</v>
      </c>
      <c r="E574" s="257">
        <f t="shared" si="38"/>
        <v>91.990680999999995</v>
      </c>
      <c r="F574" s="263"/>
      <c r="G574" s="190" t="str">
        <f t="shared" si="33"/>
        <v/>
      </c>
      <c r="H574" s="259" t="str">
        <f t="shared" si="34"/>
        <v/>
      </c>
      <c r="I574" s="260"/>
    </row>
    <row r="575" spans="1:9">
      <c r="A575" s="255">
        <f t="shared" si="37"/>
        <v>573</v>
      </c>
      <c r="B575" s="256">
        <v>45074</v>
      </c>
      <c r="C575" s="257">
        <v>60.386353</v>
      </c>
      <c r="D575" s="258">
        <v>162.71960166149972</v>
      </c>
      <c r="E575" s="257">
        <f t="shared" si="38"/>
        <v>60.386353</v>
      </c>
      <c r="F575" s="263"/>
      <c r="G575" s="190" t="str">
        <f t="shared" si="33"/>
        <v/>
      </c>
      <c r="H575" s="259" t="str">
        <f t="shared" si="34"/>
        <v/>
      </c>
      <c r="I575" s="260"/>
    </row>
    <row r="576" spans="1:9">
      <c r="A576" s="255">
        <f t="shared" si="37"/>
        <v>574</v>
      </c>
      <c r="B576" s="256">
        <v>45075</v>
      </c>
      <c r="C576" s="257">
        <v>76.757581000000002</v>
      </c>
      <c r="D576" s="258">
        <v>162.71960166149972</v>
      </c>
      <c r="E576" s="257">
        <f t="shared" si="38"/>
        <v>76.757581000000002</v>
      </c>
      <c r="F576" s="263"/>
      <c r="G576" s="190" t="str">
        <f t="shared" si="33"/>
        <v/>
      </c>
      <c r="H576" s="259" t="str">
        <f t="shared" si="34"/>
        <v/>
      </c>
      <c r="I576" s="260"/>
    </row>
    <row r="577" spans="1:9">
      <c r="A577" s="255">
        <f t="shared" si="37"/>
        <v>575</v>
      </c>
      <c r="B577" s="256">
        <v>45076</v>
      </c>
      <c r="C577" s="257">
        <v>48.053913999999999</v>
      </c>
      <c r="D577" s="258">
        <v>162.71960166149972</v>
      </c>
      <c r="E577" s="257">
        <f t="shared" si="38"/>
        <v>48.053913999999999</v>
      </c>
      <c r="F577" s="263"/>
      <c r="G577" s="190" t="str">
        <f t="shared" si="33"/>
        <v/>
      </c>
      <c r="H577" s="259" t="str">
        <f t="shared" si="34"/>
        <v/>
      </c>
      <c r="I577" s="260"/>
    </row>
    <row r="578" spans="1:9">
      <c r="A578" s="255">
        <f t="shared" si="37"/>
        <v>576</v>
      </c>
      <c r="B578" s="256">
        <v>45077</v>
      </c>
      <c r="C578" s="257">
        <v>39.009252000000004</v>
      </c>
      <c r="D578" s="258">
        <v>162.71960166149972</v>
      </c>
      <c r="E578" s="257">
        <f t="shared" si="38"/>
        <v>39.009252000000004</v>
      </c>
      <c r="F578" s="263"/>
      <c r="G578" s="190" t="str">
        <f t="shared" si="33"/>
        <v/>
      </c>
      <c r="H578" s="259" t="str">
        <f t="shared" si="34"/>
        <v/>
      </c>
      <c r="I578" s="260"/>
    </row>
    <row r="579" spans="1:9">
      <c r="A579" s="255">
        <f t="shared" si="37"/>
        <v>577</v>
      </c>
      <c r="B579" s="256">
        <v>45078</v>
      </c>
      <c r="C579" s="257">
        <v>65.043498999999997</v>
      </c>
      <c r="D579" s="258">
        <v>132.99020248610628</v>
      </c>
      <c r="E579" s="257">
        <f t="shared" si="38"/>
        <v>65.043498999999997</v>
      </c>
      <c r="F579" s="263"/>
      <c r="G579" s="190" t="str">
        <f t="shared" ref="G579:G642" si="3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s="259" t="str">
        <f t="shared" ref="H579:H642" si="40">IF(DAY($B579)=15,TEXT(D579,"#,0"),"")</f>
        <v/>
      </c>
      <c r="I579" s="260"/>
    </row>
    <row r="580" spans="1:9">
      <c r="A580" s="255">
        <f t="shared" si="37"/>
        <v>578</v>
      </c>
      <c r="B580" s="256">
        <v>45079</v>
      </c>
      <c r="C580" s="257">
        <v>59.870453000000005</v>
      </c>
      <c r="D580" s="258">
        <v>132.99020248610628</v>
      </c>
      <c r="E580" s="257">
        <f t="shared" si="38"/>
        <v>59.870453000000005</v>
      </c>
      <c r="F580" s="263"/>
      <c r="G580" s="190" t="str">
        <f t="shared" si="39"/>
        <v/>
      </c>
      <c r="H580" s="259" t="str">
        <f t="shared" si="40"/>
        <v/>
      </c>
      <c r="I580" s="260"/>
    </row>
    <row r="581" spans="1:9">
      <c r="A581" s="255">
        <f t="shared" si="37"/>
        <v>579</v>
      </c>
      <c r="B581" s="256">
        <v>45080</v>
      </c>
      <c r="C581" s="257">
        <v>36.766540999999997</v>
      </c>
      <c r="D581" s="258">
        <v>132.99020248610628</v>
      </c>
      <c r="E581" s="257">
        <f t="shared" si="38"/>
        <v>36.766540999999997</v>
      </c>
      <c r="F581" s="263"/>
      <c r="G581" s="190" t="str">
        <f t="shared" si="39"/>
        <v/>
      </c>
      <c r="H581" s="259" t="str">
        <f t="shared" si="40"/>
        <v/>
      </c>
      <c r="I581" s="260"/>
    </row>
    <row r="582" spans="1:9">
      <c r="A582" s="255">
        <f t="shared" si="37"/>
        <v>580</v>
      </c>
      <c r="B582" s="256">
        <v>45081</v>
      </c>
      <c r="C582" s="257">
        <v>35.177381000000004</v>
      </c>
      <c r="D582" s="258">
        <v>132.99020248610628</v>
      </c>
      <c r="E582" s="257">
        <f t="shared" si="38"/>
        <v>35.177381000000004</v>
      </c>
      <c r="F582" s="263"/>
      <c r="G582" s="190" t="str">
        <f t="shared" si="39"/>
        <v/>
      </c>
      <c r="H582" s="259" t="str">
        <f t="shared" si="40"/>
        <v/>
      </c>
      <c r="I582" s="260"/>
    </row>
    <row r="583" spans="1:9">
      <c r="A583" s="255">
        <f t="shared" si="37"/>
        <v>581</v>
      </c>
      <c r="B583" s="256">
        <v>45082</v>
      </c>
      <c r="C583" s="257">
        <v>43.021312999999999</v>
      </c>
      <c r="D583" s="258">
        <v>132.99020248610628</v>
      </c>
      <c r="E583" s="257">
        <f t="shared" si="38"/>
        <v>43.021312999999999</v>
      </c>
      <c r="F583" s="263"/>
      <c r="G583" s="190" t="str">
        <f t="shared" si="39"/>
        <v/>
      </c>
      <c r="H583" s="259" t="str">
        <f t="shared" si="40"/>
        <v/>
      </c>
      <c r="I583" s="260"/>
    </row>
    <row r="584" spans="1:9">
      <c r="A584" s="255">
        <f t="shared" si="37"/>
        <v>582</v>
      </c>
      <c r="B584" s="256">
        <v>45083</v>
      </c>
      <c r="C584" s="257">
        <v>84.618122</v>
      </c>
      <c r="D584" s="258">
        <v>132.99020248610628</v>
      </c>
      <c r="E584" s="257">
        <f t="shared" si="38"/>
        <v>84.618122</v>
      </c>
      <c r="F584" s="263"/>
      <c r="G584" s="190" t="str">
        <f t="shared" si="39"/>
        <v/>
      </c>
      <c r="H584" s="259" t="str">
        <f t="shared" si="40"/>
        <v/>
      </c>
      <c r="I584" s="260"/>
    </row>
    <row r="585" spans="1:9">
      <c r="A585" s="255">
        <f t="shared" si="37"/>
        <v>583</v>
      </c>
      <c r="B585" s="256">
        <v>45084</v>
      </c>
      <c r="C585" s="257">
        <v>136.02359300000001</v>
      </c>
      <c r="D585" s="258">
        <v>132.99020248610628</v>
      </c>
      <c r="E585" s="257">
        <f t="shared" si="38"/>
        <v>132.99020248610628</v>
      </c>
      <c r="F585" s="263"/>
      <c r="G585" s="190" t="str">
        <f t="shared" si="39"/>
        <v/>
      </c>
      <c r="H585" s="259" t="str">
        <f t="shared" si="40"/>
        <v/>
      </c>
      <c r="I585" s="260"/>
    </row>
    <row r="586" spans="1:9">
      <c r="A586" s="255">
        <f t="shared" si="37"/>
        <v>584</v>
      </c>
      <c r="B586" s="256">
        <v>45085</v>
      </c>
      <c r="C586" s="257">
        <v>113.05998299999999</v>
      </c>
      <c r="D586" s="258">
        <v>132.99020248610628</v>
      </c>
      <c r="E586" s="257">
        <f t="shared" si="38"/>
        <v>113.05998299999999</v>
      </c>
      <c r="F586" s="263"/>
      <c r="G586" s="190" t="str">
        <f t="shared" si="39"/>
        <v/>
      </c>
      <c r="H586" s="259" t="str">
        <f t="shared" si="40"/>
        <v/>
      </c>
      <c r="I586" s="260"/>
    </row>
    <row r="587" spans="1:9">
      <c r="A587" s="255">
        <f t="shared" si="37"/>
        <v>585</v>
      </c>
      <c r="B587" s="256">
        <v>45086</v>
      </c>
      <c r="C587" s="257">
        <v>171.55850100000001</v>
      </c>
      <c r="D587" s="258">
        <v>132.99020248610628</v>
      </c>
      <c r="E587" s="257">
        <f t="shared" si="38"/>
        <v>132.99020248610628</v>
      </c>
      <c r="F587" s="263"/>
      <c r="G587" s="190" t="str">
        <f t="shared" si="39"/>
        <v/>
      </c>
      <c r="H587" s="259" t="str">
        <f t="shared" si="40"/>
        <v/>
      </c>
      <c r="I587" s="260"/>
    </row>
    <row r="588" spans="1:9">
      <c r="A588" s="255">
        <f t="shared" si="37"/>
        <v>586</v>
      </c>
      <c r="B588" s="256">
        <v>45087</v>
      </c>
      <c r="C588" s="257">
        <v>55.950822000000002</v>
      </c>
      <c r="D588" s="258">
        <v>132.99020248610628</v>
      </c>
      <c r="E588" s="257">
        <f t="shared" si="38"/>
        <v>55.950822000000002</v>
      </c>
      <c r="F588" s="263"/>
      <c r="G588" s="190" t="str">
        <f t="shared" si="39"/>
        <v/>
      </c>
      <c r="H588" s="259" t="str">
        <f t="shared" si="40"/>
        <v/>
      </c>
      <c r="I588" s="260"/>
    </row>
    <row r="589" spans="1:9">
      <c r="A589" s="255">
        <f t="shared" si="37"/>
        <v>587</v>
      </c>
      <c r="B589" s="256">
        <v>45088</v>
      </c>
      <c r="C589" s="257">
        <v>49.472637000000006</v>
      </c>
      <c r="D589" s="258">
        <v>132.99020248610628</v>
      </c>
      <c r="E589" s="257">
        <f t="shared" si="38"/>
        <v>49.472637000000006</v>
      </c>
      <c r="F589" s="263"/>
      <c r="G589" s="190" t="str">
        <f t="shared" si="39"/>
        <v/>
      </c>
      <c r="H589" s="259" t="str">
        <f t="shared" si="40"/>
        <v/>
      </c>
      <c r="I589" s="260"/>
    </row>
    <row r="590" spans="1:9">
      <c r="A590" s="255">
        <f t="shared" si="37"/>
        <v>588</v>
      </c>
      <c r="B590" s="256">
        <v>45089</v>
      </c>
      <c r="C590" s="257">
        <v>47.239418000000001</v>
      </c>
      <c r="D590" s="258">
        <v>132.99020248610628</v>
      </c>
      <c r="E590" s="257">
        <f t="shared" si="38"/>
        <v>47.239418000000001</v>
      </c>
      <c r="F590" s="263"/>
      <c r="G590" s="190" t="str">
        <f t="shared" si="39"/>
        <v/>
      </c>
      <c r="H590" s="259" t="str">
        <f t="shared" si="40"/>
        <v/>
      </c>
      <c r="I590" s="260"/>
    </row>
    <row r="591" spans="1:9">
      <c r="A591" s="255">
        <f t="shared" si="37"/>
        <v>589</v>
      </c>
      <c r="B591" s="256">
        <v>45090</v>
      </c>
      <c r="C591" s="257">
        <v>115.54714</v>
      </c>
      <c r="D591" s="258">
        <v>132.99020248610628</v>
      </c>
      <c r="E591" s="257">
        <f t="shared" si="38"/>
        <v>115.54714</v>
      </c>
      <c r="F591" s="263"/>
      <c r="G591" s="190" t="str">
        <f t="shared" si="39"/>
        <v/>
      </c>
      <c r="H591" s="259" t="str">
        <f t="shared" si="40"/>
        <v/>
      </c>
      <c r="I591" s="260"/>
    </row>
    <row r="592" spans="1:9">
      <c r="A592" s="255">
        <f t="shared" si="37"/>
        <v>590</v>
      </c>
      <c r="B592" s="256">
        <v>45091</v>
      </c>
      <c r="C592" s="257">
        <v>168.002747</v>
      </c>
      <c r="D592" s="258">
        <v>132.99020248610628</v>
      </c>
      <c r="E592" s="257">
        <f t="shared" si="38"/>
        <v>132.99020248610628</v>
      </c>
      <c r="F592" s="263"/>
      <c r="G592" s="190" t="str">
        <f t="shared" si="39"/>
        <v/>
      </c>
      <c r="H592" s="259" t="str">
        <f t="shared" si="40"/>
        <v/>
      </c>
      <c r="I592" s="260"/>
    </row>
    <row r="593" spans="1:9">
      <c r="A593" s="255">
        <f t="shared" si="37"/>
        <v>591</v>
      </c>
      <c r="B593" s="256">
        <v>45092</v>
      </c>
      <c r="C593" s="257">
        <v>94.628765000000001</v>
      </c>
      <c r="D593" s="258">
        <v>132.99020248610628</v>
      </c>
      <c r="E593" s="257">
        <f t="shared" si="38"/>
        <v>94.628765000000001</v>
      </c>
      <c r="F593" s="263"/>
      <c r="G593" s="190" t="str">
        <f t="shared" si="39"/>
        <v>J</v>
      </c>
      <c r="H593" s="259" t="str">
        <f t="shared" si="40"/>
        <v>133,0</v>
      </c>
      <c r="I593" s="260"/>
    </row>
    <row r="594" spans="1:9">
      <c r="A594" s="255">
        <f t="shared" si="37"/>
        <v>592</v>
      </c>
      <c r="B594" s="256">
        <v>45093</v>
      </c>
      <c r="C594" s="257">
        <v>54.170434999999998</v>
      </c>
      <c r="D594" s="258">
        <v>132.99020248610628</v>
      </c>
      <c r="E594" s="257">
        <f t="shared" si="38"/>
        <v>54.170434999999998</v>
      </c>
      <c r="F594" s="263"/>
      <c r="G594" s="190" t="str">
        <f t="shared" si="39"/>
        <v/>
      </c>
      <c r="H594" s="259" t="str">
        <f t="shared" si="40"/>
        <v/>
      </c>
      <c r="I594" s="260"/>
    </row>
    <row r="595" spans="1:9">
      <c r="A595" s="255">
        <f t="shared" si="37"/>
        <v>593</v>
      </c>
      <c r="B595" s="256">
        <v>45094</v>
      </c>
      <c r="C595" s="257">
        <v>99.021672999999993</v>
      </c>
      <c r="D595" s="258">
        <v>132.99020248610628</v>
      </c>
      <c r="E595" s="257">
        <f t="shared" si="38"/>
        <v>99.021672999999993</v>
      </c>
      <c r="F595" s="263"/>
      <c r="G595" s="190" t="str">
        <f t="shared" si="39"/>
        <v/>
      </c>
      <c r="H595" s="259" t="str">
        <f t="shared" si="40"/>
        <v/>
      </c>
      <c r="I595" s="260"/>
    </row>
    <row r="596" spans="1:9">
      <c r="A596" s="255">
        <f t="shared" si="37"/>
        <v>594</v>
      </c>
      <c r="B596" s="256">
        <v>45095</v>
      </c>
      <c r="C596" s="257">
        <v>142.448048</v>
      </c>
      <c r="D596" s="258">
        <v>132.99020248610628</v>
      </c>
      <c r="E596" s="257">
        <f t="shared" si="38"/>
        <v>132.99020248610628</v>
      </c>
      <c r="F596" s="263"/>
      <c r="G596" s="190" t="str">
        <f t="shared" si="39"/>
        <v/>
      </c>
      <c r="H596" s="259" t="str">
        <f t="shared" si="40"/>
        <v/>
      </c>
      <c r="I596" s="260"/>
    </row>
    <row r="597" spans="1:9">
      <c r="A597" s="255">
        <f t="shared" si="37"/>
        <v>595</v>
      </c>
      <c r="B597" s="256">
        <v>45096</v>
      </c>
      <c r="C597" s="257">
        <v>106.90828</v>
      </c>
      <c r="D597" s="258">
        <v>132.99020248610628</v>
      </c>
      <c r="E597" s="257">
        <f t="shared" si="38"/>
        <v>106.90828</v>
      </c>
      <c r="F597" s="263"/>
      <c r="G597" s="190" t="str">
        <f t="shared" si="39"/>
        <v/>
      </c>
      <c r="H597" s="259" t="str">
        <f t="shared" si="40"/>
        <v/>
      </c>
      <c r="I597" s="260"/>
    </row>
    <row r="598" spans="1:9">
      <c r="A598" s="255">
        <f t="shared" si="37"/>
        <v>596</v>
      </c>
      <c r="B598" s="256">
        <v>45097</v>
      </c>
      <c r="C598" s="257">
        <v>68.056787999999997</v>
      </c>
      <c r="D598" s="258">
        <v>132.99020248610628</v>
      </c>
      <c r="E598" s="257">
        <f t="shared" si="38"/>
        <v>68.056787999999997</v>
      </c>
      <c r="F598" s="263"/>
      <c r="G598" s="190" t="str">
        <f t="shared" si="39"/>
        <v/>
      </c>
      <c r="H598" s="259" t="str">
        <f t="shared" si="40"/>
        <v/>
      </c>
      <c r="I598" s="260"/>
    </row>
    <row r="599" spans="1:9">
      <c r="A599" s="255">
        <f t="shared" ref="A599:A662" si="41">+A598+1</f>
        <v>597</v>
      </c>
      <c r="B599" s="256">
        <v>45098</v>
      </c>
      <c r="C599" s="257">
        <v>61.214120999999999</v>
      </c>
      <c r="D599" s="258">
        <v>132.99020248610628</v>
      </c>
      <c r="E599" s="257">
        <f t="shared" ref="E599:E662" si="42">IF(C599&gt;D599,D599,C599)</f>
        <v>61.214120999999999</v>
      </c>
      <c r="F599" s="263"/>
      <c r="G599" s="190" t="str">
        <f t="shared" si="39"/>
        <v/>
      </c>
      <c r="H599" s="259" t="str">
        <f t="shared" si="40"/>
        <v/>
      </c>
      <c r="I599" s="260"/>
    </row>
    <row r="600" spans="1:9">
      <c r="A600" s="255">
        <f t="shared" si="41"/>
        <v>598</v>
      </c>
      <c r="B600" s="256">
        <v>45099</v>
      </c>
      <c r="C600" s="257">
        <v>67.968643</v>
      </c>
      <c r="D600" s="258">
        <v>132.99020248610628</v>
      </c>
      <c r="E600" s="257">
        <f t="shared" si="42"/>
        <v>67.968643</v>
      </c>
      <c r="F600" s="263"/>
      <c r="G600" s="190" t="str">
        <f t="shared" si="39"/>
        <v/>
      </c>
      <c r="H600" s="259" t="str">
        <f t="shared" si="40"/>
        <v/>
      </c>
      <c r="I600" s="260"/>
    </row>
    <row r="601" spans="1:9">
      <c r="A601" s="255">
        <f t="shared" si="41"/>
        <v>599</v>
      </c>
      <c r="B601" s="256">
        <v>45100</v>
      </c>
      <c r="C601" s="257">
        <v>90.615945000000011</v>
      </c>
      <c r="D601" s="258">
        <v>132.99020248610628</v>
      </c>
      <c r="E601" s="257">
        <f t="shared" si="42"/>
        <v>90.615945000000011</v>
      </c>
      <c r="F601" s="263"/>
      <c r="G601" s="190" t="str">
        <f t="shared" si="39"/>
        <v/>
      </c>
      <c r="H601" s="259" t="str">
        <f t="shared" si="40"/>
        <v/>
      </c>
      <c r="I601" s="260"/>
    </row>
    <row r="602" spans="1:9">
      <c r="A602" s="255">
        <f t="shared" si="41"/>
        <v>600</v>
      </c>
      <c r="B602" s="256">
        <v>45101</v>
      </c>
      <c r="C602" s="257">
        <v>90.214257000000003</v>
      </c>
      <c r="D602" s="258">
        <v>132.99020248610628</v>
      </c>
      <c r="E602" s="257">
        <f t="shared" si="42"/>
        <v>90.214257000000003</v>
      </c>
      <c r="F602" s="263"/>
      <c r="G602" s="190" t="str">
        <f t="shared" si="39"/>
        <v/>
      </c>
      <c r="H602" s="259" t="str">
        <f t="shared" si="40"/>
        <v/>
      </c>
      <c r="I602" s="260"/>
    </row>
    <row r="603" spans="1:9">
      <c r="A603" s="255">
        <f t="shared" si="41"/>
        <v>601</v>
      </c>
      <c r="B603" s="256">
        <v>45102</v>
      </c>
      <c r="C603" s="257">
        <v>77.504070999999996</v>
      </c>
      <c r="D603" s="258">
        <v>132.99020248610628</v>
      </c>
      <c r="E603" s="257">
        <f t="shared" si="42"/>
        <v>77.504070999999996</v>
      </c>
      <c r="F603" s="263"/>
      <c r="G603" s="190" t="str">
        <f t="shared" si="39"/>
        <v/>
      </c>
      <c r="H603" s="259" t="str">
        <f t="shared" si="40"/>
        <v/>
      </c>
      <c r="I603" s="260"/>
    </row>
    <row r="604" spans="1:9">
      <c r="A604" s="255">
        <f t="shared" si="41"/>
        <v>602</v>
      </c>
      <c r="B604" s="256">
        <v>45103</v>
      </c>
      <c r="C604" s="257">
        <v>191.54897099999999</v>
      </c>
      <c r="D604" s="258">
        <v>132.99020248610628</v>
      </c>
      <c r="E604" s="257">
        <f t="shared" si="42"/>
        <v>132.99020248610628</v>
      </c>
      <c r="F604" s="263"/>
      <c r="G604" s="190" t="str">
        <f t="shared" si="39"/>
        <v/>
      </c>
      <c r="H604" s="259" t="str">
        <f t="shared" si="40"/>
        <v/>
      </c>
      <c r="I604" s="260"/>
    </row>
    <row r="605" spans="1:9">
      <c r="A605" s="255">
        <f t="shared" si="41"/>
        <v>603</v>
      </c>
      <c r="B605" s="256">
        <v>45104</v>
      </c>
      <c r="C605" s="257">
        <v>188.275915</v>
      </c>
      <c r="D605" s="258">
        <v>132.99020248610628</v>
      </c>
      <c r="E605" s="257">
        <f t="shared" si="42"/>
        <v>132.99020248610628</v>
      </c>
      <c r="F605" s="263"/>
      <c r="G605" s="190" t="str">
        <f t="shared" si="39"/>
        <v/>
      </c>
      <c r="H605" s="259" t="str">
        <f t="shared" si="40"/>
        <v/>
      </c>
      <c r="I605" s="260"/>
    </row>
    <row r="606" spans="1:9">
      <c r="A606" s="255">
        <f t="shared" si="41"/>
        <v>604</v>
      </c>
      <c r="B606" s="256">
        <v>45105</v>
      </c>
      <c r="C606" s="257">
        <v>129.84499299999999</v>
      </c>
      <c r="D606" s="258">
        <v>132.99020248610628</v>
      </c>
      <c r="E606" s="257">
        <f t="shared" si="42"/>
        <v>129.84499299999999</v>
      </c>
      <c r="F606" s="263"/>
      <c r="G606" s="190" t="str">
        <f t="shared" si="39"/>
        <v/>
      </c>
      <c r="H606" s="259" t="str">
        <f t="shared" si="40"/>
        <v/>
      </c>
      <c r="I606" s="260"/>
    </row>
    <row r="607" spans="1:9">
      <c r="A607" s="255">
        <f t="shared" si="41"/>
        <v>605</v>
      </c>
      <c r="B607" s="256">
        <v>45106</v>
      </c>
      <c r="C607" s="257">
        <v>195.27715499999999</v>
      </c>
      <c r="D607" s="258">
        <v>132.99020248610628</v>
      </c>
      <c r="E607" s="257">
        <f t="shared" si="42"/>
        <v>132.99020248610628</v>
      </c>
      <c r="F607" s="263"/>
      <c r="G607" s="190" t="str">
        <f t="shared" si="39"/>
        <v/>
      </c>
      <c r="H607" s="259" t="str">
        <f t="shared" si="40"/>
        <v/>
      </c>
      <c r="I607" s="260"/>
    </row>
    <row r="608" spans="1:9">
      <c r="A608" s="255">
        <f t="shared" si="41"/>
        <v>606</v>
      </c>
      <c r="B608" s="256">
        <v>45107</v>
      </c>
      <c r="C608" s="257">
        <v>191.808604</v>
      </c>
      <c r="D608" s="258">
        <v>132.99020248610628</v>
      </c>
      <c r="E608" s="257">
        <f t="shared" si="42"/>
        <v>132.99020248610628</v>
      </c>
      <c r="F608" s="263"/>
      <c r="G608" s="190" t="str">
        <f t="shared" si="39"/>
        <v/>
      </c>
      <c r="H608" s="259" t="str">
        <f t="shared" si="40"/>
        <v/>
      </c>
      <c r="I608" s="260"/>
    </row>
    <row r="609" spans="1:9">
      <c r="A609" s="255">
        <f t="shared" si="41"/>
        <v>607</v>
      </c>
      <c r="B609" s="256">
        <v>45108</v>
      </c>
      <c r="C609" s="257">
        <v>132.32076000000001</v>
      </c>
      <c r="D609" s="258">
        <v>136.00159859187173</v>
      </c>
      <c r="E609" s="257">
        <f t="shared" si="42"/>
        <v>132.32076000000001</v>
      </c>
      <c r="F609" s="263"/>
      <c r="G609" s="190" t="str">
        <f t="shared" si="39"/>
        <v/>
      </c>
      <c r="H609" s="259" t="str">
        <f t="shared" si="40"/>
        <v/>
      </c>
      <c r="I609" s="260"/>
    </row>
    <row r="610" spans="1:9">
      <c r="A610" s="255">
        <f t="shared" si="41"/>
        <v>608</v>
      </c>
      <c r="B610" s="256">
        <v>45109</v>
      </c>
      <c r="C610" s="257">
        <v>152.16978899999998</v>
      </c>
      <c r="D610" s="258">
        <v>136.00159859187173</v>
      </c>
      <c r="E610" s="257">
        <f t="shared" si="42"/>
        <v>136.00159859187173</v>
      </c>
      <c r="F610" s="263"/>
      <c r="G610" s="190" t="str">
        <f t="shared" si="39"/>
        <v/>
      </c>
      <c r="H610" s="259" t="str">
        <f t="shared" si="40"/>
        <v/>
      </c>
      <c r="I610" s="260"/>
    </row>
    <row r="611" spans="1:9">
      <c r="A611" s="255">
        <f t="shared" si="41"/>
        <v>609</v>
      </c>
      <c r="B611" s="256">
        <v>45110</v>
      </c>
      <c r="C611" s="257">
        <v>107.69463500000001</v>
      </c>
      <c r="D611" s="258">
        <v>136.00159859187173</v>
      </c>
      <c r="E611" s="257">
        <f t="shared" si="42"/>
        <v>107.69463500000001</v>
      </c>
      <c r="F611" s="263"/>
      <c r="G611" s="190" t="str">
        <f t="shared" si="39"/>
        <v/>
      </c>
      <c r="H611" s="259" t="str">
        <f t="shared" si="40"/>
        <v/>
      </c>
      <c r="I611" s="260"/>
    </row>
    <row r="612" spans="1:9">
      <c r="A612" s="255">
        <f t="shared" si="41"/>
        <v>610</v>
      </c>
      <c r="B612" s="256">
        <v>45111</v>
      </c>
      <c r="C612" s="257">
        <v>89.430616999999998</v>
      </c>
      <c r="D612" s="258">
        <v>136.00159859187173</v>
      </c>
      <c r="E612" s="257">
        <f t="shared" si="42"/>
        <v>89.430616999999998</v>
      </c>
      <c r="F612" s="263"/>
      <c r="G612" s="190" t="str">
        <f t="shared" si="39"/>
        <v/>
      </c>
      <c r="H612" s="259" t="str">
        <f t="shared" si="40"/>
        <v/>
      </c>
      <c r="I612" s="260"/>
    </row>
    <row r="613" spans="1:9">
      <c r="A613" s="255">
        <f t="shared" si="41"/>
        <v>611</v>
      </c>
      <c r="B613" s="256">
        <v>45112</v>
      </c>
      <c r="C613" s="257">
        <v>80.094169999999991</v>
      </c>
      <c r="D613" s="258">
        <v>136.00159859187173</v>
      </c>
      <c r="E613" s="257">
        <f t="shared" si="42"/>
        <v>80.094169999999991</v>
      </c>
      <c r="F613" s="263"/>
      <c r="G613" s="190" t="str">
        <f t="shared" si="39"/>
        <v/>
      </c>
      <c r="H613" s="259" t="str">
        <f t="shared" si="40"/>
        <v/>
      </c>
      <c r="I613" s="260"/>
    </row>
    <row r="614" spans="1:9">
      <c r="A614" s="255">
        <f t="shared" si="41"/>
        <v>612</v>
      </c>
      <c r="B614" s="256">
        <v>45113</v>
      </c>
      <c r="C614" s="257">
        <v>94.565114000000008</v>
      </c>
      <c r="D614" s="258">
        <v>136.00159859187173</v>
      </c>
      <c r="E614" s="257">
        <f t="shared" si="42"/>
        <v>94.565114000000008</v>
      </c>
      <c r="F614" s="263"/>
      <c r="G614" s="190" t="str">
        <f t="shared" si="39"/>
        <v/>
      </c>
      <c r="H614" s="259" t="str">
        <f t="shared" si="40"/>
        <v/>
      </c>
      <c r="I614" s="260"/>
    </row>
    <row r="615" spans="1:9">
      <c r="A615" s="255">
        <f t="shared" si="41"/>
        <v>613</v>
      </c>
      <c r="B615" s="256">
        <v>45114</v>
      </c>
      <c r="C615" s="257">
        <v>151.24713800000001</v>
      </c>
      <c r="D615" s="258">
        <v>136.00159859187173</v>
      </c>
      <c r="E615" s="257">
        <f t="shared" si="42"/>
        <v>136.00159859187173</v>
      </c>
      <c r="F615" s="263"/>
      <c r="G615" s="190" t="str">
        <f t="shared" si="39"/>
        <v/>
      </c>
      <c r="H615" s="259" t="str">
        <f t="shared" si="40"/>
        <v/>
      </c>
      <c r="I615" s="260"/>
    </row>
    <row r="616" spans="1:9">
      <c r="A616" s="255">
        <f t="shared" si="41"/>
        <v>614</v>
      </c>
      <c r="B616" s="256">
        <v>45115</v>
      </c>
      <c r="C616" s="257">
        <v>97.303382999999997</v>
      </c>
      <c r="D616" s="258">
        <v>136.00159859187173</v>
      </c>
      <c r="E616" s="257">
        <f t="shared" si="42"/>
        <v>97.303382999999997</v>
      </c>
      <c r="F616" s="263"/>
      <c r="G616" s="190" t="str">
        <f t="shared" si="39"/>
        <v/>
      </c>
      <c r="H616" s="259" t="str">
        <f t="shared" si="40"/>
        <v/>
      </c>
      <c r="I616" s="260"/>
    </row>
    <row r="617" spans="1:9">
      <c r="A617" s="255">
        <f t="shared" si="41"/>
        <v>615</v>
      </c>
      <c r="B617" s="256">
        <v>45116</v>
      </c>
      <c r="C617" s="257">
        <v>60.951149999999998</v>
      </c>
      <c r="D617" s="258">
        <v>136.00159859187173</v>
      </c>
      <c r="E617" s="257">
        <f t="shared" si="42"/>
        <v>60.951149999999998</v>
      </c>
      <c r="F617" s="263"/>
      <c r="G617" s="190" t="str">
        <f t="shared" si="39"/>
        <v/>
      </c>
      <c r="H617" s="259" t="str">
        <f t="shared" si="40"/>
        <v/>
      </c>
      <c r="I617" s="260"/>
    </row>
    <row r="618" spans="1:9">
      <c r="A618" s="255">
        <f t="shared" si="41"/>
        <v>616</v>
      </c>
      <c r="B618" s="256">
        <v>45117</v>
      </c>
      <c r="C618" s="257">
        <v>75.659120999999999</v>
      </c>
      <c r="D618" s="258">
        <v>136.00159859187173</v>
      </c>
      <c r="E618" s="257">
        <f t="shared" si="42"/>
        <v>75.659120999999999</v>
      </c>
      <c r="F618" s="263"/>
      <c r="G618" s="190" t="str">
        <f t="shared" si="39"/>
        <v/>
      </c>
      <c r="H618" s="259" t="str">
        <f t="shared" si="40"/>
        <v/>
      </c>
      <c r="I618" s="260"/>
    </row>
    <row r="619" spans="1:9">
      <c r="A619" s="255">
        <f t="shared" si="41"/>
        <v>617</v>
      </c>
      <c r="B619" s="256">
        <v>45118</v>
      </c>
      <c r="C619" s="257">
        <v>126.90398399999999</v>
      </c>
      <c r="D619" s="258">
        <v>136.00159859187173</v>
      </c>
      <c r="E619" s="257">
        <f t="shared" si="42"/>
        <v>126.90398399999999</v>
      </c>
      <c r="F619" s="263"/>
      <c r="G619" s="190" t="str">
        <f t="shared" si="39"/>
        <v/>
      </c>
      <c r="H619" s="259" t="str">
        <f t="shared" si="40"/>
        <v/>
      </c>
      <c r="I619" s="260"/>
    </row>
    <row r="620" spans="1:9">
      <c r="A620" s="255">
        <f t="shared" si="41"/>
        <v>618</v>
      </c>
      <c r="B620" s="256">
        <v>45119</v>
      </c>
      <c r="C620" s="257">
        <v>134.49626000000001</v>
      </c>
      <c r="D620" s="258">
        <v>136.00159859187173</v>
      </c>
      <c r="E620" s="257">
        <f t="shared" si="42"/>
        <v>134.49626000000001</v>
      </c>
      <c r="F620" s="263"/>
      <c r="G620" s="190" t="str">
        <f t="shared" si="39"/>
        <v/>
      </c>
      <c r="H620" s="259" t="str">
        <f t="shared" si="40"/>
        <v/>
      </c>
      <c r="I620" s="260"/>
    </row>
    <row r="621" spans="1:9">
      <c r="A621" s="255">
        <f t="shared" si="41"/>
        <v>619</v>
      </c>
      <c r="B621" s="256">
        <v>45120</v>
      </c>
      <c r="C621" s="257">
        <v>85.908894999999987</v>
      </c>
      <c r="D621" s="258">
        <v>136.00159859187173</v>
      </c>
      <c r="E621" s="257">
        <f t="shared" si="42"/>
        <v>85.908894999999987</v>
      </c>
      <c r="F621" s="263"/>
      <c r="G621" s="190" t="str">
        <f t="shared" si="39"/>
        <v/>
      </c>
      <c r="H621" s="259" t="str">
        <f t="shared" si="40"/>
        <v/>
      </c>
      <c r="I621" s="260"/>
    </row>
    <row r="622" spans="1:9">
      <c r="A622" s="255">
        <f t="shared" si="41"/>
        <v>620</v>
      </c>
      <c r="B622" s="256">
        <v>45121</v>
      </c>
      <c r="C622" s="257">
        <v>170.94058200000001</v>
      </c>
      <c r="D622" s="258">
        <v>136.00159859187173</v>
      </c>
      <c r="E622" s="257">
        <f t="shared" si="42"/>
        <v>136.00159859187173</v>
      </c>
      <c r="F622" s="263"/>
      <c r="G622" s="190" t="str">
        <f t="shared" si="39"/>
        <v/>
      </c>
      <c r="H622" s="259" t="str">
        <f t="shared" si="40"/>
        <v/>
      </c>
      <c r="I622" s="260"/>
    </row>
    <row r="623" spans="1:9">
      <c r="A623" s="255">
        <f t="shared" si="41"/>
        <v>621</v>
      </c>
      <c r="B623" s="256">
        <v>45122</v>
      </c>
      <c r="C623" s="257">
        <v>171.609374</v>
      </c>
      <c r="D623" s="258">
        <v>136.00159859187173</v>
      </c>
      <c r="E623" s="257">
        <f t="shared" si="42"/>
        <v>136.00159859187173</v>
      </c>
      <c r="F623" s="263"/>
      <c r="G623" s="190" t="str">
        <f t="shared" si="39"/>
        <v>J</v>
      </c>
      <c r="H623" s="259" t="str">
        <f t="shared" si="40"/>
        <v>136,0</v>
      </c>
      <c r="I623" s="260"/>
    </row>
    <row r="624" spans="1:9">
      <c r="A624" s="255">
        <f t="shared" si="41"/>
        <v>622</v>
      </c>
      <c r="B624" s="256">
        <v>45123</v>
      </c>
      <c r="C624" s="257">
        <v>106.67068500000001</v>
      </c>
      <c r="D624" s="258">
        <v>136.00159859187173</v>
      </c>
      <c r="E624" s="257">
        <f t="shared" si="42"/>
        <v>106.67068500000001</v>
      </c>
      <c r="F624" s="263"/>
      <c r="G624" s="190" t="str">
        <f t="shared" si="39"/>
        <v/>
      </c>
      <c r="H624" s="259" t="str">
        <f t="shared" si="40"/>
        <v/>
      </c>
      <c r="I624" s="260"/>
    </row>
    <row r="625" spans="1:9">
      <c r="A625" s="255">
        <f t="shared" si="41"/>
        <v>623</v>
      </c>
      <c r="B625" s="256">
        <v>45124</v>
      </c>
      <c r="C625" s="257">
        <v>139.78321499999998</v>
      </c>
      <c r="D625" s="258">
        <v>136.00159859187173</v>
      </c>
      <c r="E625" s="257">
        <f t="shared" si="42"/>
        <v>136.00159859187173</v>
      </c>
      <c r="F625" s="263"/>
      <c r="G625" s="190" t="str">
        <f t="shared" si="39"/>
        <v/>
      </c>
      <c r="H625" s="259" t="str">
        <f t="shared" si="40"/>
        <v/>
      </c>
      <c r="I625" s="260"/>
    </row>
    <row r="626" spans="1:9">
      <c r="A626" s="255">
        <f t="shared" si="41"/>
        <v>624</v>
      </c>
      <c r="B626" s="256">
        <v>45125</v>
      </c>
      <c r="C626" s="257">
        <v>122.81375100000001</v>
      </c>
      <c r="D626" s="258">
        <v>136.00159859187173</v>
      </c>
      <c r="E626" s="257">
        <f t="shared" si="42"/>
        <v>122.81375100000001</v>
      </c>
      <c r="F626" s="263"/>
      <c r="G626" s="190" t="str">
        <f t="shared" si="39"/>
        <v/>
      </c>
      <c r="H626" s="259" t="str">
        <f t="shared" si="40"/>
        <v/>
      </c>
      <c r="I626" s="260"/>
    </row>
    <row r="627" spans="1:9">
      <c r="A627" s="255">
        <f t="shared" si="41"/>
        <v>625</v>
      </c>
      <c r="B627" s="256">
        <v>45126</v>
      </c>
      <c r="C627" s="257">
        <v>131.732677</v>
      </c>
      <c r="D627" s="258">
        <v>136.00159859187173</v>
      </c>
      <c r="E627" s="257">
        <f t="shared" si="42"/>
        <v>131.732677</v>
      </c>
      <c r="F627" s="263"/>
      <c r="G627" s="190" t="str">
        <f t="shared" si="39"/>
        <v/>
      </c>
      <c r="H627" s="259" t="str">
        <f t="shared" si="40"/>
        <v/>
      </c>
      <c r="I627" s="260"/>
    </row>
    <row r="628" spans="1:9">
      <c r="A628" s="255">
        <f t="shared" si="41"/>
        <v>626</v>
      </c>
      <c r="B628" s="256">
        <v>45127</v>
      </c>
      <c r="C628" s="257">
        <v>148.61660000000001</v>
      </c>
      <c r="D628" s="258">
        <v>136.00159859187173</v>
      </c>
      <c r="E628" s="257">
        <f t="shared" si="42"/>
        <v>136.00159859187173</v>
      </c>
      <c r="F628" s="263"/>
      <c r="G628" s="190" t="str">
        <f t="shared" si="39"/>
        <v/>
      </c>
      <c r="H628" s="259" t="str">
        <f t="shared" si="40"/>
        <v/>
      </c>
      <c r="I628" s="260"/>
    </row>
    <row r="629" spans="1:9">
      <c r="A629" s="255">
        <f t="shared" si="41"/>
        <v>627</v>
      </c>
      <c r="B629" s="256">
        <v>45128</v>
      </c>
      <c r="C629" s="257">
        <v>168.34170599999999</v>
      </c>
      <c r="D629" s="258">
        <v>136.00159859187173</v>
      </c>
      <c r="E629" s="257">
        <f t="shared" si="42"/>
        <v>136.00159859187173</v>
      </c>
      <c r="F629" s="263"/>
      <c r="G629" s="190" t="str">
        <f t="shared" si="39"/>
        <v/>
      </c>
      <c r="H629" s="259" t="str">
        <f t="shared" si="40"/>
        <v/>
      </c>
      <c r="I629" s="260"/>
    </row>
    <row r="630" spans="1:9">
      <c r="A630" s="255">
        <f t="shared" si="41"/>
        <v>628</v>
      </c>
      <c r="B630" s="256">
        <v>45129</v>
      </c>
      <c r="C630" s="257">
        <v>91.243051999999992</v>
      </c>
      <c r="D630" s="258">
        <v>136.00159859187173</v>
      </c>
      <c r="E630" s="257">
        <f t="shared" si="42"/>
        <v>91.243051999999992</v>
      </c>
      <c r="F630" s="263"/>
      <c r="G630" s="190" t="str">
        <f t="shared" si="39"/>
        <v/>
      </c>
      <c r="H630" s="259" t="str">
        <f t="shared" si="40"/>
        <v/>
      </c>
      <c r="I630" s="260"/>
    </row>
    <row r="631" spans="1:9">
      <c r="A631" s="255">
        <f t="shared" si="41"/>
        <v>629</v>
      </c>
      <c r="B631" s="256">
        <v>45130</v>
      </c>
      <c r="C631" s="257">
        <v>111.43429399999999</v>
      </c>
      <c r="D631" s="258">
        <v>136.00159859187173</v>
      </c>
      <c r="E631" s="257">
        <f t="shared" si="42"/>
        <v>111.43429399999999</v>
      </c>
      <c r="F631" s="263"/>
      <c r="G631" s="190" t="str">
        <f t="shared" si="39"/>
        <v/>
      </c>
      <c r="H631" s="259" t="str">
        <f t="shared" si="40"/>
        <v/>
      </c>
      <c r="I631" s="260"/>
    </row>
    <row r="632" spans="1:9">
      <c r="A632" s="255">
        <f t="shared" si="41"/>
        <v>630</v>
      </c>
      <c r="B632" s="256">
        <v>45131</v>
      </c>
      <c r="C632" s="257">
        <v>188.15045900000001</v>
      </c>
      <c r="D632" s="258">
        <v>136.00159859187173</v>
      </c>
      <c r="E632" s="257">
        <f t="shared" si="42"/>
        <v>136.00159859187173</v>
      </c>
      <c r="F632" s="263"/>
      <c r="G632" s="190" t="str">
        <f t="shared" si="39"/>
        <v/>
      </c>
      <c r="H632" s="259" t="str">
        <f t="shared" si="40"/>
        <v/>
      </c>
      <c r="I632" s="260"/>
    </row>
    <row r="633" spans="1:9">
      <c r="A633" s="255">
        <f t="shared" si="41"/>
        <v>631</v>
      </c>
      <c r="B633" s="256">
        <v>45132</v>
      </c>
      <c r="C633" s="257">
        <v>160.117233</v>
      </c>
      <c r="D633" s="258">
        <v>136.00159859187173</v>
      </c>
      <c r="E633" s="257">
        <f t="shared" si="42"/>
        <v>136.00159859187173</v>
      </c>
      <c r="F633" s="263"/>
      <c r="G633" s="190" t="str">
        <f t="shared" si="39"/>
        <v/>
      </c>
      <c r="H633" s="259" t="str">
        <f t="shared" si="40"/>
        <v/>
      </c>
      <c r="I633" s="260"/>
    </row>
    <row r="634" spans="1:9">
      <c r="A634" s="255">
        <f t="shared" si="41"/>
        <v>632</v>
      </c>
      <c r="B634" s="256">
        <v>45133</v>
      </c>
      <c r="C634" s="257">
        <v>90.717434999999995</v>
      </c>
      <c r="D634" s="258">
        <v>136.00159859187173</v>
      </c>
      <c r="E634" s="257">
        <f t="shared" si="42"/>
        <v>90.717434999999995</v>
      </c>
      <c r="F634" s="263"/>
      <c r="G634" s="190" t="str">
        <f t="shared" si="39"/>
        <v/>
      </c>
      <c r="H634" s="259" t="str">
        <f t="shared" si="40"/>
        <v/>
      </c>
      <c r="I634" s="260"/>
    </row>
    <row r="635" spans="1:9">
      <c r="A635" s="255">
        <f t="shared" si="41"/>
        <v>633</v>
      </c>
      <c r="B635" s="256">
        <v>45134</v>
      </c>
      <c r="C635" s="257">
        <v>101.117637</v>
      </c>
      <c r="D635" s="258">
        <v>136.00159859187173</v>
      </c>
      <c r="E635" s="257">
        <f t="shared" si="42"/>
        <v>101.117637</v>
      </c>
      <c r="F635" s="263"/>
      <c r="G635" s="190" t="str">
        <f t="shared" si="39"/>
        <v/>
      </c>
      <c r="H635" s="259" t="str">
        <f t="shared" si="40"/>
        <v/>
      </c>
      <c r="I635" s="260"/>
    </row>
    <row r="636" spans="1:9">
      <c r="A636" s="255">
        <f t="shared" si="41"/>
        <v>634</v>
      </c>
      <c r="B636" s="256">
        <v>45135</v>
      </c>
      <c r="C636" s="257">
        <v>91.322076999999993</v>
      </c>
      <c r="D636" s="258">
        <v>136.00159859187173</v>
      </c>
      <c r="E636" s="257">
        <f t="shared" si="42"/>
        <v>91.322076999999993</v>
      </c>
      <c r="F636" s="263"/>
      <c r="G636" s="190" t="str">
        <f t="shared" si="39"/>
        <v/>
      </c>
      <c r="H636" s="259" t="str">
        <f t="shared" si="40"/>
        <v/>
      </c>
      <c r="I636" s="260"/>
    </row>
    <row r="637" spans="1:9">
      <c r="A637" s="255">
        <f t="shared" si="41"/>
        <v>635</v>
      </c>
      <c r="B637" s="256">
        <v>45136</v>
      </c>
      <c r="C637" s="257">
        <v>95.518872999999999</v>
      </c>
      <c r="D637" s="258">
        <v>136.00159859187173</v>
      </c>
      <c r="E637" s="257">
        <f t="shared" si="42"/>
        <v>95.518872999999999</v>
      </c>
      <c r="F637" s="263"/>
      <c r="G637" s="190" t="str">
        <f t="shared" si="39"/>
        <v/>
      </c>
      <c r="H637" s="259" t="str">
        <f t="shared" si="40"/>
        <v/>
      </c>
      <c r="I637" s="260"/>
    </row>
    <row r="638" spans="1:9">
      <c r="A638" s="255">
        <f t="shared" si="41"/>
        <v>636</v>
      </c>
      <c r="B638" s="256">
        <v>45137</v>
      </c>
      <c r="C638" s="257">
        <v>106.39381300000001</v>
      </c>
      <c r="D638" s="258">
        <v>136.00159859187173</v>
      </c>
      <c r="E638" s="257">
        <f t="shared" si="42"/>
        <v>106.39381300000001</v>
      </c>
      <c r="F638" s="263"/>
      <c r="G638" s="190" t="str">
        <f t="shared" si="39"/>
        <v/>
      </c>
      <c r="H638" s="259" t="str">
        <f t="shared" si="40"/>
        <v/>
      </c>
      <c r="I638" s="260"/>
    </row>
    <row r="639" spans="1:9">
      <c r="A639" s="255">
        <f t="shared" si="41"/>
        <v>637</v>
      </c>
      <c r="B639" s="256">
        <v>45138</v>
      </c>
      <c r="C639" s="257">
        <v>94.132784999999984</v>
      </c>
      <c r="D639" s="258">
        <v>136.00159859187173</v>
      </c>
      <c r="E639" s="257">
        <f t="shared" si="42"/>
        <v>94.132784999999984</v>
      </c>
      <c r="F639" s="263"/>
      <c r="G639" s="190" t="str">
        <f t="shared" si="39"/>
        <v/>
      </c>
      <c r="H639" s="259" t="str">
        <f t="shared" si="40"/>
        <v/>
      </c>
      <c r="I639" s="260"/>
    </row>
    <row r="640" spans="1:9">
      <c r="A640" s="255">
        <f t="shared" si="41"/>
        <v>638</v>
      </c>
      <c r="B640" s="256">
        <v>45139</v>
      </c>
      <c r="C640" s="257">
        <v>153.803619</v>
      </c>
      <c r="D640" s="258">
        <v>131.30571017428923</v>
      </c>
      <c r="E640" s="257">
        <f t="shared" si="42"/>
        <v>131.30571017428923</v>
      </c>
      <c r="F640" s="263"/>
      <c r="G640" s="190" t="str">
        <f t="shared" si="39"/>
        <v/>
      </c>
      <c r="H640" s="259" t="str">
        <f t="shared" si="40"/>
        <v/>
      </c>
      <c r="I640" s="260"/>
    </row>
    <row r="641" spans="1:9">
      <c r="A641" s="255">
        <f t="shared" si="41"/>
        <v>639</v>
      </c>
      <c r="B641" s="256">
        <v>45140</v>
      </c>
      <c r="C641" s="257">
        <v>178.64165300000002</v>
      </c>
      <c r="D641" s="258">
        <v>131.30571017428923</v>
      </c>
      <c r="E641" s="257">
        <f t="shared" si="42"/>
        <v>131.30571017428923</v>
      </c>
      <c r="F641" s="263"/>
      <c r="G641" s="190" t="str">
        <f t="shared" si="39"/>
        <v/>
      </c>
      <c r="H641" s="259" t="str">
        <f t="shared" si="40"/>
        <v/>
      </c>
      <c r="I641" s="260"/>
    </row>
    <row r="642" spans="1:9">
      <c r="A642" s="255">
        <f t="shared" si="41"/>
        <v>640</v>
      </c>
      <c r="B642" s="256">
        <v>45141</v>
      </c>
      <c r="C642" s="257">
        <v>230.20014600000002</v>
      </c>
      <c r="D642" s="258">
        <v>131.30571017428923</v>
      </c>
      <c r="E642" s="257">
        <f t="shared" si="42"/>
        <v>131.30571017428923</v>
      </c>
      <c r="F642" s="263"/>
      <c r="G642" s="190" t="str">
        <f t="shared" si="39"/>
        <v/>
      </c>
      <c r="H642" s="259" t="str">
        <f t="shared" si="40"/>
        <v/>
      </c>
      <c r="I642" s="260"/>
    </row>
    <row r="643" spans="1:9">
      <c r="A643" s="255">
        <f t="shared" si="41"/>
        <v>641</v>
      </c>
      <c r="B643" s="256">
        <v>45142</v>
      </c>
      <c r="C643" s="257">
        <v>234.66916800000001</v>
      </c>
      <c r="D643" s="258">
        <v>131.30571017428923</v>
      </c>
      <c r="E643" s="257">
        <f t="shared" si="42"/>
        <v>131.30571017428923</v>
      </c>
      <c r="F643" s="263"/>
      <c r="G643" s="190" t="str">
        <f t="shared" ref="G643:G706" si="43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s="259" t="str">
        <f t="shared" ref="H643:H706" si="44">IF(DAY($B643)=15,TEXT(D643,"#,0"),"")</f>
        <v/>
      </c>
      <c r="I643" s="260"/>
    </row>
    <row r="644" spans="1:9">
      <c r="A644" s="255">
        <f t="shared" si="41"/>
        <v>642</v>
      </c>
      <c r="B644" s="256">
        <v>45143</v>
      </c>
      <c r="C644" s="257">
        <v>189.43547599999999</v>
      </c>
      <c r="D644" s="258">
        <v>131.30571017428923</v>
      </c>
      <c r="E644" s="257">
        <f t="shared" si="42"/>
        <v>131.30571017428923</v>
      </c>
      <c r="F644" s="263"/>
      <c r="G644" s="190" t="str">
        <f t="shared" si="43"/>
        <v/>
      </c>
      <c r="H644" s="259" t="str">
        <f t="shared" si="44"/>
        <v/>
      </c>
      <c r="I644" s="260"/>
    </row>
    <row r="645" spans="1:9">
      <c r="A645" s="255">
        <f t="shared" si="41"/>
        <v>643</v>
      </c>
      <c r="B645" s="256">
        <v>45144</v>
      </c>
      <c r="C645" s="257">
        <v>218.44476399999999</v>
      </c>
      <c r="D645" s="258">
        <v>131.30571017428923</v>
      </c>
      <c r="E645" s="257">
        <f t="shared" si="42"/>
        <v>131.30571017428923</v>
      </c>
      <c r="F645" s="263"/>
      <c r="G645" s="190" t="str">
        <f t="shared" si="43"/>
        <v/>
      </c>
      <c r="H645" s="259" t="str">
        <f t="shared" si="44"/>
        <v/>
      </c>
      <c r="I645" s="260"/>
    </row>
    <row r="646" spans="1:9">
      <c r="A646" s="255">
        <f t="shared" si="41"/>
        <v>644</v>
      </c>
      <c r="B646" s="256">
        <v>45145</v>
      </c>
      <c r="C646" s="257">
        <v>177.59483799999998</v>
      </c>
      <c r="D646" s="258">
        <v>131.30571017428923</v>
      </c>
      <c r="E646" s="257">
        <f t="shared" si="42"/>
        <v>131.30571017428923</v>
      </c>
      <c r="F646" s="263"/>
      <c r="G646" s="190" t="str">
        <f t="shared" si="43"/>
        <v/>
      </c>
      <c r="H646" s="259" t="str">
        <f t="shared" si="44"/>
        <v/>
      </c>
      <c r="I646" s="260"/>
    </row>
    <row r="647" spans="1:9">
      <c r="A647" s="255">
        <f t="shared" si="41"/>
        <v>645</v>
      </c>
      <c r="B647" s="256">
        <v>45146</v>
      </c>
      <c r="C647" s="257">
        <v>98.636789000000007</v>
      </c>
      <c r="D647" s="258">
        <v>131.30571017428923</v>
      </c>
      <c r="E647" s="257">
        <f t="shared" si="42"/>
        <v>98.636789000000007</v>
      </c>
      <c r="F647" s="263"/>
      <c r="G647" s="190" t="str">
        <f t="shared" si="43"/>
        <v/>
      </c>
      <c r="H647" s="259" t="str">
        <f t="shared" si="44"/>
        <v/>
      </c>
      <c r="I647" s="260"/>
    </row>
    <row r="648" spans="1:9">
      <c r="A648" s="255">
        <f t="shared" si="41"/>
        <v>646</v>
      </c>
      <c r="B648" s="256">
        <v>45147</v>
      </c>
      <c r="C648" s="257">
        <v>77.100153999999989</v>
      </c>
      <c r="D648" s="258">
        <v>131.30571017428923</v>
      </c>
      <c r="E648" s="257">
        <f t="shared" si="42"/>
        <v>77.100153999999989</v>
      </c>
      <c r="F648" s="263"/>
      <c r="G648" s="190" t="str">
        <f t="shared" si="43"/>
        <v/>
      </c>
      <c r="H648" s="259" t="str">
        <f t="shared" si="44"/>
        <v/>
      </c>
      <c r="I648" s="260"/>
    </row>
    <row r="649" spans="1:9">
      <c r="A649" s="255">
        <f t="shared" si="41"/>
        <v>647</v>
      </c>
      <c r="B649" s="256">
        <v>45148</v>
      </c>
      <c r="C649" s="257">
        <v>140.79474500000001</v>
      </c>
      <c r="D649" s="258">
        <v>131.30571017428923</v>
      </c>
      <c r="E649" s="257">
        <f t="shared" si="42"/>
        <v>131.30571017428923</v>
      </c>
      <c r="F649" s="263"/>
      <c r="G649" s="190" t="str">
        <f t="shared" si="43"/>
        <v/>
      </c>
      <c r="H649" s="259" t="str">
        <f t="shared" si="44"/>
        <v/>
      </c>
      <c r="I649" s="260"/>
    </row>
    <row r="650" spans="1:9">
      <c r="A650" s="255">
        <f t="shared" si="41"/>
        <v>648</v>
      </c>
      <c r="B650" s="256">
        <v>45149</v>
      </c>
      <c r="C650" s="257">
        <v>69.409424999999999</v>
      </c>
      <c r="D650" s="258">
        <v>131.30571017428923</v>
      </c>
      <c r="E650" s="257">
        <f t="shared" si="42"/>
        <v>69.409424999999999</v>
      </c>
      <c r="F650" s="263"/>
      <c r="G650" s="190" t="str">
        <f t="shared" si="43"/>
        <v/>
      </c>
      <c r="H650" s="259" t="str">
        <f t="shared" si="44"/>
        <v/>
      </c>
      <c r="I650" s="260"/>
    </row>
    <row r="651" spans="1:9">
      <c r="A651" s="255">
        <f t="shared" si="41"/>
        <v>649</v>
      </c>
      <c r="B651" s="256">
        <v>45150</v>
      </c>
      <c r="C651" s="257">
        <v>83.631951999999998</v>
      </c>
      <c r="D651" s="258">
        <v>131.30571017428923</v>
      </c>
      <c r="E651" s="257">
        <f t="shared" si="42"/>
        <v>83.631951999999998</v>
      </c>
      <c r="F651" s="263"/>
      <c r="G651" s="190" t="str">
        <f t="shared" si="43"/>
        <v/>
      </c>
      <c r="H651" s="259" t="str">
        <f t="shared" si="44"/>
        <v/>
      </c>
      <c r="I651" s="260"/>
    </row>
    <row r="652" spans="1:9">
      <c r="A652" s="255">
        <f t="shared" si="41"/>
        <v>650</v>
      </c>
      <c r="B652" s="256">
        <v>45151</v>
      </c>
      <c r="C652" s="257">
        <v>125.80086200000001</v>
      </c>
      <c r="D652" s="258">
        <v>131.30571017428923</v>
      </c>
      <c r="E652" s="257">
        <f t="shared" si="42"/>
        <v>125.80086200000001</v>
      </c>
      <c r="F652" s="263"/>
      <c r="G652" s="190" t="str">
        <f t="shared" si="43"/>
        <v/>
      </c>
      <c r="H652" s="259" t="str">
        <f t="shared" si="44"/>
        <v/>
      </c>
      <c r="I652" s="260"/>
    </row>
    <row r="653" spans="1:9">
      <c r="A653" s="255">
        <f t="shared" si="41"/>
        <v>651</v>
      </c>
      <c r="B653" s="256">
        <v>45152</v>
      </c>
      <c r="C653" s="257">
        <v>124.384985</v>
      </c>
      <c r="D653" s="258">
        <v>131.30571017428923</v>
      </c>
      <c r="E653" s="257">
        <f t="shared" si="42"/>
        <v>124.384985</v>
      </c>
      <c r="F653" s="263"/>
      <c r="G653" s="190" t="str">
        <f t="shared" si="43"/>
        <v/>
      </c>
      <c r="H653" s="259" t="str">
        <f t="shared" si="44"/>
        <v/>
      </c>
      <c r="I653" s="260"/>
    </row>
    <row r="654" spans="1:9">
      <c r="A654" s="255">
        <f t="shared" si="41"/>
        <v>652</v>
      </c>
      <c r="B654" s="256">
        <v>45153</v>
      </c>
      <c r="C654" s="257">
        <v>100.18844299999999</v>
      </c>
      <c r="D654" s="258">
        <v>131.30571017428923</v>
      </c>
      <c r="E654" s="257">
        <f t="shared" si="42"/>
        <v>100.18844299999999</v>
      </c>
      <c r="F654" s="263"/>
      <c r="G654" s="190" t="str">
        <f t="shared" si="43"/>
        <v>A</v>
      </c>
      <c r="H654" s="259" t="str">
        <f t="shared" si="44"/>
        <v>131,3</v>
      </c>
      <c r="I654" s="260"/>
    </row>
    <row r="655" spans="1:9">
      <c r="A655" s="255">
        <f t="shared" si="41"/>
        <v>653</v>
      </c>
      <c r="B655" s="256">
        <v>45154</v>
      </c>
      <c r="C655" s="257">
        <v>103.259569</v>
      </c>
      <c r="D655" s="258">
        <v>131.30571017428923</v>
      </c>
      <c r="E655" s="257">
        <f t="shared" si="42"/>
        <v>103.259569</v>
      </c>
      <c r="F655" s="263"/>
      <c r="G655" s="190" t="str">
        <f t="shared" si="43"/>
        <v/>
      </c>
      <c r="H655" s="259" t="str">
        <f t="shared" si="44"/>
        <v/>
      </c>
      <c r="I655" s="260"/>
    </row>
    <row r="656" spans="1:9">
      <c r="A656" s="255">
        <f t="shared" si="41"/>
        <v>654</v>
      </c>
      <c r="B656" s="256">
        <v>45155</v>
      </c>
      <c r="C656" s="257">
        <v>68.429573999999988</v>
      </c>
      <c r="D656" s="258">
        <v>131.30571017428923</v>
      </c>
      <c r="E656" s="257">
        <f t="shared" si="42"/>
        <v>68.429573999999988</v>
      </c>
      <c r="F656" s="263"/>
      <c r="G656" s="190" t="str">
        <f t="shared" si="43"/>
        <v/>
      </c>
      <c r="H656" s="259" t="str">
        <f t="shared" si="44"/>
        <v/>
      </c>
      <c r="I656" s="260"/>
    </row>
    <row r="657" spans="1:9">
      <c r="A657" s="255">
        <f t="shared" si="41"/>
        <v>655</v>
      </c>
      <c r="B657" s="256">
        <v>45156</v>
      </c>
      <c r="C657" s="257">
        <v>135.05767299999999</v>
      </c>
      <c r="D657" s="258">
        <v>131.30571017428923</v>
      </c>
      <c r="E657" s="257">
        <f t="shared" si="42"/>
        <v>131.30571017428923</v>
      </c>
      <c r="F657" s="263"/>
      <c r="G657" s="190" t="str">
        <f t="shared" si="43"/>
        <v/>
      </c>
      <c r="H657" s="259" t="str">
        <f t="shared" si="44"/>
        <v/>
      </c>
      <c r="I657" s="260"/>
    </row>
    <row r="658" spans="1:9">
      <c r="A658" s="255">
        <f t="shared" si="41"/>
        <v>656</v>
      </c>
      <c r="B658" s="256">
        <v>45157</v>
      </c>
      <c r="C658" s="257">
        <v>54.799492000000001</v>
      </c>
      <c r="D658" s="258">
        <v>131.30571017428923</v>
      </c>
      <c r="E658" s="257">
        <f t="shared" si="42"/>
        <v>54.799492000000001</v>
      </c>
      <c r="F658" s="263"/>
      <c r="G658" s="190" t="str">
        <f t="shared" si="43"/>
        <v/>
      </c>
      <c r="H658" s="259" t="str">
        <f t="shared" si="44"/>
        <v/>
      </c>
      <c r="I658" s="260"/>
    </row>
    <row r="659" spans="1:9">
      <c r="A659" s="255">
        <f t="shared" si="41"/>
        <v>657</v>
      </c>
      <c r="B659" s="256">
        <v>45158</v>
      </c>
      <c r="C659" s="257">
        <v>48.366249000000003</v>
      </c>
      <c r="D659" s="258">
        <v>131.30571017428923</v>
      </c>
      <c r="E659" s="257">
        <f t="shared" si="42"/>
        <v>48.366249000000003</v>
      </c>
      <c r="F659" s="263"/>
      <c r="G659" s="190" t="str">
        <f t="shared" si="43"/>
        <v/>
      </c>
      <c r="H659" s="259" t="str">
        <f t="shared" si="44"/>
        <v/>
      </c>
      <c r="I659" s="260"/>
    </row>
    <row r="660" spans="1:9">
      <c r="A660" s="255">
        <f t="shared" si="41"/>
        <v>658</v>
      </c>
      <c r="B660" s="256">
        <v>45159</v>
      </c>
      <c r="C660" s="257">
        <v>94.316125</v>
      </c>
      <c r="D660" s="258">
        <v>131.30571017428923</v>
      </c>
      <c r="E660" s="257">
        <f t="shared" si="42"/>
        <v>94.316125</v>
      </c>
      <c r="F660" s="263"/>
      <c r="G660" s="190" t="str">
        <f t="shared" si="43"/>
        <v/>
      </c>
      <c r="H660" s="259" t="str">
        <f t="shared" si="44"/>
        <v/>
      </c>
      <c r="I660" s="260"/>
    </row>
    <row r="661" spans="1:9">
      <c r="A661" s="255">
        <f t="shared" si="41"/>
        <v>659</v>
      </c>
      <c r="B661" s="256">
        <v>45160</v>
      </c>
      <c r="C661" s="257">
        <v>112.26301099999999</v>
      </c>
      <c r="D661" s="258">
        <v>131.30571017428923</v>
      </c>
      <c r="E661" s="257">
        <f t="shared" si="42"/>
        <v>112.26301099999999</v>
      </c>
      <c r="F661" s="263"/>
      <c r="G661" s="190" t="str">
        <f t="shared" si="43"/>
        <v/>
      </c>
      <c r="H661" s="259" t="str">
        <f t="shared" si="44"/>
        <v/>
      </c>
      <c r="I661" s="260"/>
    </row>
    <row r="662" spans="1:9">
      <c r="A662" s="255">
        <f t="shared" si="41"/>
        <v>660</v>
      </c>
      <c r="B662" s="256">
        <v>45161</v>
      </c>
      <c r="C662" s="257">
        <v>106.89461200000001</v>
      </c>
      <c r="D662" s="258">
        <v>131.30571017428923</v>
      </c>
      <c r="E662" s="257">
        <f t="shared" si="42"/>
        <v>106.89461200000001</v>
      </c>
      <c r="F662" s="263"/>
      <c r="G662" s="190" t="str">
        <f t="shared" si="43"/>
        <v/>
      </c>
      <c r="H662" s="259" t="str">
        <f t="shared" si="44"/>
        <v/>
      </c>
      <c r="I662" s="260"/>
    </row>
    <row r="663" spans="1:9">
      <c r="A663" s="255">
        <f t="shared" ref="A663:A726" si="45">+A662+1</f>
        <v>661</v>
      </c>
      <c r="B663" s="256">
        <v>45162</v>
      </c>
      <c r="C663" s="257">
        <v>103.63361900000001</v>
      </c>
      <c r="D663" s="258">
        <v>131.30571017428923</v>
      </c>
      <c r="E663" s="257">
        <f t="shared" ref="E663:E726" si="46">IF(C663&gt;D663,D663,C663)</f>
        <v>103.63361900000001</v>
      </c>
      <c r="F663" s="263"/>
      <c r="G663" s="190" t="str">
        <f t="shared" si="43"/>
        <v/>
      </c>
      <c r="H663" s="259" t="str">
        <f t="shared" si="44"/>
        <v/>
      </c>
      <c r="I663" s="260"/>
    </row>
    <row r="664" spans="1:9">
      <c r="A664" s="255">
        <f t="shared" si="45"/>
        <v>662</v>
      </c>
      <c r="B664" s="256">
        <v>45163</v>
      </c>
      <c r="C664" s="257">
        <v>124.854539</v>
      </c>
      <c r="D664" s="258">
        <v>131.30571017428923</v>
      </c>
      <c r="E664" s="257">
        <f t="shared" si="46"/>
        <v>124.854539</v>
      </c>
      <c r="F664" s="263"/>
      <c r="G664" s="190" t="str">
        <f t="shared" si="43"/>
        <v/>
      </c>
      <c r="H664" s="259" t="str">
        <f t="shared" si="44"/>
        <v/>
      </c>
      <c r="I664" s="260"/>
    </row>
    <row r="665" spans="1:9">
      <c r="A665" s="255">
        <f t="shared" si="45"/>
        <v>663</v>
      </c>
      <c r="B665" s="256">
        <v>45164</v>
      </c>
      <c r="C665" s="257">
        <v>171.50743000000003</v>
      </c>
      <c r="D665" s="258">
        <v>131.30571017428923</v>
      </c>
      <c r="E665" s="257">
        <f t="shared" si="46"/>
        <v>131.30571017428923</v>
      </c>
      <c r="F665" s="263"/>
      <c r="G665" s="190" t="str">
        <f t="shared" si="43"/>
        <v/>
      </c>
      <c r="H665" s="259" t="str">
        <f t="shared" si="44"/>
        <v/>
      </c>
      <c r="I665" s="260"/>
    </row>
    <row r="666" spans="1:9">
      <c r="A666" s="255">
        <f t="shared" si="45"/>
        <v>664</v>
      </c>
      <c r="B666" s="256">
        <v>45165</v>
      </c>
      <c r="C666" s="257">
        <v>258.28943299999997</v>
      </c>
      <c r="D666" s="258">
        <v>131.30571017428923</v>
      </c>
      <c r="E666" s="257">
        <f t="shared" si="46"/>
        <v>131.30571017428923</v>
      </c>
      <c r="F666" s="263"/>
      <c r="G666" s="190" t="str">
        <f t="shared" si="43"/>
        <v/>
      </c>
      <c r="H666" s="259" t="str">
        <f t="shared" si="44"/>
        <v/>
      </c>
      <c r="I666" s="260"/>
    </row>
    <row r="667" spans="1:9">
      <c r="A667" s="255">
        <f t="shared" si="45"/>
        <v>665</v>
      </c>
      <c r="B667" s="256">
        <v>45166</v>
      </c>
      <c r="C667" s="257">
        <v>227.42514799999998</v>
      </c>
      <c r="D667" s="258">
        <v>131.30571017428923</v>
      </c>
      <c r="E667" s="257">
        <f t="shared" si="46"/>
        <v>131.30571017428923</v>
      </c>
      <c r="F667" s="263"/>
      <c r="G667" s="190" t="str">
        <f t="shared" si="43"/>
        <v/>
      </c>
      <c r="H667" s="259" t="str">
        <f t="shared" si="44"/>
        <v/>
      </c>
      <c r="I667" s="260"/>
    </row>
    <row r="668" spans="1:9">
      <c r="A668" s="255">
        <f t="shared" si="45"/>
        <v>666</v>
      </c>
      <c r="B668" s="256">
        <v>45167</v>
      </c>
      <c r="C668" s="257">
        <v>178.68277600000002</v>
      </c>
      <c r="D668" s="258">
        <v>121.54897946610636</v>
      </c>
      <c r="E668" s="257">
        <f t="shared" si="46"/>
        <v>121.54897946610636</v>
      </c>
      <c r="F668" s="263"/>
      <c r="G668" s="190" t="str">
        <f t="shared" si="43"/>
        <v/>
      </c>
      <c r="H668" s="259" t="str">
        <f t="shared" si="44"/>
        <v/>
      </c>
      <c r="I668" s="260"/>
    </row>
    <row r="669" spans="1:9">
      <c r="A669" s="255">
        <f t="shared" si="45"/>
        <v>667</v>
      </c>
      <c r="B669" s="256">
        <v>45168</v>
      </c>
      <c r="C669" s="257">
        <v>125.71572900000001</v>
      </c>
      <c r="D669" s="258">
        <v>121.54897946610636</v>
      </c>
      <c r="E669" s="257">
        <f t="shared" si="46"/>
        <v>121.54897946610636</v>
      </c>
      <c r="F669" s="263"/>
      <c r="G669" s="190" t="str">
        <f t="shared" si="43"/>
        <v/>
      </c>
      <c r="H669" s="259" t="str">
        <f t="shared" si="44"/>
        <v/>
      </c>
      <c r="I669" s="260"/>
    </row>
    <row r="670" spans="1:9">
      <c r="A670" s="255">
        <f t="shared" si="45"/>
        <v>668</v>
      </c>
      <c r="B670" s="256">
        <v>45169</v>
      </c>
      <c r="C670" s="257">
        <v>69.018527000000006</v>
      </c>
      <c r="D670" s="258">
        <v>121.54897946610636</v>
      </c>
      <c r="E670" s="257">
        <f t="shared" si="46"/>
        <v>69.018527000000006</v>
      </c>
      <c r="F670" s="263"/>
      <c r="G670" s="190" t="str">
        <f t="shared" si="43"/>
        <v/>
      </c>
      <c r="H670" s="259" t="str">
        <f t="shared" si="44"/>
        <v/>
      </c>
      <c r="I670" s="260"/>
    </row>
    <row r="671" spans="1:9">
      <c r="A671" s="255">
        <f t="shared" si="45"/>
        <v>669</v>
      </c>
      <c r="B671" s="256">
        <v>45170</v>
      </c>
      <c r="C671" s="257">
        <v>134.24427499999999</v>
      </c>
      <c r="D671" s="258">
        <v>125.60061211497658</v>
      </c>
      <c r="E671" s="257">
        <f t="shared" si="46"/>
        <v>125.60061211497658</v>
      </c>
      <c r="F671" s="263"/>
      <c r="G671" s="190" t="str">
        <f t="shared" si="43"/>
        <v/>
      </c>
      <c r="H671" s="259" t="str">
        <f t="shared" si="44"/>
        <v/>
      </c>
      <c r="I671" s="260"/>
    </row>
    <row r="672" spans="1:9">
      <c r="A672" s="255">
        <f t="shared" si="45"/>
        <v>670</v>
      </c>
      <c r="B672" s="256">
        <v>45171</v>
      </c>
      <c r="C672" s="257">
        <v>173.19387700000001</v>
      </c>
      <c r="D672" s="258">
        <v>125.60061211497658</v>
      </c>
      <c r="E672" s="257">
        <f t="shared" si="46"/>
        <v>125.60061211497658</v>
      </c>
      <c r="F672" s="263"/>
      <c r="G672" s="190" t="str">
        <f t="shared" si="43"/>
        <v/>
      </c>
      <c r="H672" s="259" t="str">
        <f t="shared" si="44"/>
        <v/>
      </c>
      <c r="I672" s="260"/>
    </row>
    <row r="673" spans="1:9">
      <c r="A673" s="255">
        <f t="shared" si="45"/>
        <v>671</v>
      </c>
      <c r="B673" s="256">
        <v>45172</v>
      </c>
      <c r="C673" s="257">
        <v>285.88031900000004</v>
      </c>
      <c r="D673" s="258">
        <v>125.60061211497658</v>
      </c>
      <c r="E673" s="257">
        <f t="shared" si="46"/>
        <v>125.60061211497658</v>
      </c>
      <c r="F673" s="263"/>
      <c r="G673" s="190" t="str">
        <f t="shared" si="43"/>
        <v/>
      </c>
      <c r="H673" s="259" t="str">
        <f t="shared" si="44"/>
        <v/>
      </c>
      <c r="I673" s="260"/>
    </row>
    <row r="674" spans="1:9">
      <c r="A674" s="255">
        <f t="shared" si="45"/>
        <v>672</v>
      </c>
      <c r="B674" s="256">
        <v>45173</v>
      </c>
      <c r="C674" s="257">
        <v>216.22327799999999</v>
      </c>
      <c r="D674" s="258">
        <v>125.60061211497658</v>
      </c>
      <c r="E674" s="257">
        <f t="shared" si="46"/>
        <v>125.60061211497658</v>
      </c>
      <c r="F674" s="263"/>
      <c r="G674" s="190" t="str">
        <f t="shared" si="43"/>
        <v/>
      </c>
      <c r="H674" s="259" t="str">
        <f t="shared" si="44"/>
        <v/>
      </c>
      <c r="I674" s="260"/>
    </row>
    <row r="675" spans="1:9">
      <c r="A675" s="255">
        <f t="shared" si="45"/>
        <v>673</v>
      </c>
      <c r="B675" s="256">
        <v>45174</v>
      </c>
      <c r="C675" s="257">
        <v>112.376633</v>
      </c>
      <c r="D675" s="258">
        <v>125.60061211497658</v>
      </c>
      <c r="E675" s="257">
        <f t="shared" si="46"/>
        <v>112.376633</v>
      </c>
      <c r="F675" s="263"/>
      <c r="G675" s="190" t="str">
        <f t="shared" si="43"/>
        <v/>
      </c>
      <c r="H675" s="259" t="str">
        <f t="shared" si="44"/>
        <v/>
      </c>
      <c r="I675" s="260"/>
    </row>
    <row r="676" spans="1:9">
      <c r="A676" s="255">
        <f t="shared" si="45"/>
        <v>674</v>
      </c>
      <c r="B676" s="256">
        <v>45175</v>
      </c>
      <c r="C676" s="257">
        <v>80.775775999999993</v>
      </c>
      <c r="D676" s="258">
        <v>125.60061211497658</v>
      </c>
      <c r="E676" s="257">
        <f t="shared" si="46"/>
        <v>80.775775999999993</v>
      </c>
      <c r="F676" s="263"/>
      <c r="G676" s="190" t="str">
        <f t="shared" si="43"/>
        <v/>
      </c>
      <c r="H676" s="259" t="str">
        <f t="shared" si="44"/>
        <v/>
      </c>
      <c r="I676" s="260"/>
    </row>
    <row r="677" spans="1:9">
      <c r="A677" s="255">
        <f t="shared" si="45"/>
        <v>675</v>
      </c>
      <c r="B677" s="256">
        <v>45176</v>
      </c>
      <c r="C677" s="257">
        <v>87.517318000000003</v>
      </c>
      <c r="D677" s="258">
        <v>125.60061211497658</v>
      </c>
      <c r="E677" s="257">
        <f t="shared" si="46"/>
        <v>87.517318000000003</v>
      </c>
      <c r="F677" s="263"/>
      <c r="G677" s="190" t="str">
        <f t="shared" si="43"/>
        <v/>
      </c>
      <c r="H677" s="259" t="str">
        <f t="shared" si="44"/>
        <v/>
      </c>
      <c r="I677" s="260"/>
    </row>
    <row r="678" spans="1:9">
      <c r="A678" s="255">
        <f t="shared" si="45"/>
        <v>676</v>
      </c>
      <c r="B678" s="256">
        <v>45177</v>
      </c>
      <c r="C678" s="257">
        <v>90.350184999999996</v>
      </c>
      <c r="D678" s="258">
        <v>125.60061211497658</v>
      </c>
      <c r="E678" s="257">
        <f t="shared" si="46"/>
        <v>90.350184999999996</v>
      </c>
      <c r="F678" s="263"/>
      <c r="G678" s="190" t="str">
        <f t="shared" si="43"/>
        <v/>
      </c>
      <c r="H678" s="259" t="str">
        <f t="shared" si="44"/>
        <v/>
      </c>
      <c r="I678" s="260"/>
    </row>
    <row r="679" spans="1:9">
      <c r="A679" s="255">
        <f t="shared" si="45"/>
        <v>677</v>
      </c>
      <c r="B679" s="256">
        <v>45178</v>
      </c>
      <c r="C679" s="257">
        <v>109.16140900000001</v>
      </c>
      <c r="D679" s="258">
        <v>125.60061211497658</v>
      </c>
      <c r="E679" s="257">
        <f t="shared" si="46"/>
        <v>109.16140900000001</v>
      </c>
      <c r="F679" s="263"/>
      <c r="G679" s="190" t="str">
        <f t="shared" si="43"/>
        <v/>
      </c>
      <c r="H679" s="259" t="str">
        <f t="shared" si="44"/>
        <v/>
      </c>
      <c r="I679" s="260"/>
    </row>
    <row r="680" spans="1:9">
      <c r="A680" s="255">
        <f t="shared" si="45"/>
        <v>678</v>
      </c>
      <c r="B680" s="256">
        <v>45179</v>
      </c>
      <c r="C680" s="257">
        <v>69.483063000000001</v>
      </c>
      <c r="D680" s="258">
        <v>125.60061211497658</v>
      </c>
      <c r="E680" s="257">
        <f t="shared" si="46"/>
        <v>69.483063000000001</v>
      </c>
      <c r="F680" s="263"/>
      <c r="G680" s="190" t="str">
        <f t="shared" si="43"/>
        <v/>
      </c>
      <c r="H680" s="259" t="str">
        <f t="shared" si="44"/>
        <v/>
      </c>
      <c r="I680" s="260"/>
    </row>
    <row r="681" spans="1:9">
      <c r="A681" s="255">
        <f t="shared" si="45"/>
        <v>679</v>
      </c>
      <c r="B681" s="256">
        <v>45180</v>
      </c>
      <c r="C681" s="257">
        <v>51.617401000000001</v>
      </c>
      <c r="D681" s="258">
        <v>125.60061211497658</v>
      </c>
      <c r="E681" s="257">
        <f t="shared" si="46"/>
        <v>51.617401000000001</v>
      </c>
      <c r="F681" s="263"/>
      <c r="G681" s="190" t="str">
        <f t="shared" si="43"/>
        <v/>
      </c>
      <c r="H681" s="259" t="str">
        <f t="shared" si="44"/>
        <v/>
      </c>
      <c r="I681" s="260"/>
    </row>
    <row r="682" spans="1:9">
      <c r="A682" s="255">
        <f t="shared" si="45"/>
        <v>680</v>
      </c>
      <c r="B682" s="256">
        <v>45181</v>
      </c>
      <c r="C682" s="257">
        <v>56.063391000000003</v>
      </c>
      <c r="D682" s="258">
        <v>125.60061211497658</v>
      </c>
      <c r="E682" s="257">
        <f t="shared" si="46"/>
        <v>56.063391000000003</v>
      </c>
      <c r="F682" s="263"/>
      <c r="G682" s="190" t="str">
        <f t="shared" si="43"/>
        <v/>
      </c>
      <c r="H682" s="259" t="str">
        <f t="shared" si="44"/>
        <v/>
      </c>
      <c r="I682" s="260"/>
    </row>
    <row r="683" spans="1:9">
      <c r="A683" s="255">
        <f t="shared" si="45"/>
        <v>681</v>
      </c>
      <c r="B683" s="256">
        <v>45182</v>
      </c>
      <c r="C683" s="257">
        <v>115.816581</v>
      </c>
      <c r="D683" s="258">
        <v>125.60061211497658</v>
      </c>
      <c r="E683" s="257">
        <f t="shared" si="46"/>
        <v>115.816581</v>
      </c>
      <c r="F683" s="263"/>
      <c r="G683" s="190" t="str">
        <f t="shared" si="43"/>
        <v/>
      </c>
      <c r="H683" s="259" t="str">
        <f t="shared" si="44"/>
        <v/>
      </c>
      <c r="I683" s="260"/>
    </row>
    <row r="684" spans="1:9">
      <c r="A684" s="255">
        <f t="shared" si="45"/>
        <v>682</v>
      </c>
      <c r="B684" s="256">
        <v>45183</v>
      </c>
      <c r="C684" s="257">
        <v>109.817306</v>
      </c>
      <c r="D684" s="258">
        <v>125.60061211497658</v>
      </c>
      <c r="E684" s="257">
        <f t="shared" si="46"/>
        <v>109.817306</v>
      </c>
      <c r="F684" s="263"/>
      <c r="G684" s="190" t="str">
        <f t="shared" si="43"/>
        <v/>
      </c>
      <c r="H684" s="259" t="str">
        <f t="shared" si="44"/>
        <v/>
      </c>
      <c r="I684" s="260"/>
    </row>
    <row r="685" spans="1:9">
      <c r="A685" s="255">
        <f t="shared" si="45"/>
        <v>683</v>
      </c>
      <c r="B685" s="256">
        <v>45184</v>
      </c>
      <c r="C685" s="257">
        <v>98.778859999999995</v>
      </c>
      <c r="D685" s="258">
        <v>125.60061211497658</v>
      </c>
      <c r="E685" s="257">
        <f t="shared" si="46"/>
        <v>98.778859999999995</v>
      </c>
      <c r="F685" s="263"/>
      <c r="G685" s="190" t="str">
        <f t="shared" si="43"/>
        <v>S</v>
      </c>
      <c r="H685" s="259" t="str">
        <f t="shared" si="44"/>
        <v>125,6</v>
      </c>
      <c r="I685" s="260"/>
    </row>
    <row r="686" spans="1:9">
      <c r="A686" s="255">
        <f t="shared" si="45"/>
        <v>684</v>
      </c>
      <c r="B686" s="256">
        <v>45185</v>
      </c>
      <c r="C686" s="257">
        <v>122.66425</v>
      </c>
      <c r="D686" s="258">
        <v>125.60061211497658</v>
      </c>
      <c r="E686" s="257">
        <f t="shared" si="46"/>
        <v>122.66425</v>
      </c>
      <c r="F686" s="263"/>
      <c r="G686" s="190" t="str">
        <f t="shared" si="43"/>
        <v/>
      </c>
      <c r="H686" s="259" t="str">
        <f t="shared" si="44"/>
        <v/>
      </c>
      <c r="I686" s="260"/>
    </row>
    <row r="687" spans="1:9">
      <c r="A687" s="255">
        <f t="shared" si="45"/>
        <v>685</v>
      </c>
      <c r="B687" s="256">
        <v>45186</v>
      </c>
      <c r="C687" s="257">
        <v>204.639251</v>
      </c>
      <c r="D687" s="258">
        <v>125.60061211497658</v>
      </c>
      <c r="E687" s="257">
        <f t="shared" si="46"/>
        <v>125.60061211497658</v>
      </c>
      <c r="F687" s="263"/>
      <c r="G687" s="190" t="str">
        <f t="shared" si="43"/>
        <v/>
      </c>
      <c r="H687" s="259" t="str">
        <f t="shared" si="44"/>
        <v/>
      </c>
      <c r="I687" s="260"/>
    </row>
    <row r="688" spans="1:9">
      <c r="A688" s="255">
        <f t="shared" si="45"/>
        <v>686</v>
      </c>
      <c r="B688" s="256">
        <v>45187</v>
      </c>
      <c r="C688" s="257">
        <v>119.86378999999999</v>
      </c>
      <c r="D688" s="258">
        <v>125.60061211497658</v>
      </c>
      <c r="E688" s="257">
        <f t="shared" si="46"/>
        <v>119.86378999999999</v>
      </c>
      <c r="F688" s="263"/>
      <c r="G688" s="190" t="str">
        <f t="shared" si="43"/>
        <v/>
      </c>
      <c r="H688" s="259" t="str">
        <f t="shared" si="44"/>
        <v/>
      </c>
      <c r="I688" s="260"/>
    </row>
    <row r="689" spans="1:9">
      <c r="A689" s="255">
        <f t="shared" si="45"/>
        <v>687</v>
      </c>
      <c r="B689" s="256">
        <v>45188</v>
      </c>
      <c r="C689" s="257">
        <v>54.818041000000001</v>
      </c>
      <c r="D689" s="258">
        <v>125.60061211497658</v>
      </c>
      <c r="E689" s="257">
        <f t="shared" si="46"/>
        <v>54.818041000000001</v>
      </c>
      <c r="F689" s="263"/>
      <c r="G689" s="190" t="str">
        <f t="shared" si="43"/>
        <v/>
      </c>
      <c r="H689" s="259" t="str">
        <f t="shared" si="44"/>
        <v/>
      </c>
      <c r="I689" s="260"/>
    </row>
    <row r="690" spans="1:9">
      <c r="A690" s="255">
        <f t="shared" si="45"/>
        <v>688</v>
      </c>
      <c r="B690" s="256">
        <v>45189</v>
      </c>
      <c r="C690" s="257">
        <v>148.84335300000001</v>
      </c>
      <c r="D690" s="258">
        <v>125.60061211497658</v>
      </c>
      <c r="E690" s="257">
        <f t="shared" si="46"/>
        <v>125.60061211497658</v>
      </c>
      <c r="F690" s="263"/>
      <c r="G690" s="190" t="str">
        <f t="shared" si="43"/>
        <v/>
      </c>
      <c r="H690" s="259" t="str">
        <f t="shared" si="44"/>
        <v/>
      </c>
      <c r="I690" s="260"/>
    </row>
    <row r="691" spans="1:9">
      <c r="A691" s="255">
        <f t="shared" si="45"/>
        <v>689</v>
      </c>
      <c r="B691" s="256">
        <v>45190</v>
      </c>
      <c r="C691" s="257">
        <v>295.58473499999997</v>
      </c>
      <c r="D691" s="258">
        <v>125.60061211497658</v>
      </c>
      <c r="E691" s="257">
        <f t="shared" si="46"/>
        <v>125.60061211497658</v>
      </c>
      <c r="F691" s="263"/>
      <c r="G691" s="190" t="str">
        <f t="shared" si="43"/>
        <v/>
      </c>
      <c r="H691" s="259" t="str">
        <f t="shared" si="44"/>
        <v/>
      </c>
      <c r="I691" s="260"/>
    </row>
    <row r="692" spans="1:9">
      <c r="A692" s="255">
        <f t="shared" si="45"/>
        <v>690</v>
      </c>
      <c r="B692" s="256">
        <v>45191</v>
      </c>
      <c r="C692" s="257">
        <v>187.30185599999999</v>
      </c>
      <c r="D692" s="258">
        <v>125.60061211497658</v>
      </c>
      <c r="E692" s="257">
        <f t="shared" si="46"/>
        <v>125.60061211497658</v>
      </c>
      <c r="F692" s="263"/>
      <c r="G692" s="190" t="str">
        <f t="shared" si="43"/>
        <v/>
      </c>
      <c r="H692" s="259" t="str">
        <f t="shared" si="44"/>
        <v/>
      </c>
      <c r="I692" s="260"/>
    </row>
    <row r="693" spans="1:9">
      <c r="A693" s="255">
        <f t="shared" si="45"/>
        <v>691</v>
      </c>
      <c r="B693" s="256">
        <v>45192</v>
      </c>
      <c r="C693" s="257">
        <v>57.579214</v>
      </c>
      <c r="D693" s="258">
        <v>125.60061211497658</v>
      </c>
      <c r="E693" s="257">
        <f t="shared" si="46"/>
        <v>57.579214</v>
      </c>
      <c r="F693" s="263"/>
      <c r="G693" s="190" t="str">
        <f t="shared" si="43"/>
        <v/>
      </c>
      <c r="H693" s="259" t="str">
        <f t="shared" si="44"/>
        <v/>
      </c>
      <c r="I693" s="260"/>
    </row>
    <row r="694" spans="1:9">
      <c r="A694" s="255">
        <f t="shared" si="45"/>
        <v>692</v>
      </c>
      <c r="B694" s="256">
        <v>45193</v>
      </c>
      <c r="C694" s="257">
        <v>77.504825999999994</v>
      </c>
      <c r="D694" s="258">
        <v>125.60061211497658</v>
      </c>
      <c r="E694" s="257">
        <f t="shared" si="46"/>
        <v>77.504825999999994</v>
      </c>
      <c r="F694" s="263"/>
      <c r="G694" s="190" t="str">
        <f t="shared" si="43"/>
        <v/>
      </c>
      <c r="H694" s="259" t="str">
        <f t="shared" si="44"/>
        <v/>
      </c>
      <c r="I694" s="260"/>
    </row>
    <row r="695" spans="1:9">
      <c r="A695" s="255">
        <f t="shared" si="45"/>
        <v>693</v>
      </c>
      <c r="B695" s="256">
        <v>45194</v>
      </c>
      <c r="C695" s="257">
        <v>56.623999000000005</v>
      </c>
      <c r="D695" s="258">
        <v>125.60061211497658</v>
      </c>
      <c r="E695" s="257">
        <f t="shared" si="46"/>
        <v>56.623999000000005</v>
      </c>
      <c r="F695" s="263"/>
      <c r="G695" s="190" t="str">
        <f t="shared" si="43"/>
        <v/>
      </c>
      <c r="H695" s="259" t="str">
        <f t="shared" si="44"/>
        <v/>
      </c>
      <c r="I695" s="260"/>
    </row>
    <row r="696" spans="1:9">
      <c r="A696" s="255">
        <f t="shared" si="45"/>
        <v>694</v>
      </c>
      <c r="B696" s="256">
        <v>45195</v>
      </c>
      <c r="C696" s="257">
        <v>61.613292999999999</v>
      </c>
      <c r="D696" s="258">
        <v>125.60061211497658</v>
      </c>
      <c r="E696" s="257">
        <f t="shared" si="46"/>
        <v>61.613292999999999</v>
      </c>
      <c r="F696" s="263"/>
      <c r="G696" s="190" t="str">
        <f t="shared" si="43"/>
        <v/>
      </c>
      <c r="H696" s="259" t="str">
        <f t="shared" si="44"/>
        <v/>
      </c>
      <c r="I696" s="260"/>
    </row>
    <row r="697" spans="1:9">
      <c r="A697" s="255">
        <f t="shared" si="45"/>
        <v>695</v>
      </c>
      <c r="B697" s="256">
        <v>45196</v>
      </c>
      <c r="C697" s="257">
        <v>112.85042299999999</v>
      </c>
      <c r="D697" s="258">
        <v>125.60061211497658</v>
      </c>
      <c r="E697" s="257">
        <f t="shared" si="46"/>
        <v>112.85042299999999</v>
      </c>
      <c r="F697" s="263"/>
      <c r="G697" s="190" t="str">
        <f t="shared" si="43"/>
        <v/>
      </c>
      <c r="H697" s="259" t="str">
        <f t="shared" si="44"/>
        <v/>
      </c>
      <c r="I697" s="260"/>
    </row>
    <row r="698" spans="1:9">
      <c r="A698" s="255">
        <f t="shared" si="45"/>
        <v>696</v>
      </c>
      <c r="B698" s="256">
        <v>45197</v>
      </c>
      <c r="C698" s="257">
        <v>87.513448000000011</v>
      </c>
      <c r="D698" s="258">
        <v>125.60061211497658</v>
      </c>
      <c r="E698" s="257">
        <f t="shared" si="46"/>
        <v>87.513448000000011</v>
      </c>
      <c r="F698" s="263"/>
      <c r="G698" s="190" t="str">
        <f t="shared" si="43"/>
        <v/>
      </c>
      <c r="H698" s="259" t="str">
        <f t="shared" si="44"/>
        <v/>
      </c>
      <c r="I698" s="260"/>
    </row>
    <row r="699" spans="1:9">
      <c r="A699" s="255">
        <f t="shared" si="45"/>
        <v>697</v>
      </c>
      <c r="B699" s="256">
        <v>45198</v>
      </c>
      <c r="C699" s="257">
        <v>47.587671</v>
      </c>
      <c r="D699" s="258">
        <v>125.60061211497658</v>
      </c>
      <c r="E699" s="257">
        <f t="shared" si="46"/>
        <v>47.587671</v>
      </c>
      <c r="F699" s="263"/>
      <c r="G699" s="190" t="str">
        <f t="shared" si="43"/>
        <v/>
      </c>
      <c r="H699" s="259" t="str">
        <f t="shared" si="44"/>
        <v/>
      </c>
      <c r="I699" s="260"/>
    </row>
    <row r="700" spans="1:9">
      <c r="A700" s="255">
        <f t="shared" si="45"/>
        <v>698</v>
      </c>
      <c r="B700" s="256">
        <v>45199</v>
      </c>
      <c r="C700" s="257">
        <v>71.112015999999997</v>
      </c>
      <c r="D700" s="258">
        <v>125.60061211497658</v>
      </c>
      <c r="E700" s="257">
        <f t="shared" si="46"/>
        <v>71.112015999999997</v>
      </c>
      <c r="F700" s="263"/>
      <c r="G700" s="190" t="str">
        <f t="shared" si="43"/>
        <v/>
      </c>
      <c r="H700" s="259" t="str">
        <f t="shared" si="44"/>
        <v/>
      </c>
      <c r="I700" s="260"/>
    </row>
    <row r="701" spans="1:9">
      <c r="A701" s="255">
        <f t="shared" si="45"/>
        <v>699</v>
      </c>
      <c r="B701" s="256">
        <v>45200</v>
      </c>
      <c r="C701" s="257">
        <v>65.010852999999997</v>
      </c>
      <c r="D701" s="258">
        <v>153.82677503616654</v>
      </c>
      <c r="E701" s="257">
        <f t="shared" si="46"/>
        <v>65.010852999999997</v>
      </c>
      <c r="F701" s="263"/>
      <c r="G701" s="190" t="str">
        <f t="shared" si="43"/>
        <v/>
      </c>
      <c r="H701" s="259" t="str">
        <f t="shared" si="44"/>
        <v/>
      </c>
      <c r="I701" s="260"/>
    </row>
    <row r="702" spans="1:9">
      <c r="A702" s="255">
        <f t="shared" si="45"/>
        <v>700</v>
      </c>
      <c r="B702" s="256">
        <v>45201</v>
      </c>
      <c r="C702" s="257">
        <v>119.595054</v>
      </c>
      <c r="D702" s="258">
        <v>153.82677503616654</v>
      </c>
      <c r="E702" s="257">
        <f t="shared" si="46"/>
        <v>119.595054</v>
      </c>
      <c r="F702" s="263"/>
      <c r="G702" s="190" t="str">
        <f t="shared" si="43"/>
        <v/>
      </c>
      <c r="H702" s="259" t="str">
        <f t="shared" si="44"/>
        <v/>
      </c>
      <c r="I702" s="260"/>
    </row>
    <row r="703" spans="1:9">
      <c r="A703" s="255">
        <f t="shared" si="45"/>
        <v>701</v>
      </c>
      <c r="B703" s="256">
        <v>45202</v>
      </c>
      <c r="C703" s="257">
        <v>119.29588199999999</v>
      </c>
      <c r="D703" s="258">
        <v>153.82677503616654</v>
      </c>
      <c r="E703" s="257">
        <f t="shared" si="46"/>
        <v>119.29588199999999</v>
      </c>
      <c r="F703" s="263"/>
      <c r="G703" s="190" t="str">
        <f t="shared" si="43"/>
        <v/>
      </c>
      <c r="H703" s="259" t="str">
        <f t="shared" si="44"/>
        <v/>
      </c>
      <c r="I703" s="260"/>
    </row>
    <row r="704" spans="1:9">
      <c r="A704" s="255">
        <f t="shared" si="45"/>
        <v>702</v>
      </c>
      <c r="B704" s="256">
        <v>45203</v>
      </c>
      <c r="C704" s="257">
        <v>100.617614</v>
      </c>
      <c r="D704" s="258">
        <v>153.82677503616654</v>
      </c>
      <c r="E704" s="257">
        <f t="shared" si="46"/>
        <v>100.617614</v>
      </c>
      <c r="F704" s="263"/>
      <c r="G704" s="190" t="str">
        <f t="shared" si="43"/>
        <v/>
      </c>
      <c r="H704" s="259" t="str">
        <f t="shared" si="44"/>
        <v/>
      </c>
      <c r="I704" s="260"/>
    </row>
    <row r="705" spans="1:9">
      <c r="A705" s="255">
        <f t="shared" si="45"/>
        <v>703</v>
      </c>
      <c r="B705" s="256">
        <v>45204</v>
      </c>
      <c r="C705" s="257">
        <v>47.969997999999997</v>
      </c>
      <c r="D705" s="258">
        <v>153.82677503616654</v>
      </c>
      <c r="E705" s="257">
        <f t="shared" si="46"/>
        <v>47.969997999999997</v>
      </c>
      <c r="F705" s="263"/>
      <c r="G705" s="190" t="str">
        <f t="shared" si="43"/>
        <v/>
      </c>
      <c r="H705" s="259" t="str">
        <f t="shared" si="44"/>
        <v/>
      </c>
      <c r="I705" s="260"/>
    </row>
    <row r="706" spans="1:9">
      <c r="A706" s="255">
        <f t="shared" si="45"/>
        <v>704</v>
      </c>
      <c r="B706" s="256">
        <v>45205</v>
      </c>
      <c r="C706" s="257">
        <v>62.839870000000005</v>
      </c>
      <c r="D706" s="258">
        <v>153.82677503616654</v>
      </c>
      <c r="E706" s="257">
        <f t="shared" si="46"/>
        <v>62.839870000000005</v>
      </c>
      <c r="F706" s="263"/>
      <c r="G706" s="190" t="str">
        <f t="shared" si="43"/>
        <v/>
      </c>
      <c r="H706" s="259" t="str">
        <f t="shared" si="44"/>
        <v/>
      </c>
      <c r="I706" s="260"/>
    </row>
    <row r="707" spans="1:9">
      <c r="A707" s="255">
        <f t="shared" si="45"/>
        <v>705</v>
      </c>
      <c r="B707" s="256">
        <v>45206</v>
      </c>
      <c r="C707" s="257">
        <v>73.685134999999988</v>
      </c>
      <c r="D707" s="258">
        <v>153.82677503616654</v>
      </c>
      <c r="E707" s="257">
        <f t="shared" si="46"/>
        <v>73.685134999999988</v>
      </c>
      <c r="F707" s="263"/>
      <c r="G707" s="190" t="str">
        <f t="shared" ref="G707:G761" si="47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s="259" t="str">
        <f t="shared" ref="H707:H761" si="48">IF(DAY($B707)=15,TEXT(D707,"#,0"),"")</f>
        <v/>
      </c>
      <c r="I707" s="260"/>
    </row>
    <row r="708" spans="1:9">
      <c r="A708" s="255">
        <f t="shared" si="45"/>
        <v>706</v>
      </c>
      <c r="B708" s="256">
        <v>45207</v>
      </c>
      <c r="C708" s="257">
        <v>58.411174000000003</v>
      </c>
      <c r="D708" s="258">
        <v>153.82677503616654</v>
      </c>
      <c r="E708" s="257">
        <f t="shared" si="46"/>
        <v>58.411174000000003</v>
      </c>
      <c r="F708" s="263"/>
      <c r="G708" s="190" t="str">
        <f t="shared" si="47"/>
        <v/>
      </c>
      <c r="H708" s="259" t="str">
        <f t="shared" si="48"/>
        <v/>
      </c>
      <c r="I708" s="260"/>
    </row>
    <row r="709" spans="1:9">
      <c r="A709" s="255">
        <f t="shared" si="45"/>
        <v>707</v>
      </c>
      <c r="B709" s="256">
        <v>45208</v>
      </c>
      <c r="C709" s="257">
        <v>53.081889000000004</v>
      </c>
      <c r="D709" s="258">
        <v>153.82677503616654</v>
      </c>
      <c r="E709" s="257">
        <f t="shared" si="46"/>
        <v>53.081889000000004</v>
      </c>
      <c r="F709" s="263"/>
      <c r="G709" s="190" t="str">
        <f t="shared" si="47"/>
        <v/>
      </c>
      <c r="H709" s="259" t="str">
        <f t="shared" si="48"/>
        <v/>
      </c>
      <c r="I709" s="260"/>
    </row>
    <row r="710" spans="1:9">
      <c r="A710" s="255">
        <f t="shared" si="45"/>
        <v>708</v>
      </c>
      <c r="B710" s="256">
        <v>45209</v>
      </c>
      <c r="C710" s="257">
        <v>39.551927000000006</v>
      </c>
      <c r="D710" s="258">
        <v>153.82677503616654</v>
      </c>
      <c r="E710" s="257">
        <f t="shared" si="46"/>
        <v>39.551927000000006</v>
      </c>
      <c r="F710" s="263"/>
      <c r="G710" s="190" t="str">
        <f t="shared" si="47"/>
        <v/>
      </c>
      <c r="H710" s="259" t="str">
        <f t="shared" si="48"/>
        <v/>
      </c>
      <c r="I710" s="260"/>
    </row>
    <row r="711" spans="1:9">
      <c r="A711" s="255">
        <f t="shared" si="45"/>
        <v>709</v>
      </c>
      <c r="B711" s="256">
        <v>45210</v>
      </c>
      <c r="C711" s="257">
        <v>44.508303999999995</v>
      </c>
      <c r="D711" s="258">
        <v>153.82677503616654</v>
      </c>
      <c r="E711" s="257">
        <f t="shared" si="46"/>
        <v>44.508303999999995</v>
      </c>
      <c r="F711" s="263"/>
      <c r="G711" s="190" t="str">
        <f t="shared" si="47"/>
        <v/>
      </c>
      <c r="H711" s="259" t="str">
        <f t="shared" si="48"/>
        <v/>
      </c>
      <c r="I711" s="260"/>
    </row>
    <row r="712" spans="1:9">
      <c r="A712" s="255">
        <f t="shared" si="45"/>
        <v>710</v>
      </c>
      <c r="B712" s="256">
        <v>45211</v>
      </c>
      <c r="C712" s="257">
        <v>84.965941000000001</v>
      </c>
      <c r="D712" s="258">
        <v>153.82677503616654</v>
      </c>
      <c r="E712" s="257">
        <f t="shared" si="46"/>
        <v>84.965941000000001</v>
      </c>
      <c r="F712" s="263"/>
      <c r="G712" s="190" t="str">
        <f t="shared" si="47"/>
        <v/>
      </c>
      <c r="H712" s="259" t="str">
        <f t="shared" si="48"/>
        <v/>
      </c>
      <c r="I712" s="260"/>
    </row>
    <row r="713" spans="1:9">
      <c r="A713" s="255">
        <f t="shared" si="45"/>
        <v>711</v>
      </c>
      <c r="B713" s="256">
        <v>45212</v>
      </c>
      <c r="C713" s="257">
        <v>154.04540400000002</v>
      </c>
      <c r="D713" s="258">
        <v>153.82677503616654</v>
      </c>
      <c r="E713" s="257">
        <f t="shared" si="46"/>
        <v>153.82677503616654</v>
      </c>
      <c r="F713" s="263"/>
      <c r="G713" s="190" t="str">
        <f t="shared" si="47"/>
        <v/>
      </c>
      <c r="H713" s="259" t="str">
        <f t="shared" si="48"/>
        <v/>
      </c>
      <c r="I713" s="260"/>
    </row>
    <row r="714" spans="1:9">
      <c r="A714" s="255">
        <f t="shared" si="45"/>
        <v>712</v>
      </c>
      <c r="B714" s="256">
        <v>45213</v>
      </c>
      <c r="C714" s="257">
        <v>77.564145000000011</v>
      </c>
      <c r="D714" s="258">
        <v>153.82677503616654</v>
      </c>
      <c r="E714" s="257">
        <f t="shared" si="46"/>
        <v>77.564145000000011</v>
      </c>
      <c r="F714" s="263"/>
      <c r="G714" s="190" t="str">
        <f t="shared" si="47"/>
        <v/>
      </c>
      <c r="H714" s="259" t="str">
        <f t="shared" si="48"/>
        <v/>
      </c>
      <c r="I714" s="260"/>
    </row>
    <row r="715" spans="1:9">
      <c r="A715" s="255">
        <f t="shared" si="45"/>
        <v>713</v>
      </c>
      <c r="B715" s="256">
        <v>45214</v>
      </c>
      <c r="C715" s="257">
        <v>55.796743999999997</v>
      </c>
      <c r="D715" s="258">
        <v>153.82677503616654</v>
      </c>
      <c r="E715" s="257">
        <f t="shared" si="46"/>
        <v>55.796743999999997</v>
      </c>
      <c r="F715" s="263"/>
      <c r="G715" s="190" t="str">
        <f t="shared" si="47"/>
        <v>O</v>
      </c>
      <c r="H715" s="259" t="str">
        <f t="shared" si="48"/>
        <v>153,8</v>
      </c>
      <c r="I715" s="260"/>
    </row>
    <row r="716" spans="1:9">
      <c r="A716" s="255">
        <f t="shared" si="45"/>
        <v>714</v>
      </c>
      <c r="B716" s="256">
        <v>45215</v>
      </c>
      <c r="C716" s="257">
        <v>100.030469</v>
      </c>
      <c r="D716" s="258">
        <v>153.82677503616654</v>
      </c>
      <c r="E716" s="257">
        <f t="shared" si="46"/>
        <v>100.030469</v>
      </c>
      <c r="F716" s="263"/>
      <c r="G716" s="190" t="str">
        <f t="shared" si="47"/>
        <v/>
      </c>
      <c r="H716" s="259" t="str">
        <f t="shared" si="48"/>
        <v/>
      </c>
      <c r="I716" s="260"/>
    </row>
    <row r="717" spans="1:9">
      <c r="A717" s="255">
        <f t="shared" si="45"/>
        <v>715</v>
      </c>
      <c r="B717" s="256">
        <v>45216</v>
      </c>
      <c r="C717" s="257">
        <v>301.79274400000003</v>
      </c>
      <c r="D717" s="258">
        <v>153.82677503616654</v>
      </c>
      <c r="E717" s="257">
        <f t="shared" si="46"/>
        <v>153.82677503616654</v>
      </c>
      <c r="F717" s="263"/>
      <c r="G717" s="190" t="str">
        <f t="shared" si="47"/>
        <v/>
      </c>
      <c r="H717" s="259" t="str">
        <f t="shared" si="48"/>
        <v/>
      </c>
      <c r="I717" s="260"/>
    </row>
    <row r="718" spans="1:9">
      <c r="A718" s="255">
        <f t="shared" si="45"/>
        <v>716</v>
      </c>
      <c r="B718" s="256">
        <v>45217</v>
      </c>
      <c r="C718" s="257">
        <v>374.86666300000002</v>
      </c>
      <c r="D718" s="258">
        <v>153.82677503616654</v>
      </c>
      <c r="E718" s="257">
        <f t="shared" si="46"/>
        <v>153.82677503616654</v>
      </c>
      <c r="F718" s="263"/>
      <c r="G718" s="190" t="str">
        <f t="shared" si="47"/>
        <v/>
      </c>
      <c r="H718" s="259" t="str">
        <f t="shared" si="48"/>
        <v/>
      </c>
      <c r="I718" s="260"/>
    </row>
    <row r="719" spans="1:9">
      <c r="A719" s="255">
        <f t="shared" si="45"/>
        <v>717</v>
      </c>
      <c r="B719" s="256">
        <v>45218</v>
      </c>
      <c r="C719" s="257">
        <v>392.27532299999996</v>
      </c>
      <c r="D719" s="258">
        <v>153.82677503616654</v>
      </c>
      <c r="E719" s="257">
        <f t="shared" si="46"/>
        <v>153.82677503616654</v>
      </c>
      <c r="F719" s="263"/>
      <c r="G719" s="190" t="str">
        <f t="shared" si="47"/>
        <v/>
      </c>
      <c r="H719" s="259" t="str">
        <f t="shared" si="48"/>
        <v/>
      </c>
      <c r="I719" s="260"/>
    </row>
    <row r="720" spans="1:9">
      <c r="A720" s="255">
        <f t="shared" si="45"/>
        <v>718</v>
      </c>
      <c r="B720" s="256">
        <v>45219</v>
      </c>
      <c r="C720" s="257">
        <v>415.31141599999995</v>
      </c>
      <c r="D720" s="258">
        <v>153.82677503616654</v>
      </c>
      <c r="E720" s="257">
        <f t="shared" si="46"/>
        <v>153.82677503616654</v>
      </c>
      <c r="F720" s="263"/>
      <c r="G720" s="190" t="str">
        <f t="shared" si="47"/>
        <v/>
      </c>
      <c r="H720" s="259" t="str">
        <f t="shared" si="48"/>
        <v/>
      </c>
      <c r="I720" s="260"/>
    </row>
    <row r="721" spans="1:9">
      <c r="A721" s="255">
        <f t="shared" si="45"/>
        <v>719</v>
      </c>
      <c r="B721" s="256">
        <v>45220</v>
      </c>
      <c r="C721" s="257">
        <v>192.22720900000002</v>
      </c>
      <c r="D721" s="258">
        <v>153.82677503616654</v>
      </c>
      <c r="E721" s="257">
        <f t="shared" si="46"/>
        <v>153.82677503616654</v>
      </c>
      <c r="F721" s="263"/>
      <c r="G721" s="190" t="str">
        <f t="shared" si="47"/>
        <v/>
      </c>
      <c r="H721" s="259" t="str">
        <f t="shared" si="48"/>
        <v/>
      </c>
      <c r="I721" s="260"/>
    </row>
    <row r="722" spans="1:9">
      <c r="A722" s="255">
        <f t="shared" si="45"/>
        <v>720</v>
      </c>
      <c r="B722" s="256">
        <v>45221</v>
      </c>
      <c r="C722" s="257">
        <v>169.731527</v>
      </c>
      <c r="D722" s="258">
        <v>153.82677503616654</v>
      </c>
      <c r="E722" s="257">
        <f t="shared" si="46"/>
        <v>153.82677503616654</v>
      </c>
      <c r="F722" s="263"/>
      <c r="G722" s="190" t="str">
        <f t="shared" si="47"/>
        <v/>
      </c>
      <c r="H722" s="259" t="str">
        <f t="shared" si="48"/>
        <v/>
      </c>
      <c r="I722" s="260"/>
    </row>
    <row r="723" spans="1:9">
      <c r="A723" s="255">
        <f t="shared" si="45"/>
        <v>721</v>
      </c>
      <c r="B723" s="256">
        <v>45222</v>
      </c>
      <c r="C723" s="257">
        <v>147.10712599999999</v>
      </c>
      <c r="D723" s="258">
        <v>153.82677503616654</v>
      </c>
      <c r="E723" s="257">
        <f t="shared" si="46"/>
        <v>147.10712599999999</v>
      </c>
      <c r="F723" s="263"/>
      <c r="G723" s="190" t="str">
        <f t="shared" si="47"/>
        <v/>
      </c>
      <c r="H723" s="259" t="str">
        <f t="shared" si="48"/>
        <v/>
      </c>
      <c r="I723" s="260"/>
    </row>
    <row r="724" spans="1:9">
      <c r="A724" s="255">
        <f t="shared" si="45"/>
        <v>722</v>
      </c>
      <c r="B724" s="256">
        <v>45223</v>
      </c>
      <c r="C724" s="257">
        <v>302.44678600000003</v>
      </c>
      <c r="D724" s="258">
        <v>153.82677503616654</v>
      </c>
      <c r="E724" s="257">
        <f t="shared" si="46"/>
        <v>153.82677503616654</v>
      </c>
      <c r="F724" s="263"/>
      <c r="G724" s="190" t="str">
        <f t="shared" si="47"/>
        <v/>
      </c>
      <c r="H724" s="259" t="str">
        <f t="shared" si="48"/>
        <v/>
      </c>
      <c r="I724" s="260"/>
    </row>
    <row r="725" spans="1:9">
      <c r="A725" s="255">
        <f t="shared" si="45"/>
        <v>723</v>
      </c>
      <c r="B725" s="256">
        <v>45224</v>
      </c>
      <c r="C725" s="257">
        <v>398.84176600000001</v>
      </c>
      <c r="D725" s="258">
        <v>153.82677503616654</v>
      </c>
      <c r="E725" s="257">
        <f t="shared" si="46"/>
        <v>153.82677503616654</v>
      </c>
      <c r="F725" s="263"/>
      <c r="G725" s="190" t="str">
        <f t="shared" si="47"/>
        <v/>
      </c>
      <c r="H725" s="259" t="str">
        <f t="shared" si="48"/>
        <v/>
      </c>
      <c r="I725" s="260"/>
    </row>
    <row r="726" spans="1:9">
      <c r="A726" s="255">
        <f t="shared" si="45"/>
        <v>724</v>
      </c>
      <c r="B726" s="256">
        <v>45225</v>
      </c>
      <c r="C726" s="257">
        <v>408.20784800000001</v>
      </c>
      <c r="D726" s="258">
        <v>153.82677503616654</v>
      </c>
      <c r="E726" s="257">
        <f t="shared" si="46"/>
        <v>153.82677503616654</v>
      </c>
      <c r="F726" s="263"/>
      <c r="G726" s="190" t="str">
        <f t="shared" si="47"/>
        <v/>
      </c>
      <c r="H726" s="259" t="str">
        <f t="shared" si="48"/>
        <v/>
      </c>
      <c r="I726" s="260"/>
    </row>
    <row r="727" spans="1:9">
      <c r="A727" s="255">
        <f t="shared" ref="A727:A761" si="49">+A726+1</f>
        <v>725</v>
      </c>
      <c r="B727" s="256">
        <v>45226</v>
      </c>
      <c r="C727" s="257">
        <v>354.26643099999995</v>
      </c>
      <c r="D727" s="258">
        <v>153.82677503616654</v>
      </c>
      <c r="E727" s="257">
        <f t="shared" ref="E727:E761" si="50">IF(C727&gt;D727,D727,C727)</f>
        <v>153.82677503616654</v>
      </c>
      <c r="F727" s="263"/>
      <c r="G727" s="190" t="str">
        <f t="shared" si="47"/>
        <v/>
      </c>
      <c r="H727" s="259" t="str">
        <f t="shared" si="48"/>
        <v/>
      </c>
      <c r="I727" s="260"/>
    </row>
    <row r="728" spans="1:9">
      <c r="A728" s="255">
        <f t="shared" si="49"/>
        <v>726</v>
      </c>
      <c r="B728" s="256">
        <v>45227</v>
      </c>
      <c r="C728" s="257">
        <v>285.17761099999996</v>
      </c>
      <c r="D728" s="258">
        <v>153.82677503616654</v>
      </c>
      <c r="E728" s="257">
        <f t="shared" si="50"/>
        <v>153.82677503616654</v>
      </c>
      <c r="F728" s="263"/>
      <c r="G728" s="190" t="str">
        <f t="shared" si="47"/>
        <v/>
      </c>
      <c r="H728" s="259" t="str">
        <f t="shared" si="48"/>
        <v/>
      </c>
      <c r="I728" s="260"/>
    </row>
    <row r="729" spans="1:9">
      <c r="A729" s="255">
        <f t="shared" si="49"/>
        <v>727</v>
      </c>
      <c r="B729" s="256">
        <v>45228</v>
      </c>
      <c r="C729" s="257">
        <v>239.78311500000001</v>
      </c>
      <c r="D729" s="258">
        <v>153.82677503616654</v>
      </c>
      <c r="E729" s="257">
        <f t="shared" si="50"/>
        <v>153.82677503616654</v>
      </c>
      <c r="F729" s="263"/>
      <c r="G729" s="190" t="str">
        <f t="shared" si="47"/>
        <v/>
      </c>
      <c r="H729" s="259" t="str">
        <f t="shared" si="48"/>
        <v/>
      </c>
      <c r="I729" s="260"/>
    </row>
    <row r="730" spans="1:9">
      <c r="A730" s="255">
        <f t="shared" si="49"/>
        <v>728</v>
      </c>
      <c r="B730" s="256">
        <v>45229</v>
      </c>
      <c r="C730" s="257">
        <v>301.61685700000004</v>
      </c>
      <c r="D730" s="258">
        <v>153.82677503616654</v>
      </c>
      <c r="E730" s="257">
        <f t="shared" si="50"/>
        <v>153.82677503616654</v>
      </c>
      <c r="F730" s="263"/>
      <c r="G730" s="190" t="str">
        <f t="shared" si="47"/>
        <v/>
      </c>
      <c r="H730" s="259" t="str">
        <f t="shared" si="48"/>
        <v/>
      </c>
      <c r="I730" s="260"/>
    </row>
    <row r="731" spans="1:9">
      <c r="A731" s="255">
        <f t="shared" si="49"/>
        <v>729</v>
      </c>
      <c r="B731" s="256">
        <v>45230</v>
      </c>
      <c r="C731" s="257">
        <v>178.02342800000002</v>
      </c>
      <c r="D731" s="258">
        <v>153.82677503616654</v>
      </c>
      <c r="E731" s="257">
        <f t="shared" si="50"/>
        <v>153.82677503616654</v>
      </c>
      <c r="F731" s="263"/>
      <c r="G731" s="190" t="str">
        <f t="shared" si="47"/>
        <v/>
      </c>
      <c r="H731" s="259" t="str">
        <f t="shared" si="48"/>
        <v/>
      </c>
      <c r="I731" s="260"/>
    </row>
    <row r="732" spans="1:9">
      <c r="A732" s="255">
        <f t="shared" si="49"/>
        <v>730</v>
      </c>
      <c r="B732" s="256">
        <v>45231</v>
      </c>
      <c r="C732" s="257">
        <v>307.92735099999999</v>
      </c>
      <c r="D732" s="258">
        <v>207.7904900330534</v>
      </c>
      <c r="E732" s="257">
        <f t="shared" si="50"/>
        <v>207.7904900330534</v>
      </c>
      <c r="F732" s="263"/>
      <c r="G732" s="190" t="str">
        <f t="shared" si="47"/>
        <v/>
      </c>
      <c r="H732" s="259" t="str">
        <f t="shared" si="48"/>
        <v/>
      </c>
      <c r="I732" s="260"/>
    </row>
    <row r="733" spans="1:9">
      <c r="A733" s="255">
        <f t="shared" si="49"/>
        <v>731</v>
      </c>
      <c r="B733" s="256">
        <v>45232</v>
      </c>
      <c r="C733" s="257">
        <v>381.455218</v>
      </c>
      <c r="D733" s="258">
        <v>207.7904900330534</v>
      </c>
      <c r="E733" s="257">
        <f t="shared" si="50"/>
        <v>207.7904900330534</v>
      </c>
      <c r="F733" s="263"/>
      <c r="G733" s="190" t="str">
        <f t="shared" si="47"/>
        <v/>
      </c>
      <c r="H733" s="259" t="str">
        <f t="shared" si="48"/>
        <v/>
      </c>
      <c r="I733" s="260"/>
    </row>
    <row r="734" spans="1:9">
      <c r="A734" s="255">
        <f t="shared" si="49"/>
        <v>732</v>
      </c>
      <c r="B734" s="256">
        <v>45233</v>
      </c>
      <c r="C734" s="257">
        <v>373.43853200000001</v>
      </c>
      <c r="D734" s="258">
        <v>207.7904900330534</v>
      </c>
      <c r="E734" s="257">
        <f t="shared" si="50"/>
        <v>207.7904900330534</v>
      </c>
      <c r="F734" s="263"/>
      <c r="G734" s="190" t="str">
        <f t="shared" si="47"/>
        <v/>
      </c>
      <c r="H734" s="259" t="str">
        <f t="shared" si="48"/>
        <v/>
      </c>
      <c r="I734" s="260"/>
    </row>
    <row r="735" spans="1:9">
      <c r="A735" s="255">
        <f t="shared" si="49"/>
        <v>733</v>
      </c>
      <c r="B735" s="256">
        <v>45234</v>
      </c>
      <c r="C735" s="257">
        <v>299.94979999999998</v>
      </c>
      <c r="D735" s="258">
        <v>207.7904900330534</v>
      </c>
      <c r="E735" s="257">
        <f t="shared" si="50"/>
        <v>207.7904900330534</v>
      </c>
      <c r="F735" s="263"/>
      <c r="G735" s="190" t="str">
        <f t="shared" si="47"/>
        <v/>
      </c>
      <c r="H735" s="259" t="str">
        <f t="shared" si="48"/>
        <v/>
      </c>
      <c r="I735" s="260"/>
    </row>
    <row r="736" spans="1:9">
      <c r="A736" s="255">
        <f t="shared" si="49"/>
        <v>734</v>
      </c>
      <c r="B736" s="256">
        <v>45235</v>
      </c>
      <c r="C736" s="257">
        <v>288.38579999999996</v>
      </c>
      <c r="D736" s="258">
        <v>207.7904900330534</v>
      </c>
      <c r="E736" s="257">
        <f t="shared" si="50"/>
        <v>207.7904900330534</v>
      </c>
      <c r="F736" s="263"/>
      <c r="G736" s="190" t="str">
        <f t="shared" si="47"/>
        <v/>
      </c>
      <c r="H736" s="259" t="str">
        <f t="shared" si="48"/>
        <v/>
      </c>
      <c r="I736" s="260"/>
    </row>
    <row r="737" spans="1:9">
      <c r="A737" s="255">
        <f t="shared" si="49"/>
        <v>735</v>
      </c>
      <c r="B737" s="256">
        <v>45236</v>
      </c>
      <c r="C737" s="257">
        <v>227.02</v>
      </c>
      <c r="D737" s="258">
        <v>207.7904900330534</v>
      </c>
      <c r="E737" s="257">
        <f t="shared" si="50"/>
        <v>207.7904900330534</v>
      </c>
      <c r="F737" s="263"/>
      <c r="G737" s="190" t="str">
        <f t="shared" si="47"/>
        <v/>
      </c>
      <c r="H737" s="259" t="str">
        <f t="shared" si="48"/>
        <v/>
      </c>
      <c r="I737" s="260"/>
    </row>
    <row r="738" spans="1:9">
      <c r="A738" s="255">
        <f t="shared" si="49"/>
        <v>736</v>
      </c>
      <c r="B738" s="256">
        <v>45237</v>
      </c>
      <c r="C738" s="257">
        <v>171.128219</v>
      </c>
      <c r="D738" s="258">
        <v>207.7904900330534</v>
      </c>
      <c r="E738" s="257">
        <f t="shared" si="50"/>
        <v>171.128219</v>
      </c>
      <c r="F738" s="263"/>
      <c r="G738" s="190" t="str">
        <f t="shared" si="47"/>
        <v/>
      </c>
      <c r="H738" s="259" t="str">
        <f t="shared" si="48"/>
        <v/>
      </c>
      <c r="I738" s="260"/>
    </row>
    <row r="739" spans="1:9">
      <c r="A739" s="255">
        <f t="shared" si="49"/>
        <v>737</v>
      </c>
      <c r="B739" s="256">
        <v>45238</v>
      </c>
      <c r="C739" s="257">
        <v>185.09465499999999</v>
      </c>
      <c r="D739" s="258">
        <v>207.7904900330534</v>
      </c>
      <c r="E739" s="257">
        <f t="shared" si="50"/>
        <v>185.09465499999999</v>
      </c>
      <c r="F739" s="263"/>
      <c r="G739" s="190" t="str">
        <f t="shared" si="47"/>
        <v/>
      </c>
      <c r="H739" s="259" t="str">
        <f t="shared" si="48"/>
        <v/>
      </c>
      <c r="I739" s="260"/>
    </row>
    <row r="740" spans="1:9">
      <c r="A740" s="255">
        <f t="shared" si="49"/>
        <v>738</v>
      </c>
      <c r="B740" s="256">
        <v>45239</v>
      </c>
      <c r="C740" s="257">
        <v>264.01010600000001</v>
      </c>
      <c r="D740" s="258">
        <v>207.7904900330534</v>
      </c>
      <c r="E740" s="257">
        <f t="shared" si="50"/>
        <v>207.7904900330534</v>
      </c>
      <c r="F740" s="263"/>
      <c r="G740" s="190" t="str">
        <f t="shared" si="47"/>
        <v/>
      </c>
      <c r="H740" s="259" t="str">
        <f t="shared" si="48"/>
        <v/>
      </c>
      <c r="I740" s="260"/>
    </row>
    <row r="741" spans="1:9">
      <c r="A741" s="255">
        <f t="shared" si="49"/>
        <v>739</v>
      </c>
      <c r="B741" s="256">
        <v>45240</v>
      </c>
      <c r="C741" s="257">
        <v>308.61930000000001</v>
      </c>
      <c r="D741" s="258">
        <v>207.7904900330534</v>
      </c>
      <c r="E741" s="257">
        <f t="shared" si="50"/>
        <v>207.7904900330534</v>
      </c>
      <c r="F741" s="263"/>
      <c r="G741" s="190" t="str">
        <f t="shared" si="47"/>
        <v/>
      </c>
      <c r="H741" s="259" t="str">
        <f t="shared" si="48"/>
        <v/>
      </c>
      <c r="I741" s="260"/>
    </row>
    <row r="742" spans="1:9">
      <c r="A742" s="255">
        <f t="shared" si="49"/>
        <v>740</v>
      </c>
      <c r="B742" s="256">
        <v>45241</v>
      </c>
      <c r="C742" s="257">
        <v>352.24612999999999</v>
      </c>
      <c r="D742" s="258">
        <v>207.7904900330534</v>
      </c>
      <c r="E742" s="257">
        <f t="shared" si="50"/>
        <v>207.7904900330534</v>
      </c>
      <c r="F742" s="263"/>
      <c r="G742" s="190" t="str">
        <f t="shared" si="47"/>
        <v/>
      </c>
      <c r="H742" s="259" t="str">
        <f t="shared" si="48"/>
        <v/>
      </c>
      <c r="I742" s="260"/>
    </row>
    <row r="743" spans="1:9">
      <c r="A743" s="255">
        <f t="shared" si="49"/>
        <v>741</v>
      </c>
      <c r="B743" s="256">
        <v>45242</v>
      </c>
      <c r="C743" s="257">
        <v>270.20452500000005</v>
      </c>
      <c r="D743" s="258">
        <v>207.7904900330534</v>
      </c>
      <c r="E743" s="257">
        <f t="shared" si="50"/>
        <v>207.7904900330534</v>
      </c>
      <c r="F743" s="263"/>
      <c r="G743" s="190" t="str">
        <f t="shared" si="47"/>
        <v/>
      </c>
      <c r="H743" s="259" t="str">
        <f t="shared" si="48"/>
        <v/>
      </c>
      <c r="I743" s="260"/>
    </row>
    <row r="744" spans="1:9">
      <c r="A744" s="255">
        <f t="shared" si="49"/>
        <v>742</v>
      </c>
      <c r="B744" s="256">
        <v>45243</v>
      </c>
      <c r="C744" s="257">
        <v>242.77040500000001</v>
      </c>
      <c r="D744" s="258">
        <v>207.7904900330534</v>
      </c>
      <c r="E744" s="257">
        <f t="shared" si="50"/>
        <v>207.7904900330534</v>
      </c>
      <c r="F744" s="263"/>
      <c r="G744" s="190" t="str">
        <f t="shared" si="47"/>
        <v/>
      </c>
      <c r="H744" s="259" t="str">
        <f t="shared" si="48"/>
        <v/>
      </c>
      <c r="I744" s="260"/>
    </row>
    <row r="745" spans="1:9">
      <c r="A745" s="255">
        <f t="shared" si="49"/>
        <v>743</v>
      </c>
      <c r="B745" s="256">
        <v>45244</v>
      </c>
      <c r="C745" s="257">
        <v>195.594943</v>
      </c>
      <c r="D745" s="258">
        <v>207.7904900330534</v>
      </c>
      <c r="E745" s="257">
        <f t="shared" si="50"/>
        <v>195.594943</v>
      </c>
      <c r="F745" s="263"/>
      <c r="G745" s="190" t="str">
        <f t="shared" si="47"/>
        <v/>
      </c>
      <c r="H745" s="259" t="str">
        <f t="shared" si="48"/>
        <v/>
      </c>
      <c r="I745" s="260"/>
    </row>
    <row r="746" spans="1:9">
      <c r="A746" s="255">
        <f t="shared" si="49"/>
        <v>744</v>
      </c>
      <c r="B746" s="256">
        <v>45245</v>
      </c>
      <c r="C746" s="257">
        <v>102.47642500000001</v>
      </c>
      <c r="D746" s="258">
        <v>207.7904900330534</v>
      </c>
      <c r="E746" s="257">
        <f t="shared" si="50"/>
        <v>102.47642500000001</v>
      </c>
      <c r="F746" s="263"/>
      <c r="G746" s="190" t="str">
        <f t="shared" si="47"/>
        <v>N</v>
      </c>
      <c r="H746" s="259" t="str">
        <f t="shared" si="48"/>
        <v>207,8</v>
      </c>
      <c r="I746" s="260"/>
    </row>
    <row r="747" spans="1:9">
      <c r="A747" s="255">
        <f t="shared" si="49"/>
        <v>745</v>
      </c>
      <c r="B747" s="256">
        <v>45246</v>
      </c>
      <c r="C747" s="257">
        <v>160.7004</v>
      </c>
      <c r="D747" s="258">
        <v>207.7904900330534</v>
      </c>
      <c r="E747" s="257">
        <f t="shared" si="50"/>
        <v>160.7004</v>
      </c>
      <c r="F747" s="263"/>
      <c r="G747" s="190" t="str">
        <f t="shared" si="47"/>
        <v/>
      </c>
      <c r="H747" s="259" t="str">
        <f t="shared" si="48"/>
        <v/>
      </c>
      <c r="I747" s="260"/>
    </row>
    <row r="748" spans="1:9">
      <c r="A748" s="255">
        <f t="shared" si="49"/>
        <v>746</v>
      </c>
      <c r="B748" s="256">
        <v>45247</v>
      </c>
      <c r="C748" s="257">
        <v>103.53475</v>
      </c>
      <c r="D748" s="258">
        <v>207.7904900330534</v>
      </c>
      <c r="E748" s="257">
        <f t="shared" si="50"/>
        <v>103.53475</v>
      </c>
      <c r="F748" s="263"/>
      <c r="G748" s="190" t="str">
        <f t="shared" si="47"/>
        <v/>
      </c>
      <c r="H748" s="259" t="str">
        <f t="shared" si="48"/>
        <v/>
      </c>
      <c r="I748" s="260"/>
    </row>
    <row r="749" spans="1:9">
      <c r="A749" s="255">
        <f t="shared" si="49"/>
        <v>747</v>
      </c>
      <c r="B749" s="256">
        <v>45248</v>
      </c>
      <c r="C749" s="257">
        <v>92.976399999999998</v>
      </c>
      <c r="D749" s="258">
        <v>207.7904900330534</v>
      </c>
      <c r="E749" s="257">
        <f t="shared" si="50"/>
        <v>92.976399999999998</v>
      </c>
      <c r="F749" s="263"/>
      <c r="G749" s="190" t="str">
        <f t="shared" si="47"/>
        <v/>
      </c>
      <c r="H749" s="259" t="str">
        <f t="shared" si="48"/>
        <v/>
      </c>
      <c r="I749" s="260"/>
    </row>
    <row r="750" spans="1:9">
      <c r="A750" s="255">
        <f t="shared" si="49"/>
        <v>748</v>
      </c>
      <c r="B750" s="256">
        <v>45249</v>
      </c>
      <c r="C750" s="257">
        <v>37.336100000000002</v>
      </c>
      <c r="D750" s="258">
        <v>207.7904900330534</v>
      </c>
      <c r="E750" s="257">
        <f t="shared" si="50"/>
        <v>37.336100000000002</v>
      </c>
      <c r="F750" s="263"/>
      <c r="G750" s="190" t="str">
        <f t="shared" si="47"/>
        <v/>
      </c>
      <c r="H750" s="259" t="str">
        <f t="shared" si="48"/>
        <v/>
      </c>
      <c r="I750" s="260"/>
    </row>
    <row r="751" spans="1:9">
      <c r="A751" s="255">
        <f t="shared" si="49"/>
        <v>749</v>
      </c>
      <c r="B751" s="256">
        <v>45250</v>
      </c>
      <c r="C751" s="257">
        <v>126.12639999999999</v>
      </c>
      <c r="D751" s="258">
        <v>207.7904900330534</v>
      </c>
      <c r="E751" s="257">
        <f t="shared" si="50"/>
        <v>126.12639999999999</v>
      </c>
      <c r="F751" s="263"/>
      <c r="G751" s="190" t="str">
        <f t="shared" si="47"/>
        <v/>
      </c>
      <c r="H751" s="259" t="str">
        <f t="shared" si="48"/>
        <v/>
      </c>
      <c r="I751" s="260"/>
    </row>
    <row r="752" spans="1:9">
      <c r="A752" s="255">
        <f t="shared" si="49"/>
        <v>750</v>
      </c>
      <c r="B752" s="256">
        <v>45251</v>
      </c>
      <c r="C752" s="257">
        <v>330.35251799999998</v>
      </c>
      <c r="D752" s="258">
        <v>207.7904900330534</v>
      </c>
      <c r="E752" s="257">
        <f t="shared" si="50"/>
        <v>207.7904900330534</v>
      </c>
      <c r="F752" s="263"/>
      <c r="G752" s="190" t="str">
        <f t="shared" si="47"/>
        <v/>
      </c>
      <c r="H752" s="259" t="str">
        <f t="shared" si="48"/>
        <v/>
      </c>
      <c r="I752" s="260"/>
    </row>
    <row r="753" spans="1:9">
      <c r="A753" s="255">
        <f t="shared" si="49"/>
        <v>751</v>
      </c>
      <c r="B753" s="256">
        <v>45252</v>
      </c>
      <c r="C753" s="257">
        <v>363.58266300000003</v>
      </c>
      <c r="D753" s="258">
        <v>207.7904900330534</v>
      </c>
      <c r="E753" s="257">
        <f t="shared" si="50"/>
        <v>207.7904900330534</v>
      </c>
      <c r="F753" s="263"/>
      <c r="G753" s="190" t="str">
        <f t="shared" si="47"/>
        <v/>
      </c>
      <c r="H753" s="259" t="str">
        <f t="shared" si="48"/>
        <v/>
      </c>
      <c r="I753" s="260"/>
    </row>
    <row r="754" spans="1:9">
      <c r="A754" s="255">
        <f t="shared" si="49"/>
        <v>752</v>
      </c>
      <c r="B754" s="256">
        <v>45253</v>
      </c>
      <c r="C754" s="257">
        <v>304.19385499999999</v>
      </c>
      <c r="D754" s="258">
        <v>207.7904900330534</v>
      </c>
      <c r="E754" s="257">
        <f t="shared" si="50"/>
        <v>207.7904900330534</v>
      </c>
      <c r="F754" s="263"/>
      <c r="G754" s="190" t="str">
        <f t="shared" si="47"/>
        <v/>
      </c>
      <c r="H754" s="259" t="str">
        <f t="shared" si="48"/>
        <v/>
      </c>
      <c r="I754" s="260"/>
    </row>
    <row r="755" spans="1:9">
      <c r="A755" s="255">
        <f t="shared" si="49"/>
        <v>753</v>
      </c>
      <c r="B755" s="256">
        <v>45254</v>
      </c>
      <c r="C755" s="257">
        <v>258.10798800000003</v>
      </c>
      <c r="D755" s="258">
        <v>207.7904900330534</v>
      </c>
      <c r="E755" s="257">
        <f t="shared" si="50"/>
        <v>207.7904900330534</v>
      </c>
      <c r="F755" s="263"/>
      <c r="G755" s="190" t="str">
        <f t="shared" si="47"/>
        <v/>
      </c>
      <c r="H755" s="259" t="str">
        <f t="shared" si="48"/>
        <v/>
      </c>
      <c r="I755" s="260"/>
    </row>
    <row r="756" spans="1:9">
      <c r="A756" s="255">
        <f t="shared" si="49"/>
        <v>754</v>
      </c>
      <c r="B756" s="256">
        <v>45255</v>
      </c>
      <c r="C756" s="257">
        <v>172.675949</v>
      </c>
      <c r="D756" s="258">
        <v>207.7904900330534</v>
      </c>
      <c r="E756" s="257">
        <f t="shared" si="50"/>
        <v>172.675949</v>
      </c>
      <c r="F756" s="263"/>
      <c r="G756" s="190" t="str">
        <f t="shared" si="47"/>
        <v/>
      </c>
      <c r="H756" s="259" t="str">
        <f t="shared" si="48"/>
        <v/>
      </c>
      <c r="I756" s="260"/>
    </row>
    <row r="757" spans="1:9">
      <c r="A757" s="255">
        <f t="shared" si="49"/>
        <v>755</v>
      </c>
      <c r="B757" s="256">
        <v>45256</v>
      </c>
      <c r="C757" s="257">
        <v>32.874099999999999</v>
      </c>
      <c r="D757" s="258">
        <v>207.7904900330534</v>
      </c>
      <c r="E757" s="257">
        <f t="shared" si="50"/>
        <v>32.874099999999999</v>
      </c>
      <c r="F757" s="263"/>
      <c r="G757" s="190" t="str">
        <f t="shared" si="47"/>
        <v/>
      </c>
      <c r="H757" s="259" t="str">
        <f t="shared" si="48"/>
        <v/>
      </c>
      <c r="I757" s="260"/>
    </row>
    <row r="758" spans="1:9">
      <c r="A758" s="255">
        <f t="shared" si="49"/>
        <v>756</v>
      </c>
      <c r="B758" s="256">
        <v>45257</v>
      </c>
      <c r="C758" s="257">
        <v>204.55170000000001</v>
      </c>
      <c r="D758" s="258">
        <v>207.7904900330534</v>
      </c>
      <c r="E758" s="257">
        <f t="shared" si="50"/>
        <v>204.55170000000001</v>
      </c>
      <c r="F758" s="263"/>
      <c r="G758" s="190" t="str">
        <f t="shared" si="47"/>
        <v/>
      </c>
      <c r="H758" s="259" t="str">
        <f t="shared" si="48"/>
        <v/>
      </c>
      <c r="I758" s="260"/>
    </row>
    <row r="759" spans="1:9">
      <c r="A759" s="255">
        <f t="shared" si="49"/>
        <v>757</v>
      </c>
      <c r="B759" s="256">
        <v>45258</v>
      </c>
      <c r="C759" s="257">
        <v>221.98860000000002</v>
      </c>
      <c r="D759" s="258">
        <v>207.7904900330534</v>
      </c>
      <c r="E759" s="257">
        <f t="shared" si="50"/>
        <v>207.7904900330534</v>
      </c>
      <c r="F759" s="263"/>
      <c r="G759" s="190" t="str">
        <f t="shared" si="47"/>
        <v/>
      </c>
      <c r="H759" s="259" t="str">
        <f t="shared" si="48"/>
        <v/>
      </c>
      <c r="I759" s="260"/>
    </row>
    <row r="760" spans="1:9">
      <c r="A760" s="255">
        <f t="shared" si="49"/>
        <v>758</v>
      </c>
      <c r="B760" s="256">
        <v>45259</v>
      </c>
      <c r="C760" s="257">
        <v>293.255</v>
      </c>
      <c r="D760" s="258">
        <v>207.7904900330534</v>
      </c>
      <c r="E760" s="257">
        <f t="shared" si="50"/>
        <v>207.7904900330534</v>
      </c>
      <c r="F760" s="263"/>
      <c r="G760" s="190" t="str">
        <f t="shared" si="47"/>
        <v/>
      </c>
      <c r="H760" s="259" t="str">
        <f t="shared" si="48"/>
        <v/>
      </c>
      <c r="I760" s="260"/>
    </row>
    <row r="761" spans="1:9">
      <c r="A761" s="255">
        <f t="shared" si="49"/>
        <v>759</v>
      </c>
      <c r="B761" s="256">
        <v>45260</v>
      </c>
      <c r="C761" s="257">
        <v>292.67700000000002</v>
      </c>
      <c r="D761" s="258">
        <v>207.7904900330534</v>
      </c>
      <c r="E761" s="257">
        <f t="shared" si="50"/>
        <v>207.7904900330534</v>
      </c>
      <c r="F761" s="263"/>
      <c r="G761" s="190" t="str">
        <f t="shared" si="47"/>
        <v/>
      </c>
      <c r="H761" s="259" t="str">
        <f t="shared" si="48"/>
        <v/>
      </c>
      <c r="I761" s="260"/>
    </row>
    <row r="762" spans="1:9">
      <c r="B762" s="256"/>
      <c r="C762" s="257"/>
      <c r="D762" s="258"/>
      <c r="E762" s="257"/>
      <c r="F762" s="263"/>
      <c r="G762" s="190"/>
      <c r="H762" s="259"/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topLeftCell="A753" workbookViewId="0">
      <selection activeCell="I761" sqref="I761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219</v>
      </c>
      <c r="D1" s="294" t="s">
        <v>220</v>
      </c>
    </row>
    <row r="2" spans="1:9">
      <c r="A2" s="255">
        <v>0</v>
      </c>
      <c r="B2" s="256">
        <v>44501</v>
      </c>
      <c r="C2" s="257">
        <v>34.200583999999999</v>
      </c>
      <c r="D2" s="258">
        <v>33.826020420775109</v>
      </c>
      <c r="E2" s="257">
        <f>IF(C2&gt;D2,D2,C2)</f>
        <v>33.826020420775109</v>
      </c>
      <c r="F2" s="260">
        <f>YEAR(B2)</f>
        <v>2021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44502</v>
      </c>
      <c r="C3" s="257">
        <v>28.425051</v>
      </c>
      <c r="D3" s="258">
        <v>33.826020420775109</v>
      </c>
      <c r="E3" s="257">
        <f>IF(C3&gt;D3,D3,C3)</f>
        <v>28.425051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44503</v>
      </c>
      <c r="C4" s="257">
        <v>47.295914000000003</v>
      </c>
      <c r="D4" s="258">
        <v>33.826020420775109</v>
      </c>
      <c r="E4" s="257">
        <f t="shared" ref="E4:E67" si="3">IF(C4&gt;D4,D4,C4)</f>
        <v>33.826020420775109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44504</v>
      </c>
      <c r="C5" s="257">
        <v>53.287258000000001</v>
      </c>
      <c r="D5" s="258">
        <v>33.826020420775109</v>
      </c>
      <c r="E5" s="257">
        <f t="shared" si="3"/>
        <v>33.826020420775109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44505</v>
      </c>
      <c r="C6" s="257">
        <v>58.305930999999994</v>
      </c>
      <c r="D6" s="258">
        <v>33.826020420775109</v>
      </c>
      <c r="E6" s="257">
        <f t="shared" si="3"/>
        <v>33.826020420775109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44506</v>
      </c>
      <c r="C7" s="257">
        <v>60.266964000000002</v>
      </c>
      <c r="D7" s="258">
        <v>33.826020420775109</v>
      </c>
      <c r="E7" s="257">
        <f t="shared" si="3"/>
        <v>33.826020420775109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44507</v>
      </c>
      <c r="C8" s="257">
        <v>58.469233000000003</v>
      </c>
      <c r="D8" s="258">
        <v>33.826020420775109</v>
      </c>
      <c r="E8" s="257">
        <f t="shared" si="3"/>
        <v>33.826020420775109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44508</v>
      </c>
      <c r="C9" s="257">
        <v>58.837652999999996</v>
      </c>
      <c r="D9" s="258">
        <v>33.826020420775109</v>
      </c>
      <c r="E9" s="257">
        <f t="shared" si="3"/>
        <v>33.826020420775109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44509</v>
      </c>
      <c r="C10" s="257">
        <v>58.616315</v>
      </c>
      <c r="D10" s="258">
        <v>33.826020420775109</v>
      </c>
      <c r="E10" s="257">
        <f t="shared" si="3"/>
        <v>33.826020420775109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44510</v>
      </c>
      <c r="C11" s="257">
        <v>54.433118</v>
      </c>
      <c r="D11" s="258">
        <v>33.826020420775109</v>
      </c>
      <c r="E11" s="257">
        <f t="shared" si="3"/>
        <v>33.826020420775109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44511</v>
      </c>
      <c r="C12" s="257">
        <v>51.350515000000001</v>
      </c>
      <c r="D12" s="258">
        <v>33.826020420775109</v>
      </c>
      <c r="E12" s="257">
        <f t="shared" si="3"/>
        <v>33.826020420775109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44512</v>
      </c>
      <c r="C13" s="257">
        <v>49.155479</v>
      </c>
      <c r="D13" s="258">
        <v>33.826020420775109</v>
      </c>
      <c r="E13" s="257">
        <f t="shared" si="3"/>
        <v>33.826020420775109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44513</v>
      </c>
      <c r="C14" s="257">
        <v>52.486421999999997</v>
      </c>
      <c r="D14" s="258">
        <v>33.826020420775109</v>
      </c>
      <c r="E14" s="257">
        <f t="shared" si="3"/>
        <v>33.826020420775109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44514</v>
      </c>
      <c r="C15" s="257">
        <v>54.528788999999996</v>
      </c>
      <c r="D15" s="258">
        <v>33.826020420775109</v>
      </c>
      <c r="E15" s="257">
        <f t="shared" si="3"/>
        <v>33.826020420775109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44515</v>
      </c>
      <c r="C16" s="257">
        <v>54.60962</v>
      </c>
      <c r="D16" s="258">
        <v>33.826020420775109</v>
      </c>
      <c r="E16" s="257">
        <f t="shared" si="3"/>
        <v>33.826020420775109</v>
      </c>
      <c r="F16" s="263"/>
      <c r="G16" s="190" t="str">
        <f t="shared" si="4"/>
        <v>N</v>
      </c>
      <c r="H16" s="259" t="str">
        <f t="shared" si="5"/>
        <v>33,8</v>
      </c>
      <c r="I16" s="260"/>
    </row>
    <row r="17" spans="1:9">
      <c r="A17" s="255">
        <f t="shared" si="2"/>
        <v>15</v>
      </c>
      <c r="B17" s="256">
        <v>44516</v>
      </c>
      <c r="C17" s="257">
        <v>53.977794000000003</v>
      </c>
      <c r="D17" s="258">
        <v>33.826020420775109</v>
      </c>
      <c r="E17" s="257">
        <f t="shared" si="3"/>
        <v>33.826020420775109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44517</v>
      </c>
      <c r="C18" s="257">
        <v>52.179030999999995</v>
      </c>
      <c r="D18" s="258">
        <v>33.826020420775109</v>
      </c>
      <c r="E18" s="257">
        <f t="shared" si="3"/>
        <v>33.826020420775109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44518</v>
      </c>
      <c r="C19" s="257">
        <v>43.444875000000003</v>
      </c>
      <c r="D19" s="258">
        <v>33.826020420775109</v>
      </c>
      <c r="E19" s="257">
        <f t="shared" si="3"/>
        <v>33.826020420775109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44519</v>
      </c>
      <c r="C20" s="257">
        <v>39.298634</v>
      </c>
      <c r="D20" s="258">
        <v>33.826020420775109</v>
      </c>
      <c r="E20" s="257">
        <f t="shared" si="3"/>
        <v>33.826020420775109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44520</v>
      </c>
      <c r="C21" s="257">
        <v>12.594541</v>
      </c>
      <c r="D21" s="258">
        <v>33.826020420775109</v>
      </c>
      <c r="E21" s="257">
        <f t="shared" si="3"/>
        <v>12.594541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44521</v>
      </c>
      <c r="C22" s="257">
        <v>29.238383000000002</v>
      </c>
      <c r="D22" s="258">
        <v>33.826020420775109</v>
      </c>
      <c r="E22" s="257">
        <f t="shared" si="3"/>
        <v>29.238383000000002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44522</v>
      </c>
      <c r="C23" s="257">
        <v>22.649394000000001</v>
      </c>
      <c r="D23" s="258">
        <v>33.826020420775109</v>
      </c>
      <c r="E23" s="257">
        <f t="shared" si="3"/>
        <v>22.649394000000001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44523</v>
      </c>
      <c r="C24" s="257">
        <v>29.256648000000002</v>
      </c>
      <c r="D24" s="258">
        <v>33.826020420775109</v>
      </c>
      <c r="E24" s="257">
        <f t="shared" si="3"/>
        <v>29.256648000000002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44524</v>
      </c>
      <c r="C25" s="257">
        <v>27.127847000000003</v>
      </c>
      <c r="D25" s="258">
        <v>33.826020420775109</v>
      </c>
      <c r="E25" s="257">
        <f t="shared" si="3"/>
        <v>27.127847000000003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44525</v>
      </c>
      <c r="C26" s="257">
        <v>28.338612000000001</v>
      </c>
      <c r="D26" s="258">
        <v>33.826020420775109</v>
      </c>
      <c r="E26" s="257">
        <f t="shared" si="3"/>
        <v>28.338612000000001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44526</v>
      </c>
      <c r="C27" s="257">
        <v>43.191369000000002</v>
      </c>
      <c r="D27" s="258">
        <v>33.826020420775109</v>
      </c>
      <c r="E27" s="257">
        <f t="shared" si="3"/>
        <v>33.826020420775109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44527</v>
      </c>
      <c r="C28" s="257">
        <v>37.564961000000004</v>
      </c>
      <c r="D28" s="258">
        <v>33.826020420775109</v>
      </c>
      <c r="E28" s="257">
        <f t="shared" si="3"/>
        <v>33.826020420775109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44528</v>
      </c>
      <c r="C29" s="257">
        <v>45.394492</v>
      </c>
      <c r="D29" s="258">
        <v>33.826020420775109</v>
      </c>
      <c r="E29" s="257">
        <f t="shared" si="3"/>
        <v>33.826020420775109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44529</v>
      </c>
      <c r="C30" s="257">
        <v>40.145957000000003</v>
      </c>
      <c r="D30" s="258">
        <v>33.826020420775109</v>
      </c>
      <c r="E30" s="257">
        <f t="shared" si="3"/>
        <v>33.826020420775109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44530</v>
      </c>
      <c r="C31" s="257">
        <v>45.986592999999999</v>
      </c>
      <c r="D31" s="258">
        <v>33.826020420775109</v>
      </c>
      <c r="E31" s="257">
        <f t="shared" si="3"/>
        <v>33.826020420775109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44531</v>
      </c>
      <c r="C32" s="257">
        <v>37.607422</v>
      </c>
      <c r="D32" s="258">
        <v>31.099937114152038</v>
      </c>
      <c r="E32" s="257">
        <f t="shared" si="3"/>
        <v>31.099937114152038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44532</v>
      </c>
      <c r="C33" s="257">
        <v>41.125182000000002</v>
      </c>
      <c r="D33" s="258">
        <v>31.099937114152038</v>
      </c>
      <c r="E33" s="257">
        <f t="shared" si="3"/>
        <v>31.099937114152038</v>
      </c>
      <c r="F33" s="263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44533</v>
      </c>
      <c r="C34" s="257">
        <v>48.651383000000003</v>
      </c>
      <c r="D34" s="258">
        <v>31.099937114152038</v>
      </c>
      <c r="E34" s="257">
        <f t="shared" si="3"/>
        <v>31.099937114152038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44534</v>
      </c>
      <c r="C35" s="257">
        <v>33.295372</v>
      </c>
      <c r="D35" s="258">
        <v>31.099937114152038</v>
      </c>
      <c r="E35" s="257">
        <f t="shared" si="3"/>
        <v>31.099937114152038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44535</v>
      </c>
      <c r="C36" s="257">
        <v>40.319555000000001</v>
      </c>
      <c r="D36" s="258">
        <v>31.099937114152038</v>
      </c>
      <c r="E36" s="257">
        <f t="shared" si="3"/>
        <v>31.099937114152038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44536</v>
      </c>
      <c r="C37" s="257">
        <v>44.549554999999998</v>
      </c>
      <c r="D37" s="258">
        <v>31.099937114152038</v>
      </c>
      <c r="E37" s="257">
        <f t="shared" si="3"/>
        <v>31.099937114152038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44537</v>
      </c>
      <c r="C38" s="257">
        <v>26.500812999999997</v>
      </c>
      <c r="D38" s="258">
        <v>31.099937114152038</v>
      </c>
      <c r="E38" s="257">
        <f t="shared" si="3"/>
        <v>26.500812999999997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44538</v>
      </c>
      <c r="C39" s="257">
        <v>31.946809000000002</v>
      </c>
      <c r="D39" s="258">
        <v>31.099937114152038</v>
      </c>
      <c r="E39" s="257">
        <f t="shared" si="3"/>
        <v>31.099937114152038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44539</v>
      </c>
      <c r="C40" s="257">
        <v>29.325246</v>
      </c>
      <c r="D40" s="258">
        <v>31.099937114152038</v>
      </c>
      <c r="E40" s="257">
        <f t="shared" si="3"/>
        <v>29.325246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44540</v>
      </c>
      <c r="C41" s="257">
        <v>19.673748</v>
      </c>
      <c r="D41" s="258">
        <v>31.099937114152038</v>
      </c>
      <c r="E41" s="257">
        <f t="shared" si="3"/>
        <v>19.673748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44541</v>
      </c>
      <c r="C42" s="257">
        <v>43.367036999999996</v>
      </c>
      <c r="D42" s="258">
        <v>31.099937114152038</v>
      </c>
      <c r="E42" s="257">
        <f t="shared" si="3"/>
        <v>31.099937114152038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44542</v>
      </c>
      <c r="C43" s="257">
        <v>46.165599</v>
      </c>
      <c r="D43" s="258">
        <v>31.099937114152038</v>
      </c>
      <c r="E43" s="257">
        <f t="shared" si="3"/>
        <v>31.099937114152038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44543</v>
      </c>
      <c r="C44" s="257">
        <v>39.940021999999999</v>
      </c>
      <c r="D44" s="258">
        <v>31.099937114152038</v>
      </c>
      <c r="E44" s="257">
        <f t="shared" si="3"/>
        <v>31.099937114152038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44544</v>
      </c>
      <c r="C45" s="257">
        <v>39.957680000000003</v>
      </c>
      <c r="D45" s="258">
        <v>31.099937114152038</v>
      </c>
      <c r="E45" s="257">
        <f t="shared" si="3"/>
        <v>31.099937114152038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44545</v>
      </c>
      <c r="C46" s="257">
        <v>39.182118000000003</v>
      </c>
      <c r="D46" s="258">
        <v>31.099937114152038</v>
      </c>
      <c r="E46" s="257">
        <f t="shared" si="3"/>
        <v>31.099937114152038</v>
      </c>
      <c r="F46" s="263"/>
      <c r="G46" s="190" t="str">
        <f t="shared" si="4"/>
        <v>D</v>
      </c>
      <c r="H46" s="259" t="str">
        <f t="shared" si="5"/>
        <v>31,1</v>
      </c>
      <c r="I46" s="260"/>
    </row>
    <row r="47" spans="1:9">
      <c r="A47" s="255">
        <f t="shared" si="2"/>
        <v>45</v>
      </c>
      <c r="B47" s="256">
        <v>44546</v>
      </c>
      <c r="C47" s="257">
        <v>35.260991000000004</v>
      </c>
      <c r="D47" s="258">
        <v>31.099937114152038</v>
      </c>
      <c r="E47" s="257">
        <f t="shared" si="3"/>
        <v>31.099937114152038</v>
      </c>
      <c r="F47" s="263"/>
      <c r="G47" s="190" t="str">
        <f t="shared" si="4"/>
        <v/>
      </c>
      <c r="H47" s="259" t="str">
        <f t="shared" si="5"/>
        <v/>
      </c>
      <c r="I47" s="260"/>
    </row>
    <row r="48" spans="1:9">
      <c r="A48" s="255">
        <f t="shared" si="2"/>
        <v>46</v>
      </c>
      <c r="B48" s="256">
        <v>44547</v>
      </c>
      <c r="C48" s="257">
        <v>34.408909000000001</v>
      </c>
      <c r="D48" s="258">
        <v>31.099937114152038</v>
      </c>
      <c r="E48" s="257">
        <f t="shared" si="3"/>
        <v>31.099937114152038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44548</v>
      </c>
      <c r="C49" s="257">
        <v>27.199411999999999</v>
      </c>
      <c r="D49" s="258">
        <v>31.099937114152038</v>
      </c>
      <c r="E49" s="257">
        <f t="shared" si="3"/>
        <v>27.199411999999999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44549</v>
      </c>
      <c r="C50" s="257">
        <v>32.266796999999997</v>
      </c>
      <c r="D50" s="258">
        <v>31.099937114152038</v>
      </c>
      <c r="E50" s="257">
        <f t="shared" si="3"/>
        <v>31.099937114152038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44550</v>
      </c>
      <c r="C51" s="257">
        <v>21.086787000000001</v>
      </c>
      <c r="D51" s="258">
        <v>31.099937114152038</v>
      </c>
      <c r="E51" s="257">
        <f t="shared" si="3"/>
        <v>21.086787000000001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44551</v>
      </c>
      <c r="C52" s="257">
        <v>19.310046</v>
      </c>
      <c r="D52" s="258">
        <v>31.099937114152038</v>
      </c>
      <c r="E52" s="257">
        <f t="shared" si="3"/>
        <v>19.310046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44552</v>
      </c>
      <c r="C53" s="257">
        <v>23.913466</v>
      </c>
      <c r="D53" s="258">
        <v>31.099937114152038</v>
      </c>
      <c r="E53" s="257">
        <f t="shared" si="3"/>
        <v>23.913466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44553</v>
      </c>
      <c r="C54" s="257">
        <v>11.077534</v>
      </c>
      <c r="D54" s="258">
        <v>31.099937114152038</v>
      </c>
      <c r="E54" s="257">
        <f t="shared" si="3"/>
        <v>11.077534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44554</v>
      </c>
      <c r="C55" s="257">
        <v>15.377177</v>
      </c>
      <c r="D55" s="258">
        <v>31.099937114152038</v>
      </c>
      <c r="E55" s="257">
        <f t="shared" si="3"/>
        <v>15.377177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44555</v>
      </c>
      <c r="C56" s="257">
        <v>13.603522000000002</v>
      </c>
      <c r="D56" s="258">
        <v>31.099937114152038</v>
      </c>
      <c r="E56" s="257">
        <f t="shared" si="3"/>
        <v>13.603522000000002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44556</v>
      </c>
      <c r="C57" s="257">
        <v>12.580187</v>
      </c>
      <c r="D57" s="258">
        <v>31.099937114152038</v>
      </c>
      <c r="E57" s="257">
        <f t="shared" si="3"/>
        <v>12.580187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44557</v>
      </c>
      <c r="C58" s="257">
        <v>30.541526000000001</v>
      </c>
      <c r="D58" s="258">
        <v>31.099937114152038</v>
      </c>
      <c r="E58" s="257">
        <f t="shared" si="3"/>
        <v>30.541526000000001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44558</v>
      </c>
      <c r="C59" s="257">
        <v>28.25357</v>
      </c>
      <c r="D59" s="258">
        <v>31.099937114152038</v>
      </c>
      <c r="E59" s="257">
        <f t="shared" si="3"/>
        <v>28.25357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44559</v>
      </c>
      <c r="C60" s="257">
        <v>36.844061000000004</v>
      </c>
      <c r="D60" s="258">
        <v>31.099937114152038</v>
      </c>
      <c r="E60" s="257">
        <f t="shared" si="3"/>
        <v>31.099937114152038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44560</v>
      </c>
      <c r="C61" s="257">
        <v>45.098849999999999</v>
      </c>
      <c r="D61" s="258">
        <v>31.099937114152038</v>
      </c>
      <c r="E61" s="257">
        <f t="shared" si="3"/>
        <v>31.099937114152038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44561</v>
      </c>
      <c r="C62" s="257">
        <v>47.096932000000002</v>
      </c>
      <c r="D62" s="258">
        <v>31.099937114152038</v>
      </c>
      <c r="E62" s="257">
        <f t="shared" si="3"/>
        <v>31.099937114152038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44562</v>
      </c>
      <c r="C63" s="257">
        <v>44.930720000000001</v>
      </c>
      <c r="D63" s="258">
        <v>44.560189680397869</v>
      </c>
      <c r="E63" s="257">
        <f t="shared" si="3"/>
        <v>44.560189680397869</v>
      </c>
      <c r="F63" s="260">
        <f>YEAR(B63)</f>
        <v>2022</v>
      </c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44563</v>
      </c>
      <c r="C64" s="257">
        <v>42.032415999999998</v>
      </c>
      <c r="D64" s="258">
        <v>44.560189680397869</v>
      </c>
      <c r="E64" s="257">
        <f t="shared" si="3"/>
        <v>42.032415999999998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44564</v>
      </c>
      <c r="C65" s="257">
        <v>46.275788999999996</v>
      </c>
      <c r="D65" s="258">
        <v>44.560189680397869</v>
      </c>
      <c r="E65" s="257">
        <f t="shared" si="3"/>
        <v>44.560189680397869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44565</v>
      </c>
      <c r="C66" s="257">
        <v>26.961168000000001</v>
      </c>
      <c r="D66" s="258">
        <v>44.560189680397869</v>
      </c>
      <c r="E66" s="257">
        <f t="shared" si="3"/>
        <v>26.961168000000001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44566</v>
      </c>
      <c r="C67" s="257">
        <v>33.969307000000001</v>
      </c>
      <c r="D67" s="258">
        <v>44.560189680397869</v>
      </c>
      <c r="E67" s="257">
        <f t="shared" si="3"/>
        <v>33.969307000000001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44567</v>
      </c>
      <c r="C68" s="257">
        <v>51.855713999999999</v>
      </c>
      <c r="D68" s="258">
        <v>44.560189680397869</v>
      </c>
      <c r="E68" s="257">
        <f t="shared" ref="E68:E131" si="7">IF(C68&gt;D68,D68,C68)</f>
        <v>44.560189680397869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44568</v>
      </c>
      <c r="C69" s="257">
        <v>50.864735000000003</v>
      </c>
      <c r="D69" s="258">
        <v>44.560189680397869</v>
      </c>
      <c r="E69" s="257">
        <f t="shared" si="7"/>
        <v>44.560189680397869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44569</v>
      </c>
      <c r="C70" s="257">
        <v>43.500686000000002</v>
      </c>
      <c r="D70" s="258">
        <v>44.560189680397869</v>
      </c>
      <c r="E70" s="257">
        <f t="shared" si="7"/>
        <v>43.500686000000002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44570</v>
      </c>
      <c r="C71" s="257">
        <v>39.167149999999999</v>
      </c>
      <c r="D71" s="258">
        <v>44.560189680397869</v>
      </c>
      <c r="E71" s="257">
        <f t="shared" si="7"/>
        <v>39.167149999999999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44571</v>
      </c>
      <c r="C72" s="257">
        <v>37.273371000000004</v>
      </c>
      <c r="D72" s="258">
        <v>44.560189680397869</v>
      </c>
      <c r="E72" s="257">
        <f t="shared" si="7"/>
        <v>37.273371000000004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44572</v>
      </c>
      <c r="C73" s="257">
        <v>43.255163000000003</v>
      </c>
      <c r="D73" s="258">
        <v>44.560189680397869</v>
      </c>
      <c r="E73" s="257">
        <f t="shared" si="7"/>
        <v>43.255163000000003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44573</v>
      </c>
      <c r="C74" s="257">
        <v>53.236148</v>
      </c>
      <c r="D74" s="258">
        <v>44.560189680397869</v>
      </c>
      <c r="E74" s="257">
        <f t="shared" si="7"/>
        <v>44.560189680397869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44574</v>
      </c>
      <c r="C75" s="257">
        <v>51.342014999999996</v>
      </c>
      <c r="D75" s="258">
        <v>44.560189680397869</v>
      </c>
      <c r="E75" s="257">
        <f t="shared" si="7"/>
        <v>44.560189680397869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44575</v>
      </c>
      <c r="C76" s="257">
        <v>50.498544000000003</v>
      </c>
      <c r="D76" s="258">
        <v>44.560189680397869</v>
      </c>
      <c r="E76" s="257">
        <f t="shared" si="7"/>
        <v>44.560189680397869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44576</v>
      </c>
      <c r="C77" s="257">
        <v>51.528371</v>
      </c>
      <c r="D77" s="258">
        <v>44.560189680397869</v>
      </c>
      <c r="E77" s="257">
        <f t="shared" si="7"/>
        <v>44.560189680397869</v>
      </c>
      <c r="F77" s="263"/>
      <c r="G77" s="190" t="str">
        <f t="shared" si="8"/>
        <v>E</v>
      </c>
      <c r="H77" s="259" t="str">
        <f t="shared" si="9"/>
        <v>44,6</v>
      </c>
      <c r="I77" s="260"/>
    </row>
    <row r="78" spans="1:9">
      <c r="A78" s="255">
        <f t="shared" si="6"/>
        <v>76</v>
      </c>
      <c r="B78" s="256">
        <v>44577</v>
      </c>
      <c r="C78" s="257">
        <v>55.654136000000001</v>
      </c>
      <c r="D78" s="258">
        <v>44.560189680397869</v>
      </c>
      <c r="E78" s="257">
        <f t="shared" si="7"/>
        <v>44.560189680397869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44578</v>
      </c>
      <c r="C79" s="257">
        <v>58.980902999999998</v>
      </c>
      <c r="D79" s="258">
        <v>44.560189680397869</v>
      </c>
      <c r="E79" s="257">
        <f t="shared" si="7"/>
        <v>44.560189680397869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44579</v>
      </c>
      <c r="C80" s="257">
        <v>59.547559</v>
      </c>
      <c r="D80" s="258">
        <v>44.560189680397869</v>
      </c>
      <c r="E80" s="257">
        <f t="shared" si="7"/>
        <v>44.560189680397869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44580</v>
      </c>
      <c r="C81" s="257">
        <v>58.043630999999998</v>
      </c>
      <c r="D81" s="258">
        <v>44.560189680397869</v>
      </c>
      <c r="E81" s="257">
        <f t="shared" si="7"/>
        <v>44.560189680397869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44581</v>
      </c>
      <c r="C82" s="257">
        <v>58.270889000000004</v>
      </c>
      <c r="D82" s="258">
        <v>44.560189680397869</v>
      </c>
      <c r="E82" s="257">
        <f t="shared" si="7"/>
        <v>44.560189680397869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44582</v>
      </c>
      <c r="C83" s="257">
        <v>59.708840000000002</v>
      </c>
      <c r="D83" s="258">
        <v>44.560189680397869</v>
      </c>
      <c r="E83" s="257">
        <f t="shared" si="7"/>
        <v>44.560189680397869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44583</v>
      </c>
      <c r="C84" s="257">
        <v>52.759805</v>
      </c>
      <c r="D84" s="258">
        <v>44.560189680397869</v>
      </c>
      <c r="E84" s="257">
        <f t="shared" si="7"/>
        <v>44.560189680397869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44584</v>
      </c>
      <c r="C85" s="257">
        <v>46.146273999999998</v>
      </c>
      <c r="D85" s="258">
        <v>44.560189680397869</v>
      </c>
      <c r="E85" s="257">
        <f t="shared" si="7"/>
        <v>44.560189680397869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44585</v>
      </c>
      <c r="C86" s="257">
        <v>43.761775999999998</v>
      </c>
      <c r="D86" s="258">
        <v>44.560189680397869</v>
      </c>
      <c r="E86" s="257">
        <f t="shared" si="7"/>
        <v>43.761775999999998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44586</v>
      </c>
      <c r="C87" s="257">
        <v>43.020066</v>
      </c>
      <c r="D87" s="258">
        <v>44.560189680397869</v>
      </c>
      <c r="E87" s="257">
        <f t="shared" si="7"/>
        <v>43.020066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44587</v>
      </c>
      <c r="C88" s="257">
        <v>38.068025999999996</v>
      </c>
      <c r="D88" s="258">
        <v>44.560189680397869</v>
      </c>
      <c r="E88" s="257">
        <f t="shared" si="7"/>
        <v>38.068025999999996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44588</v>
      </c>
      <c r="C89" s="257">
        <v>49.852119000000002</v>
      </c>
      <c r="D89" s="258">
        <v>44.560189680397869</v>
      </c>
      <c r="E89" s="257">
        <f t="shared" si="7"/>
        <v>44.560189680397869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44589</v>
      </c>
      <c r="C90" s="257">
        <v>63.967041999999999</v>
      </c>
      <c r="D90" s="258">
        <v>44.560189680397869</v>
      </c>
      <c r="E90" s="257">
        <f t="shared" si="7"/>
        <v>44.560189680397869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44590</v>
      </c>
      <c r="C91" s="257">
        <v>65.020769999999999</v>
      </c>
      <c r="D91" s="258">
        <v>44.560189680397869</v>
      </c>
      <c r="E91" s="257">
        <f t="shared" si="7"/>
        <v>44.560189680397869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44591</v>
      </c>
      <c r="C92" s="257">
        <v>58.23789</v>
      </c>
      <c r="D92" s="258">
        <v>44.560189680397869</v>
      </c>
      <c r="E92" s="257">
        <f t="shared" si="7"/>
        <v>44.560189680397869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44592</v>
      </c>
      <c r="C93" s="257">
        <v>59.140493999999997</v>
      </c>
      <c r="D93" s="258">
        <v>44.560189680397869</v>
      </c>
      <c r="E93" s="257">
        <f t="shared" si="7"/>
        <v>44.560189680397869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44593</v>
      </c>
      <c r="C94" s="257">
        <v>65.120953999999998</v>
      </c>
      <c r="D94" s="258">
        <v>58.078007686390343</v>
      </c>
      <c r="E94" s="257">
        <f t="shared" si="7"/>
        <v>58.078007686390343</v>
      </c>
      <c r="F94" s="260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44594</v>
      </c>
      <c r="C95" s="257">
        <v>68.685614000000001</v>
      </c>
      <c r="D95" s="258">
        <v>58.078007686390343</v>
      </c>
      <c r="E95" s="257">
        <f t="shared" si="7"/>
        <v>58.078007686390343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44595</v>
      </c>
      <c r="C96" s="257">
        <v>54.859326000000003</v>
      </c>
      <c r="D96" s="258">
        <v>58.078007686390343</v>
      </c>
      <c r="E96" s="257">
        <f t="shared" si="7"/>
        <v>54.859326000000003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44596</v>
      </c>
      <c r="C97" s="257">
        <v>34.941341999999999</v>
      </c>
      <c r="D97" s="258">
        <v>58.078007686390343</v>
      </c>
      <c r="E97" s="257">
        <f t="shared" si="7"/>
        <v>34.941341999999999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44597</v>
      </c>
      <c r="C98" s="257">
        <v>48.115040999999998</v>
      </c>
      <c r="D98" s="258">
        <v>58.078007686390343</v>
      </c>
      <c r="E98" s="257">
        <f t="shared" si="7"/>
        <v>48.115040999999998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44598</v>
      </c>
      <c r="C99" s="257">
        <v>57.725561999999996</v>
      </c>
      <c r="D99" s="258">
        <v>58.078007686390343</v>
      </c>
      <c r="E99" s="257">
        <f t="shared" si="7"/>
        <v>57.725561999999996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44599</v>
      </c>
      <c r="C100" s="257">
        <v>69.594614000000007</v>
      </c>
      <c r="D100" s="258">
        <v>58.078007686390343</v>
      </c>
      <c r="E100" s="257">
        <f t="shared" si="7"/>
        <v>58.078007686390343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44600</v>
      </c>
      <c r="C101" s="257">
        <v>67.466223999999997</v>
      </c>
      <c r="D101" s="258">
        <v>58.078007686390343</v>
      </c>
      <c r="E101" s="257">
        <f t="shared" si="7"/>
        <v>58.078007686390343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44601</v>
      </c>
      <c r="C102" s="257">
        <v>63.447902999999997</v>
      </c>
      <c r="D102" s="258">
        <v>58.078007686390343</v>
      </c>
      <c r="E102" s="257">
        <f t="shared" si="7"/>
        <v>58.078007686390343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44602</v>
      </c>
      <c r="C103" s="257">
        <v>60.039427000000003</v>
      </c>
      <c r="D103" s="258">
        <v>58.078007686390343</v>
      </c>
      <c r="E103" s="257">
        <f t="shared" si="7"/>
        <v>58.078007686390343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44603</v>
      </c>
      <c r="C104" s="257">
        <v>57.800922</v>
      </c>
      <c r="D104" s="258">
        <v>58.078007686390343</v>
      </c>
      <c r="E104" s="257">
        <f t="shared" si="7"/>
        <v>57.800922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44604</v>
      </c>
      <c r="C105" s="257">
        <v>50.251185</v>
      </c>
      <c r="D105" s="258">
        <v>58.078007686390343</v>
      </c>
      <c r="E105" s="257">
        <f t="shared" si="7"/>
        <v>50.251185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44605</v>
      </c>
      <c r="C106" s="257">
        <v>41.823779999999999</v>
      </c>
      <c r="D106" s="258">
        <v>58.078007686390343</v>
      </c>
      <c r="E106" s="257">
        <f t="shared" si="7"/>
        <v>41.823779999999999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44606</v>
      </c>
      <c r="C107" s="257">
        <v>65.942972999999995</v>
      </c>
      <c r="D107" s="258">
        <v>58.078007686390343</v>
      </c>
      <c r="E107" s="257">
        <f t="shared" si="7"/>
        <v>58.078007686390343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44607</v>
      </c>
      <c r="C108" s="257">
        <v>72.636911999999995</v>
      </c>
      <c r="D108" s="258">
        <v>58.078007686390343</v>
      </c>
      <c r="E108" s="257">
        <f t="shared" si="7"/>
        <v>58.078007686390343</v>
      </c>
      <c r="F108" s="263"/>
      <c r="G108" s="190" t="str">
        <f t="shared" si="8"/>
        <v>F</v>
      </c>
      <c r="H108" s="259" t="str">
        <f t="shared" si="9"/>
        <v>58,1</v>
      </c>
      <c r="I108" s="260"/>
    </row>
    <row r="109" spans="1:9">
      <c r="A109" s="255">
        <f t="shared" si="6"/>
        <v>107</v>
      </c>
      <c r="B109" s="256">
        <v>44608</v>
      </c>
      <c r="C109" s="257">
        <v>59.449258999999998</v>
      </c>
      <c r="D109" s="258">
        <v>58.078007686390343</v>
      </c>
      <c r="E109" s="257">
        <f t="shared" si="7"/>
        <v>58.078007686390343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44609</v>
      </c>
      <c r="C110" s="257">
        <v>73.016041000000001</v>
      </c>
      <c r="D110" s="258">
        <v>58.078007686390343</v>
      </c>
      <c r="E110" s="257">
        <f t="shared" si="7"/>
        <v>58.078007686390343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44610</v>
      </c>
      <c r="C111" s="257">
        <v>69.274229000000005</v>
      </c>
      <c r="D111" s="258">
        <v>58.078007686390343</v>
      </c>
      <c r="E111" s="257">
        <f t="shared" si="7"/>
        <v>58.078007686390343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44611</v>
      </c>
      <c r="C112" s="257">
        <v>46.288126000000005</v>
      </c>
      <c r="D112" s="258">
        <v>58.078007686390343</v>
      </c>
      <c r="E112" s="257">
        <f t="shared" si="7"/>
        <v>46.288126000000005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44612</v>
      </c>
      <c r="C113" s="257">
        <v>73.880123000000012</v>
      </c>
      <c r="D113" s="258">
        <v>58.078007686390343</v>
      </c>
      <c r="E113" s="257">
        <f t="shared" si="7"/>
        <v>58.078007686390343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44613</v>
      </c>
      <c r="C114" s="257">
        <v>79.988246000000004</v>
      </c>
      <c r="D114" s="258">
        <v>58.078007686390343</v>
      </c>
      <c r="E114" s="257">
        <f t="shared" si="7"/>
        <v>58.078007686390343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44614</v>
      </c>
      <c r="C115" s="257">
        <v>83.079931999999999</v>
      </c>
      <c r="D115" s="258">
        <v>58.078007686390343</v>
      </c>
      <c r="E115" s="257">
        <f t="shared" si="7"/>
        <v>58.078007686390343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44615</v>
      </c>
      <c r="C116" s="257">
        <v>62.765416999999999</v>
      </c>
      <c r="D116" s="258">
        <v>58.078007686390343</v>
      </c>
      <c r="E116" s="257">
        <f t="shared" si="7"/>
        <v>58.078007686390343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44616</v>
      </c>
      <c r="C117" s="257">
        <v>41.807417000000001</v>
      </c>
      <c r="D117" s="258">
        <v>58.078007686390343</v>
      </c>
      <c r="E117" s="257">
        <f t="shared" si="7"/>
        <v>41.807417000000001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44617</v>
      </c>
      <c r="C118" s="257">
        <v>30.552859000000002</v>
      </c>
      <c r="D118" s="258">
        <v>58.078007686390343</v>
      </c>
      <c r="E118" s="257">
        <f t="shared" si="7"/>
        <v>30.552859000000002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44618</v>
      </c>
      <c r="C119" s="257">
        <v>29.456392999999998</v>
      </c>
      <c r="D119" s="258">
        <v>58.078007686390343</v>
      </c>
      <c r="E119" s="257">
        <f t="shared" si="7"/>
        <v>29.456392999999998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44619</v>
      </c>
      <c r="C120" s="257">
        <v>52.548059000000002</v>
      </c>
      <c r="D120" s="258">
        <v>58.078007686390343</v>
      </c>
      <c r="E120" s="257">
        <f t="shared" si="7"/>
        <v>52.548059000000002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44620</v>
      </c>
      <c r="C121" s="257">
        <v>75.745539999999991</v>
      </c>
      <c r="D121" s="258">
        <v>58.078007686390343</v>
      </c>
      <c r="E121" s="257">
        <f t="shared" si="7"/>
        <v>58.078007686390343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44621</v>
      </c>
      <c r="C122" s="257">
        <v>76.296301</v>
      </c>
      <c r="D122" s="258">
        <v>69.985307786809827</v>
      </c>
      <c r="E122" s="257">
        <f t="shared" si="7"/>
        <v>69.985307786809827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44622</v>
      </c>
      <c r="C123" s="257">
        <v>71.628574000000015</v>
      </c>
      <c r="D123" s="258">
        <v>69.985307786809827</v>
      </c>
      <c r="E123" s="257">
        <f t="shared" si="7"/>
        <v>69.985307786809827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44623</v>
      </c>
      <c r="C124" s="257">
        <v>35.527419999999999</v>
      </c>
      <c r="D124" s="258">
        <v>69.985307786809827</v>
      </c>
      <c r="E124" s="257">
        <f t="shared" si="7"/>
        <v>35.527419999999999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44624</v>
      </c>
      <c r="C125" s="257">
        <v>54.084353999999998</v>
      </c>
      <c r="D125" s="258">
        <v>69.985307786809827</v>
      </c>
      <c r="E125" s="257">
        <f t="shared" si="7"/>
        <v>54.084353999999998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44625</v>
      </c>
      <c r="C126" s="257">
        <v>56.345740000000006</v>
      </c>
      <c r="D126" s="258">
        <v>69.985307786809827</v>
      </c>
      <c r="E126" s="257">
        <f t="shared" si="7"/>
        <v>56.345740000000006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44626</v>
      </c>
      <c r="C127" s="257">
        <v>57.480072999999997</v>
      </c>
      <c r="D127" s="258">
        <v>69.985307786809827</v>
      </c>
      <c r="E127" s="257">
        <f t="shared" si="7"/>
        <v>57.480072999999997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44627</v>
      </c>
      <c r="C128" s="257">
        <v>46.524450999999999</v>
      </c>
      <c r="D128" s="258">
        <v>69.985307786809827</v>
      </c>
      <c r="E128" s="257">
        <f t="shared" si="7"/>
        <v>46.524450999999999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44628</v>
      </c>
      <c r="C129" s="257">
        <v>51.734838000000003</v>
      </c>
      <c r="D129" s="258">
        <v>69.985307786809827</v>
      </c>
      <c r="E129" s="257">
        <f t="shared" si="7"/>
        <v>51.734838000000003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44629</v>
      </c>
      <c r="C130" s="257">
        <v>67.636289999999988</v>
      </c>
      <c r="D130" s="258">
        <v>69.985307786809827</v>
      </c>
      <c r="E130" s="257">
        <f t="shared" si="7"/>
        <v>67.636289999999988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44630</v>
      </c>
      <c r="C131" s="257">
        <v>66.398049</v>
      </c>
      <c r="D131" s="258">
        <v>69.985307786809827</v>
      </c>
      <c r="E131" s="257">
        <f t="shared" si="7"/>
        <v>66.398049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44631</v>
      </c>
      <c r="C132" s="257">
        <v>24.921495</v>
      </c>
      <c r="D132" s="258">
        <v>69.985307786809827</v>
      </c>
      <c r="E132" s="257">
        <f t="shared" ref="E132:E195" si="11">IF(C132&gt;D132,D132,C132)</f>
        <v>24.921495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44632</v>
      </c>
      <c r="C133" s="257">
        <v>61.151569000000002</v>
      </c>
      <c r="D133" s="258">
        <v>69.985307786809827</v>
      </c>
      <c r="E133" s="257">
        <f t="shared" si="11"/>
        <v>61.151569000000002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44633</v>
      </c>
      <c r="C134" s="257">
        <v>75.262876000000006</v>
      </c>
      <c r="D134" s="258">
        <v>69.985307786809827</v>
      </c>
      <c r="E134" s="257">
        <f t="shared" si="11"/>
        <v>69.985307786809827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44634</v>
      </c>
      <c r="C135" s="257">
        <v>18.20748</v>
      </c>
      <c r="D135" s="258">
        <v>69.985307786809827</v>
      </c>
      <c r="E135" s="257">
        <f t="shared" si="11"/>
        <v>18.20748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44635</v>
      </c>
      <c r="C136" s="257">
        <v>19.085939</v>
      </c>
      <c r="D136" s="258">
        <v>69.985307786809827</v>
      </c>
      <c r="E136" s="257">
        <f t="shared" si="11"/>
        <v>19.085939</v>
      </c>
      <c r="F136" s="263"/>
      <c r="G136" s="190" t="str">
        <f t="shared" si="12"/>
        <v>M</v>
      </c>
      <c r="H136" s="259" t="str">
        <f t="shared" si="13"/>
        <v>70,0</v>
      </c>
      <c r="I136" s="260"/>
    </row>
    <row r="137" spans="1:9">
      <c r="A137" s="255">
        <f t="shared" si="10"/>
        <v>135</v>
      </c>
      <c r="B137" s="256">
        <v>44636</v>
      </c>
      <c r="C137" s="257">
        <v>10.901577</v>
      </c>
      <c r="D137" s="258">
        <v>69.985307786809827</v>
      </c>
      <c r="E137" s="257">
        <f t="shared" si="11"/>
        <v>10.901577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44637</v>
      </c>
      <c r="C138" s="257">
        <v>23.206485000000001</v>
      </c>
      <c r="D138" s="258">
        <v>69.985307786809827</v>
      </c>
      <c r="E138" s="257">
        <f t="shared" si="11"/>
        <v>23.206485000000001</v>
      </c>
      <c r="F138" s="263"/>
      <c r="G138" s="190" t="str">
        <f t="shared" si="12"/>
        <v/>
      </c>
      <c r="H138" s="259" t="str">
        <f t="shared" si="13"/>
        <v/>
      </c>
      <c r="I138" s="260"/>
    </row>
    <row r="139" spans="1:9">
      <c r="A139" s="255">
        <f t="shared" si="10"/>
        <v>137</v>
      </c>
      <c r="B139" s="256">
        <v>44638</v>
      </c>
      <c r="C139" s="257">
        <v>38.313834999999997</v>
      </c>
      <c r="D139" s="258">
        <v>69.985307786809827</v>
      </c>
      <c r="E139" s="257">
        <f t="shared" si="11"/>
        <v>38.313834999999997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44639</v>
      </c>
      <c r="C140" s="257">
        <v>45.825392999999998</v>
      </c>
      <c r="D140" s="258">
        <v>69.985307786809827</v>
      </c>
      <c r="E140" s="257">
        <f t="shared" si="11"/>
        <v>45.825392999999998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44640</v>
      </c>
      <c r="C141" s="257">
        <v>43.448278000000002</v>
      </c>
      <c r="D141" s="258">
        <v>69.985307786809827</v>
      </c>
      <c r="E141" s="257">
        <f t="shared" si="11"/>
        <v>43.448278000000002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44641</v>
      </c>
      <c r="C142" s="257">
        <v>31.658595999999999</v>
      </c>
      <c r="D142" s="258">
        <v>69.985307786809827</v>
      </c>
      <c r="E142" s="257">
        <f t="shared" si="11"/>
        <v>31.658595999999999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44642</v>
      </c>
      <c r="C143" s="257">
        <v>36.070926</v>
      </c>
      <c r="D143" s="258">
        <v>69.985307786809827</v>
      </c>
      <c r="E143" s="257">
        <f t="shared" si="11"/>
        <v>36.070926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44643</v>
      </c>
      <c r="C144" s="257">
        <v>27.752193999999999</v>
      </c>
      <c r="D144" s="258">
        <v>69.985307786809827</v>
      </c>
      <c r="E144" s="257">
        <f t="shared" si="11"/>
        <v>27.752193999999999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44644</v>
      </c>
      <c r="C145" s="257">
        <v>21.947319</v>
      </c>
      <c r="D145" s="258">
        <v>69.985307786809827</v>
      </c>
      <c r="E145" s="257">
        <f t="shared" si="11"/>
        <v>21.947319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44645</v>
      </c>
      <c r="C146" s="257">
        <v>26.550758000000002</v>
      </c>
      <c r="D146" s="258">
        <v>69.985307786809827</v>
      </c>
      <c r="E146" s="257">
        <f t="shared" si="11"/>
        <v>26.550758000000002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44646</v>
      </c>
      <c r="C147" s="257">
        <v>42.189472000000002</v>
      </c>
      <c r="D147" s="258">
        <v>69.985307786809827</v>
      </c>
      <c r="E147" s="257">
        <f t="shared" si="11"/>
        <v>42.189472000000002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44647</v>
      </c>
      <c r="C148" s="257">
        <v>68.668347999999995</v>
      </c>
      <c r="D148" s="258">
        <v>69.985307786809827</v>
      </c>
      <c r="E148" s="257">
        <f t="shared" si="11"/>
        <v>68.668347999999995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44648</v>
      </c>
      <c r="C149" s="257">
        <v>55.508578</v>
      </c>
      <c r="D149" s="258">
        <v>69.985307786809827</v>
      </c>
      <c r="E149" s="257">
        <f t="shared" si="11"/>
        <v>55.508578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44649</v>
      </c>
      <c r="C150" s="257">
        <v>40.792732000000001</v>
      </c>
      <c r="D150" s="258">
        <v>69.985307786809827</v>
      </c>
      <c r="E150" s="257">
        <f t="shared" si="11"/>
        <v>40.792732000000001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44650</v>
      </c>
      <c r="C151" s="257">
        <v>53.814214</v>
      </c>
      <c r="D151" s="258">
        <v>69.985307786809827</v>
      </c>
      <c r="E151" s="257">
        <f t="shared" si="11"/>
        <v>53.814214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44651</v>
      </c>
      <c r="C152" s="257">
        <v>68.404088000000002</v>
      </c>
      <c r="D152" s="258">
        <v>69.985307786809827</v>
      </c>
      <c r="E152" s="257">
        <f t="shared" si="11"/>
        <v>68.404088000000002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44652</v>
      </c>
      <c r="C153" s="257">
        <v>87.895004</v>
      </c>
      <c r="D153" s="258">
        <v>75.307050272110544</v>
      </c>
      <c r="E153" s="257">
        <f t="shared" si="11"/>
        <v>75.307050272110544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44653</v>
      </c>
      <c r="C154" s="257">
        <v>104.82602</v>
      </c>
      <c r="D154" s="258">
        <v>75.307050272110544</v>
      </c>
      <c r="E154" s="257">
        <f t="shared" si="11"/>
        <v>75.307050272110544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44654</v>
      </c>
      <c r="C155" s="257">
        <v>99.979323000000008</v>
      </c>
      <c r="D155" s="258">
        <v>75.307050272110544</v>
      </c>
      <c r="E155" s="257">
        <f t="shared" si="11"/>
        <v>75.307050272110544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44655</v>
      </c>
      <c r="C156" s="257">
        <v>55.087336000000001</v>
      </c>
      <c r="D156" s="258">
        <v>75.307050272110544</v>
      </c>
      <c r="E156" s="257">
        <f t="shared" si="11"/>
        <v>55.087336000000001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44656</v>
      </c>
      <c r="C157" s="257">
        <v>39.091197000000001</v>
      </c>
      <c r="D157" s="258">
        <v>75.307050272110544</v>
      </c>
      <c r="E157" s="257">
        <f t="shared" si="11"/>
        <v>39.091197000000001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44657</v>
      </c>
      <c r="C158" s="257">
        <v>93.150326000000007</v>
      </c>
      <c r="D158" s="258">
        <v>75.307050272110544</v>
      </c>
      <c r="E158" s="257">
        <f t="shared" si="11"/>
        <v>75.307050272110544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44658</v>
      </c>
      <c r="C159" s="257">
        <v>105.14336499999999</v>
      </c>
      <c r="D159" s="258">
        <v>75.307050272110544</v>
      </c>
      <c r="E159" s="257">
        <f t="shared" si="11"/>
        <v>75.307050272110544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44659</v>
      </c>
      <c r="C160" s="257">
        <v>77.472667000000001</v>
      </c>
      <c r="D160" s="258">
        <v>75.307050272110544</v>
      </c>
      <c r="E160" s="257">
        <f t="shared" si="11"/>
        <v>75.307050272110544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44660</v>
      </c>
      <c r="C161" s="257">
        <v>80.196585999999996</v>
      </c>
      <c r="D161" s="258">
        <v>75.307050272110544</v>
      </c>
      <c r="E161" s="257">
        <f t="shared" si="11"/>
        <v>75.307050272110544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44661</v>
      </c>
      <c r="C162" s="257">
        <v>97.129922000000008</v>
      </c>
      <c r="D162" s="258">
        <v>75.307050272110544</v>
      </c>
      <c r="E162" s="257">
        <f t="shared" si="11"/>
        <v>75.307050272110544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44662</v>
      </c>
      <c r="C163" s="257">
        <v>69.466175000000007</v>
      </c>
      <c r="D163" s="258">
        <v>75.307050272110544</v>
      </c>
      <c r="E163" s="257">
        <f t="shared" si="11"/>
        <v>69.466175000000007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44663</v>
      </c>
      <c r="C164" s="257">
        <v>51.714264999999997</v>
      </c>
      <c r="D164" s="258">
        <v>75.307050272110544</v>
      </c>
      <c r="E164" s="257">
        <f t="shared" si="11"/>
        <v>51.714264999999997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44664</v>
      </c>
      <c r="C165" s="257">
        <v>75.035882000000001</v>
      </c>
      <c r="D165" s="258">
        <v>75.307050272110544</v>
      </c>
      <c r="E165" s="257">
        <f t="shared" si="11"/>
        <v>75.035882000000001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44665</v>
      </c>
      <c r="C166" s="257">
        <v>95.315332999999995</v>
      </c>
      <c r="D166" s="258">
        <v>75.307050272110544</v>
      </c>
      <c r="E166" s="257">
        <f t="shared" si="11"/>
        <v>75.307050272110544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44666</v>
      </c>
      <c r="C167" s="257">
        <v>103.832346</v>
      </c>
      <c r="D167" s="258">
        <v>75.307050272110544</v>
      </c>
      <c r="E167" s="257">
        <f t="shared" si="11"/>
        <v>75.307050272110544</v>
      </c>
      <c r="F167" s="263"/>
      <c r="G167" s="190" t="str">
        <f t="shared" si="12"/>
        <v>A</v>
      </c>
      <c r="H167" s="259" t="str">
        <f t="shared" si="13"/>
        <v>75,3</v>
      </c>
      <c r="I167" s="260"/>
    </row>
    <row r="168" spans="1:9">
      <c r="A168" s="255">
        <f t="shared" si="10"/>
        <v>166</v>
      </c>
      <c r="B168" s="256">
        <v>44667</v>
      </c>
      <c r="C168" s="257">
        <v>110.89655999999999</v>
      </c>
      <c r="D168" s="258">
        <v>75.307050272110544</v>
      </c>
      <c r="E168" s="257">
        <f t="shared" si="11"/>
        <v>75.307050272110544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44668</v>
      </c>
      <c r="C169" s="257">
        <v>101.88423</v>
      </c>
      <c r="D169" s="258">
        <v>75.307050272110544</v>
      </c>
      <c r="E169" s="257">
        <f t="shared" si="11"/>
        <v>75.307050272110544</v>
      </c>
      <c r="F169" s="263"/>
      <c r="G169" s="190" t="str">
        <f t="shared" si="12"/>
        <v/>
      </c>
      <c r="H169" s="259" t="str">
        <f t="shared" si="13"/>
        <v/>
      </c>
      <c r="I169" s="260"/>
    </row>
    <row r="170" spans="1:9">
      <c r="A170" s="255">
        <f t="shared" si="10"/>
        <v>168</v>
      </c>
      <c r="B170" s="256">
        <v>44669</v>
      </c>
      <c r="C170" s="257">
        <v>106.44025000000001</v>
      </c>
      <c r="D170" s="258">
        <v>75.307050272110544</v>
      </c>
      <c r="E170" s="257">
        <f t="shared" si="11"/>
        <v>75.307050272110544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44670</v>
      </c>
      <c r="C171" s="257">
        <v>69.877051999999992</v>
      </c>
      <c r="D171" s="258">
        <v>75.307050272110544</v>
      </c>
      <c r="E171" s="257">
        <f t="shared" si="11"/>
        <v>69.877051999999992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44671</v>
      </c>
      <c r="C172" s="257">
        <v>49.988691999999993</v>
      </c>
      <c r="D172" s="258">
        <v>75.307050272110544</v>
      </c>
      <c r="E172" s="257">
        <f t="shared" si="11"/>
        <v>49.988691999999993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44672</v>
      </c>
      <c r="C173" s="257">
        <v>98.236498000000012</v>
      </c>
      <c r="D173" s="258">
        <v>75.307050272110544</v>
      </c>
      <c r="E173" s="257">
        <f t="shared" si="11"/>
        <v>75.307050272110544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44673</v>
      </c>
      <c r="C174" s="257">
        <v>37.812838999999997</v>
      </c>
      <c r="D174" s="258">
        <v>75.307050272110544</v>
      </c>
      <c r="E174" s="257">
        <f t="shared" si="11"/>
        <v>37.812838999999997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44674</v>
      </c>
      <c r="C175" s="257">
        <v>70.766553999999999</v>
      </c>
      <c r="D175" s="258">
        <v>75.307050272110544</v>
      </c>
      <c r="E175" s="257">
        <f t="shared" si="11"/>
        <v>70.766553999999999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44675</v>
      </c>
      <c r="C176" s="257">
        <v>105.22932</v>
      </c>
      <c r="D176" s="258">
        <v>75.307050272110544</v>
      </c>
      <c r="E176" s="257">
        <f t="shared" si="11"/>
        <v>75.307050272110544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44676</v>
      </c>
      <c r="C177" s="257">
        <v>115.178146</v>
      </c>
      <c r="D177" s="258">
        <v>75.307050272110544</v>
      </c>
      <c r="E177" s="257">
        <f t="shared" si="11"/>
        <v>75.307050272110544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44677</v>
      </c>
      <c r="C178" s="257">
        <v>84.243058999999988</v>
      </c>
      <c r="D178" s="258">
        <v>75.307050272110544</v>
      </c>
      <c r="E178" s="257">
        <f t="shared" si="11"/>
        <v>75.307050272110544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44678</v>
      </c>
      <c r="C179" s="257">
        <v>66.081136999999998</v>
      </c>
      <c r="D179" s="258">
        <v>75.307050272110544</v>
      </c>
      <c r="E179" s="257">
        <f t="shared" si="11"/>
        <v>66.081136999999998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44679</v>
      </c>
      <c r="C180" s="257">
        <v>67.240855999999994</v>
      </c>
      <c r="D180" s="258">
        <v>75.307050272110544</v>
      </c>
      <c r="E180" s="257">
        <f t="shared" si="11"/>
        <v>67.240855999999994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44680</v>
      </c>
      <c r="C181" s="257">
        <v>112.928438</v>
      </c>
      <c r="D181" s="258">
        <v>75.307050272110544</v>
      </c>
      <c r="E181" s="257">
        <f t="shared" si="11"/>
        <v>75.307050272110544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44681</v>
      </c>
      <c r="C182" s="257">
        <v>103.47963300000001</v>
      </c>
      <c r="D182" s="258">
        <v>75.307050272110544</v>
      </c>
      <c r="E182" s="257">
        <f t="shared" si="11"/>
        <v>75.307050272110544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44682</v>
      </c>
      <c r="C183" s="257">
        <v>111.138558</v>
      </c>
      <c r="D183" s="258">
        <v>88.917478771499816</v>
      </c>
      <c r="E183" s="257">
        <f t="shared" si="11"/>
        <v>88.917478771499816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44683</v>
      </c>
      <c r="C184" s="257">
        <v>85.090758000000008</v>
      </c>
      <c r="D184" s="258">
        <v>88.917478771499816</v>
      </c>
      <c r="E184" s="257">
        <f t="shared" si="11"/>
        <v>85.090758000000008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44684</v>
      </c>
      <c r="C185" s="257">
        <v>66.185267999999994</v>
      </c>
      <c r="D185" s="258">
        <v>88.917478771499816</v>
      </c>
      <c r="E185" s="257">
        <f t="shared" si="11"/>
        <v>66.185267999999994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44685</v>
      </c>
      <c r="C186" s="257">
        <v>72.241969999999995</v>
      </c>
      <c r="D186" s="258">
        <v>88.917478771499816</v>
      </c>
      <c r="E186" s="257">
        <f t="shared" si="11"/>
        <v>72.241969999999995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44686</v>
      </c>
      <c r="C187" s="257">
        <v>111.378096</v>
      </c>
      <c r="D187" s="258">
        <v>88.917478771499816</v>
      </c>
      <c r="E187" s="257">
        <f t="shared" si="11"/>
        <v>88.917478771499816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44687</v>
      </c>
      <c r="C188" s="257">
        <v>121.32761000000001</v>
      </c>
      <c r="D188" s="258">
        <v>88.917478771499816</v>
      </c>
      <c r="E188" s="257">
        <f t="shared" si="11"/>
        <v>88.917478771499816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44688</v>
      </c>
      <c r="C189" s="257">
        <v>120.202611</v>
      </c>
      <c r="D189" s="258">
        <v>88.917478771499816</v>
      </c>
      <c r="E189" s="257">
        <f t="shared" si="11"/>
        <v>88.917478771499816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44689</v>
      </c>
      <c r="C190" s="257">
        <v>117.552834</v>
      </c>
      <c r="D190" s="258">
        <v>88.917478771499816</v>
      </c>
      <c r="E190" s="257">
        <f t="shared" si="11"/>
        <v>88.917478771499816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44690</v>
      </c>
      <c r="C191" s="257">
        <v>119.16309800000001</v>
      </c>
      <c r="D191" s="258">
        <v>88.917478771499816</v>
      </c>
      <c r="E191" s="257">
        <f t="shared" si="11"/>
        <v>88.917478771499816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44691</v>
      </c>
      <c r="C192" s="257">
        <v>119.58870300000001</v>
      </c>
      <c r="D192" s="258">
        <v>88.917478771499816</v>
      </c>
      <c r="E192" s="257">
        <f t="shared" si="11"/>
        <v>88.917478771499816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44692</v>
      </c>
      <c r="C193" s="257">
        <v>112.651034</v>
      </c>
      <c r="D193" s="258">
        <v>88.917478771499816</v>
      </c>
      <c r="E193" s="257">
        <f t="shared" si="11"/>
        <v>88.917478771499816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44693</v>
      </c>
      <c r="C194" s="257">
        <v>100.531626</v>
      </c>
      <c r="D194" s="258">
        <v>88.917478771499816</v>
      </c>
      <c r="E194" s="257">
        <f t="shared" si="11"/>
        <v>88.917478771499816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44694</v>
      </c>
      <c r="C195" s="257">
        <v>114.21579700000001</v>
      </c>
      <c r="D195" s="258">
        <v>88.917478771499816</v>
      </c>
      <c r="E195" s="257">
        <f t="shared" si="11"/>
        <v>88.917478771499816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44695</v>
      </c>
      <c r="C196" s="257">
        <v>97.462623999999991</v>
      </c>
      <c r="D196" s="258">
        <v>88.917478771499816</v>
      </c>
      <c r="E196" s="257">
        <f t="shared" ref="E196:E259" si="15">IF(C196&gt;D196,D196,C196)</f>
        <v>88.917478771499816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44696</v>
      </c>
      <c r="C197" s="257">
        <v>96.442486000000002</v>
      </c>
      <c r="D197" s="258">
        <v>88.917478771499816</v>
      </c>
      <c r="E197" s="257">
        <f t="shared" si="15"/>
        <v>88.917478771499816</v>
      </c>
      <c r="F197" s="263"/>
      <c r="G197" s="190" t="str">
        <f t="shared" si="16"/>
        <v>M</v>
      </c>
      <c r="H197" s="259" t="str">
        <f t="shared" si="17"/>
        <v>88,9</v>
      </c>
      <c r="I197" s="260"/>
    </row>
    <row r="198" spans="1:9">
      <c r="A198" s="255">
        <f t="shared" si="14"/>
        <v>196</v>
      </c>
      <c r="B198" s="256">
        <v>44697</v>
      </c>
      <c r="C198" s="257">
        <v>116.139053</v>
      </c>
      <c r="D198" s="258">
        <v>88.917478771499816</v>
      </c>
      <c r="E198" s="257">
        <f t="shared" si="15"/>
        <v>88.917478771499816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44698</v>
      </c>
      <c r="C199" s="257">
        <v>117.95047199999999</v>
      </c>
      <c r="D199" s="258">
        <v>88.917478771499816</v>
      </c>
      <c r="E199" s="257">
        <f t="shared" si="15"/>
        <v>88.917478771499816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44699</v>
      </c>
      <c r="C200" s="257">
        <v>108.768536</v>
      </c>
      <c r="D200" s="258">
        <v>88.917478771499816</v>
      </c>
      <c r="E200" s="257">
        <f t="shared" si="15"/>
        <v>88.917478771499816</v>
      </c>
      <c r="F200" s="263"/>
      <c r="G200" s="190" t="str">
        <f t="shared" si="16"/>
        <v/>
      </c>
      <c r="H200" s="259" t="str">
        <f t="shared" si="17"/>
        <v/>
      </c>
      <c r="I200" s="260"/>
    </row>
    <row r="201" spans="1:9">
      <c r="A201" s="255">
        <f t="shared" si="14"/>
        <v>199</v>
      </c>
      <c r="B201" s="256">
        <v>44700</v>
      </c>
      <c r="C201" s="257">
        <v>107.064959</v>
      </c>
      <c r="D201" s="258">
        <v>88.917478771499816</v>
      </c>
      <c r="E201" s="257">
        <f t="shared" si="15"/>
        <v>88.917478771499816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44701</v>
      </c>
      <c r="C202" s="257">
        <v>92.292722999999995</v>
      </c>
      <c r="D202" s="258">
        <v>88.917478771499816</v>
      </c>
      <c r="E202" s="257">
        <f t="shared" si="15"/>
        <v>88.917478771499816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44702</v>
      </c>
      <c r="C203" s="257">
        <v>82.564250999999999</v>
      </c>
      <c r="D203" s="258">
        <v>88.917478771499816</v>
      </c>
      <c r="E203" s="257">
        <f t="shared" si="15"/>
        <v>82.564250999999999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44703</v>
      </c>
      <c r="C204" s="257">
        <v>80.571767000000008</v>
      </c>
      <c r="D204" s="258">
        <v>88.917478771499816</v>
      </c>
      <c r="E204" s="257">
        <f t="shared" si="15"/>
        <v>80.571767000000008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44704</v>
      </c>
      <c r="C205" s="257">
        <v>113.180476</v>
      </c>
      <c r="D205" s="258">
        <v>88.917478771499816</v>
      </c>
      <c r="E205" s="257">
        <f t="shared" si="15"/>
        <v>88.917478771499816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44705</v>
      </c>
      <c r="C206" s="257">
        <v>95.798518999999999</v>
      </c>
      <c r="D206" s="258">
        <v>88.917478771499816</v>
      </c>
      <c r="E206" s="257">
        <f t="shared" si="15"/>
        <v>88.917478771499816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44706</v>
      </c>
      <c r="C207" s="257">
        <v>115.30036800000001</v>
      </c>
      <c r="D207" s="258">
        <v>88.917478771499816</v>
      </c>
      <c r="E207" s="257">
        <f t="shared" si="15"/>
        <v>88.917478771499816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44707</v>
      </c>
      <c r="C208" s="257">
        <v>126.23812800000002</v>
      </c>
      <c r="D208" s="258">
        <v>88.917478771499816</v>
      </c>
      <c r="E208" s="257">
        <f t="shared" si="15"/>
        <v>88.917478771499816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44708</v>
      </c>
      <c r="C209" s="257">
        <v>124.336591</v>
      </c>
      <c r="D209" s="258">
        <v>88.917478771499816</v>
      </c>
      <c r="E209" s="257">
        <f t="shared" si="15"/>
        <v>88.917478771499816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44709</v>
      </c>
      <c r="C210" s="257">
        <v>120.71422</v>
      </c>
      <c r="D210" s="258">
        <v>88.917478771499816</v>
      </c>
      <c r="E210" s="257">
        <f t="shared" si="15"/>
        <v>88.917478771499816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44710</v>
      </c>
      <c r="C211" s="257">
        <v>112.37822199999999</v>
      </c>
      <c r="D211" s="258">
        <v>88.917478771499816</v>
      </c>
      <c r="E211" s="257">
        <f t="shared" si="15"/>
        <v>88.917478771499816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44711</v>
      </c>
      <c r="C212" s="257">
        <v>94.097832999999994</v>
      </c>
      <c r="D212" s="258">
        <v>88.917478771499816</v>
      </c>
      <c r="E212" s="257">
        <f t="shared" si="15"/>
        <v>88.917478771499816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44712</v>
      </c>
      <c r="C213" s="257">
        <v>120.835729</v>
      </c>
      <c r="D213" s="258">
        <v>88.917478771499816</v>
      </c>
      <c r="E213" s="257">
        <f t="shared" si="15"/>
        <v>88.917478771499816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44713</v>
      </c>
      <c r="C214" s="257">
        <v>104.083229</v>
      </c>
      <c r="D214" s="258">
        <v>93.318896894174429</v>
      </c>
      <c r="E214" s="257">
        <f t="shared" si="15"/>
        <v>93.318896894174429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44714</v>
      </c>
      <c r="C215" s="257">
        <v>96.941939000000005</v>
      </c>
      <c r="D215" s="258">
        <v>93.318896894174429</v>
      </c>
      <c r="E215" s="257">
        <f t="shared" si="15"/>
        <v>93.318896894174429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44715</v>
      </c>
      <c r="C216" s="257">
        <v>106.861419</v>
      </c>
      <c r="D216" s="258">
        <v>93.318896894174429</v>
      </c>
      <c r="E216" s="257">
        <f t="shared" si="15"/>
        <v>93.318896894174429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44716</v>
      </c>
      <c r="C217" s="257">
        <v>107.799632</v>
      </c>
      <c r="D217" s="258">
        <v>93.318896894174429</v>
      </c>
      <c r="E217" s="257">
        <f t="shared" si="15"/>
        <v>93.318896894174429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44717</v>
      </c>
      <c r="C218" s="257">
        <v>122.337391</v>
      </c>
      <c r="D218" s="258">
        <v>93.318896894174429</v>
      </c>
      <c r="E218" s="257">
        <f t="shared" si="15"/>
        <v>93.318896894174429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44718</v>
      </c>
      <c r="C219" s="257">
        <v>111.287632</v>
      </c>
      <c r="D219" s="258">
        <v>93.318896894174429</v>
      </c>
      <c r="E219" s="257">
        <f t="shared" si="15"/>
        <v>93.318896894174429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44719</v>
      </c>
      <c r="C220" s="257">
        <v>119.504161</v>
      </c>
      <c r="D220" s="258">
        <v>93.318896894174429</v>
      </c>
      <c r="E220" s="257">
        <f t="shared" si="15"/>
        <v>93.318896894174429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44720</v>
      </c>
      <c r="C221" s="257">
        <v>96.868734000000003</v>
      </c>
      <c r="D221" s="258">
        <v>93.318896894174429</v>
      </c>
      <c r="E221" s="257">
        <f t="shared" si="15"/>
        <v>93.318896894174429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44721</v>
      </c>
      <c r="C222" s="257">
        <v>121.76086599999999</v>
      </c>
      <c r="D222" s="258">
        <v>93.318896894174429</v>
      </c>
      <c r="E222" s="257">
        <f t="shared" si="15"/>
        <v>93.318896894174429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44722</v>
      </c>
      <c r="C223" s="257">
        <v>104.01856600000001</v>
      </c>
      <c r="D223" s="258">
        <v>93.318896894174429</v>
      </c>
      <c r="E223" s="257">
        <f t="shared" si="15"/>
        <v>93.318896894174429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44723</v>
      </c>
      <c r="C224" s="257">
        <v>108.42855800000001</v>
      </c>
      <c r="D224" s="258">
        <v>93.318896894174429</v>
      </c>
      <c r="E224" s="257">
        <f t="shared" si="15"/>
        <v>93.318896894174429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44724</v>
      </c>
      <c r="C225" s="257">
        <v>103.64943799999999</v>
      </c>
      <c r="D225" s="258">
        <v>93.318896894174429</v>
      </c>
      <c r="E225" s="257">
        <f t="shared" si="15"/>
        <v>93.318896894174429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44725</v>
      </c>
      <c r="C226" s="257">
        <v>94.731854000000013</v>
      </c>
      <c r="D226" s="258">
        <v>93.318896894174429</v>
      </c>
      <c r="E226" s="257">
        <f t="shared" si="15"/>
        <v>93.318896894174429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44726</v>
      </c>
      <c r="C227" s="257">
        <v>98.790509</v>
      </c>
      <c r="D227" s="258">
        <v>93.318896894174429</v>
      </c>
      <c r="E227" s="257">
        <f t="shared" si="15"/>
        <v>93.318896894174429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44727</v>
      </c>
      <c r="C228" s="257">
        <v>84.602587999999997</v>
      </c>
      <c r="D228" s="258">
        <v>93.318896894174429</v>
      </c>
      <c r="E228" s="257">
        <f t="shared" si="15"/>
        <v>84.602587999999997</v>
      </c>
      <c r="F228" s="263"/>
      <c r="G228" s="190" t="str">
        <f t="shared" si="16"/>
        <v>J</v>
      </c>
      <c r="H228" s="259" t="str">
        <f t="shared" si="17"/>
        <v>93,3</v>
      </c>
      <c r="I228" s="260"/>
    </row>
    <row r="229" spans="1:9">
      <c r="A229" s="255">
        <f t="shared" si="14"/>
        <v>227</v>
      </c>
      <c r="B229" s="256">
        <v>44728</v>
      </c>
      <c r="C229" s="257">
        <v>88.870991000000004</v>
      </c>
      <c r="D229" s="258">
        <v>93.318896894174429</v>
      </c>
      <c r="E229" s="257">
        <f t="shared" si="15"/>
        <v>88.870991000000004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44729</v>
      </c>
      <c r="C230" s="257">
        <v>96.983722</v>
      </c>
      <c r="D230" s="258">
        <v>93.318896894174429</v>
      </c>
      <c r="E230" s="257">
        <f t="shared" si="15"/>
        <v>93.318896894174429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44730</v>
      </c>
      <c r="C231" s="257">
        <v>105.176568</v>
      </c>
      <c r="D231" s="258">
        <v>93.318896894174429</v>
      </c>
      <c r="E231" s="257">
        <f t="shared" si="15"/>
        <v>93.318896894174429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44731</v>
      </c>
      <c r="C232" s="257">
        <v>103.564939</v>
      </c>
      <c r="D232" s="258">
        <v>93.318896894174429</v>
      </c>
      <c r="E232" s="257">
        <f t="shared" si="15"/>
        <v>93.318896894174429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44732</v>
      </c>
      <c r="C233" s="257">
        <v>98.235765999999998</v>
      </c>
      <c r="D233" s="258">
        <v>93.318896894174429</v>
      </c>
      <c r="E233" s="257">
        <f t="shared" si="15"/>
        <v>93.318896894174429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44733</v>
      </c>
      <c r="C234" s="257">
        <v>90.255692999999994</v>
      </c>
      <c r="D234" s="258">
        <v>93.318896894174429</v>
      </c>
      <c r="E234" s="257">
        <f t="shared" si="15"/>
        <v>90.255692999999994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44734</v>
      </c>
      <c r="C235" s="257">
        <v>91.027507</v>
      </c>
      <c r="D235" s="258">
        <v>93.318896894174429</v>
      </c>
      <c r="E235" s="257">
        <f t="shared" si="15"/>
        <v>91.027507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44735</v>
      </c>
      <c r="C236" s="257">
        <v>92.468627999999995</v>
      </c>
      <c r="D236" s="258">
        <v>93.318896894174429</v>
      </c>
      <c r="E236" s="257">
        <f t="shared" si="15"/>
        <v>92.468627999999995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44736</v>
      </c>
      <c r="C237" s="257">
        <v>120.737334</v>
      </c>
      <c r="D237" s="258">
        <v>93.318896894174429</v>
      </c>
      <c r="E237" s="257">
        <f t="shared" si="15"/>
        <v>93.318896894174429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44737</v>
      </c>
      <c r="C238" s="257">
        <v>112.647632</v>
      </c>
      <c r="D238" s="258">
        <v>93.318896894174429</v>
      </c>
      <c r="E238" s="257">
        <f t="shared" si="15"/>
        <v>93.318896894174429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44738</v>
      </c>
      <c r="C239" s="257">
        <v>119.115561</v>
      </c>
      <c r="D239" s="258">
        <v>93.318896894174429</v>
      </c>
      <c r="E239" s="257">
        <f t="shared" si="15"/>
        <v>93.318896894174429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44739</v>
      </c>
      <c r="C240" s="257">
        <v>110.757907</v>
      </c>
      <c r="D240" s="258">
        <v>93.318896894174429</v>
      </c>
      <c r="E240" s="257">
        <f t="shared" si="15"/>
        <v>93.318896894174429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44740</v>
      </c>
      <c r="C241" s="257">
        <v>119.171032</v>
      </c>
      <c r="D241" s="258">
        <v>93.318896894174429</v>
      </c>
      <c r="E241" s="257">
        <f t="shared" si="15"/>
        <v>93.318896894174429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44741</v>
      </c>
      <c r="C242" s="257">
        <v>122.26088100000001</v>
      </c>
      <c r="D242" s="258">
        <v>93.318896894174429</v>
      </c>
      <c r="E242" s="257">
        <f t="shared" si="15"/>
        <v>93.318896894174429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44742</v>
      </c>
      <c r="C243" s="257">
        <v>115.170466</v>
      </c>
      <c r="D243" s="258">
        <v>93.318896894174429</v>
      </c>
      <c r="E243" s="257">
        <f t="shared" si="15"/>
        <v>93.318896894174429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44743</v>
      </c>
      <c r="C244" s="257">
        <v>116.58381299999999</v>
      </c>
      <c r="D244" s="258">
        <v>95.197894668776868</v>
      </c>
      <c r="E244" s="257">
        <f t="shared" si="15"/>
        <v>95.197894668776868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44744</v>
      </c>
      <c r="C245" s="257">
        <v>110.452427</v>
      </c>
      <c r="D245" s="258">
        <v>95.197894668776868</v>
      </c>
      <c r="E245" s="257">
        <f t="shared" si="15"/>
        <v>95.197894668776868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44745</v>
      </c>
      <c r="C246" s="257">
        <v>98.633498000000003</v>
      </c>
      <c r="D246" s="258">
        <v>95.197894668776868</v>
      </c>
      <c r="E246" s="257">
        <f t="shared" si="15"/>
        <v>95.197894668776868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44746</v>
      </c>
      <c r="C247" s="257">
        <v>116.44512</v>
      </c>
      <c r="D247" s="258">
        <v>95.197894668776868</v>
      </c>
      <c r="E247" s="257">
        <f t="shared" si="15"/>
        <v>95.197894668776868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44747</v>
      </c>
      <c r="C248" s="257">
        <v>103.126893</v>
      </c>
      <c r="D248" s="258">
        <v>95.197894668776868</v>
      </c>
      <c r="E248" s="257">
        <f t="shared" si="15"/>
        <v>95.197894668776868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44748</v>
      </c>
      <c r="C249" s="257">
        <v>99.138910999999993</v>
      </c>
      <c r="D249" s="258">
        <v>95.197894668776868</v>
      </c>
      <c r="E249" s="257">
        <f t="shared" si="15"/>
        <v>95.197894668776868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44749</v>
      </c>
      <c r="C250" s="257">
        <v>115.21581500000001</v>
      </c>
      <c r="D250" s="258">
        <v>95.197894668776868</v>
      </c>
      <c r="E250" s="257">
        <f t="shared" si="15"/>
        <v>95.197894668776868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44750</v>
      </c>
      <c r="C251" s="257">
        <v>115.75514</v>
      </c>
      <c r="D251" s="258">
        <v>95.197894668776868</v>
      </c>
      <c r="E251" s="257">
        <f t="shared" si="15"/>
        <v>95.197894668776868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44751</v>
      </c>
      <c r="C252" s="257">
        <v>118.009929</v>
      </c>
      <c r="D252" s="258">
        <v>95.197894668776868</v>
      </c>
      <c r="E252" s="257">
        <f t="shared" si="15"/>
        <v>95.197894668776868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44752</v>
      </c>
      <c r="C253" s="257">
        <v>110.51159699999999</v>
      </c>
      <c r="D253" s="258">
        <v>95.197894668776868</v>
      </c>
      <c r="E253" s="257">
        <f t="shared" si="15"/>
        <v>95.197894668776868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44753</v>
      </c>
      <c r="C254" s="257">
        <v>106.59627</v>
      </c>
      <c r="D254" s="258">
        <v>95.197894668776868</v>
      </c>
      <c r="E254" s="257">
        <f t="shared" si="15"/>
        <v>95.197894668776868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44754</v>
      </c>
      <c r="C255" s="257">
        <v>95.874361000000007</v>
      </c>
      <c r="D255" s="258">
        <v>95.197894668776868</v>
      </c>
      <c r="E255" s="257">
        <f t="shared" si="15"/>
        <v>95.197894668776868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44755</v>
      </c>
      <c r="C256" s="257">
        <v>103.022245</v>
      </c>
      <c r="D256" s="258">
        <v>95.197894668776868</v>
      </c>
      <c r="E256" s="257">
        <f t="shared" si="15"/>
        <v>95.197894668776868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44756</v>
      </c>
      <c r="C257" s="257">
        <v>97.873906000000005</v>
      </c>
      <c r="D257" s="258">
        <v>88.246889816729222</v>
      </c>
      <c r="E257" s="257">
        <f t="shared" si="15"/>
        <v>88.246889816729222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44757</v>
      </c>
      <c r="C258" s="257">
        <v>97.851228000000006</v>
      </c>
      <c r="D258" s="258">
        <v>88.246889816729222</v>
      </c>
      <c r="E258" s="257">
        <f t="shared" si="15"/>
        <v>88.246889816729222</v>
      </c>
      <c r="F258" s="263"/>
      <c r="G258" s="190" t="str">
        <f t="shared" si="16"/>
        <v>J</v>
      </c>
      <c r="H258" s="259" t="str">
        <f t="shared" si="17"/>
        <v>88,2</v>
      </c>
      <c r="I258" s="260"/>
    </row>
    <row r="259" spans="1:9">
      <c r="A259" s="255">
        <f t="shared" si="14"/>
        <v>257</v>
      </c>
      <c r="B259" s="256">
        <v>44758</v>
      </c>
      <c r="C259" s="257">
        <v>105.386781</v>
      </c>
      <c r="D259" s="258">
        <v>88.246889816729222</v>
      </c>
      <c r="E259" s="257">
        <f t="shared" si="15"/>
        <v>88.246889816729222</v>
      </c>
      <c r="F259" s="263"/>
      <c r="G259" s="190" t="str">
        <f t="shared" si="16"/>
        <v/>
      </c>
      <c r="H259" s="259" t="str">
        <f t="shared" si="17"/>
        <v/>
      </c>
      <c r="I259" s="260"/>
    </row>
    <row r="260" spans="1:9">
      <c r="A260" s="255">
        <f t="shared" ref="A260:A323" si="18">+A259+1</f>
        <v>258</v>
      </c>
      <c r="B260" s="256">
        <v>44759</v>
      </c>
      <c r="C260" s="257">
        <v>98.98554399999999</v>
      </c>
      <c r="D260" s="258">
        <v>88.246889816729222</v>
      </c>
      <c r="E260" s="257">
        <f t="shared" ref="E260:E323" si="19">IF(C260&gt;D260,D260,C260)</f>
        <v>88.246889816729222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44760</v>
      </c>
      <c r="C261" s="257">
        <v>105.91879999999999</v>
      </c>
      <c r="D261" s="258">
        <v>88.246889816729222</v>
      </c>
      <c r="E261" s="257">
        <f t="shared" si="19"/>
        <v>88.246889816729222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44761</v>
      </c>
      <c r="C262" s="257">
        <v>114.513373</v>
      </c>
      <c r="D262" s="258">
        <v>88.246889816729222</v>
      </c>
      <c r="E262" s="257">
        <f t="shared" si="19"/>
        <v>88.246889816729222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44762</v>
      </c>
      <c r="C263" s="257">
        <v>116.04289600000001</v>
      </c>
      <c r="D263" s="258">
        <v>88.246889816729222</v>
      </c>
      <c r="E263" s="257">
        <f t="shared" si="19"/>
        <v>88.246889816729222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44763</v>
      </c>
      <c r="C264" s="257">
        <v>113.04319599999999</v>
      </c>
      <c r="D264" s="258">
        <v>88.246889816729222</v>
      </c>
      <c r="E264" s="257">
        <f t="shared" si="19"/>
        <v>88.246889816729222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44764</v>
      </c>
      <c r="C265" s="257">
        <v>108.79373199999999</v>
      </c>
      <c r="D265" s="258">
        <v>88.246889816729222</v>
      </c>
      <c r="E265" s="257">
        <f t="shared" si="19"/>
        <v>88.246889816729222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44765</v>
      </c>
      <c r="C266" s="257">
        <v>111.474874</v>
      </c>
      <c r="D266" s="258">
        <v>88.246889816729222</v>
      </c>
      <c r="E266" s="257">
        <f t="shared" si="19"/>
        <v>88.246889816729222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44766</v>
      </c>
      <c r="C267" s="257">
        <v>106.53438800000001</v>
      </c>
      <c r="D267" s="258">
        <v>88.246889816729222</v>
      </c>
      <c r="E267" s="257">
        <f t="shared" si="19"/>
        <v>88.246889816729222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44767</v>
      </c>
      <c r="C268" s="257">
        <v>106.168576</v>
      </c>
      <c r="D268" s="258">
        <v>88.246889816729222</v>
      </c>
      <c r="E268" s="257">
        <f t="shared" si="19"/>
        <v>88.246889816729222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44768</v>
      </c>
      <c r="C269" s="257">
        <v>111.07996399999999</v>
      </c>
      <c r="D269" s="258">
        <v>88.246889816729222</v>
      </c>
      <c r="E269" s="257">
        <f t="shared" si="19"/>
        <v>88.246889816729222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44769</v>
      </c>
      <c r="C270" s="257">
        <v>111.32187399999999</v>
      </c>
      <c r="D270" s="258">
        <v>88.246889816729222</v>
      </c>
      <c r="E270" s="257">
        <f t="shared" si="19"/>
        <v>88.246889816729222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44770</v>
      </c>
      <c r="C271" s="257">
        <v>110.28612700000001</v>
      </c>
      <c r="D271" s="258">
        <v>88.246889816729222</v>
      </c>
      <c r="E271" s="257">
        <f t="shared" si="19"/>
        <v>88.246889816729222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44771</v>
      </c>
      <c r="C272" s="257">
        <v>106.11463900000001</v>
      </c>
      <c r="D272" s="258">
        <v>88.246889816729222</v>
      </c>
      <c r="E272" s="257">
        <f t="shared" si="19"/>
        <v>88.246889816729222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44772</v>
      </c>
      <c r="C273" s="257">
        <v>98.030478000000002</v>
      </c>
      <c r="D273" s="258">
        <v>88.246889816729222</v>
      </c>
      <c r="E273" s="257">
        <f t="shared" si="19"/>
        <v>88.246889816729222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44773</v>
      </c>
      <c r="C274" s="257">
        <v>107.301874</v>
      </c>
      <c r="D274" s="258">
        <v>88.246889816729222</v>
      </c>
      <c r="E274" s="257">
        <f t="shared" si="19"/>
        <v>88.246889816729222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44774</v>
      </c>
      <c r="C275" s="257">
        <v>104.883492</v>
      </c>
      <c r="D275" s="258">
        <v>88.246889816729222</v>
      </c>
      <c r="E275" s="257">
        <f t="shared" si="19"/>
        <v>88.246889816729222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44775</v>
      </c>
      <c r="C276" s="257">
        <v>103.92816499999999</v>
      </c>
      <c r="D276" s="258">
        <v>88.246889816729222</v>
      </c>
      <c r="E276" s="257">
        <f t="shared" si="19"/>
        <v>88.246889816729222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44776</v>
      </c>
      <c r="C277" s="257">
        <v>105.714797</v>
      </c>
      <c r="D277" s="258">
        <v>88.246889816729222</v>
      </c>
      <c r="E277" s="257">
        <f t="shared" si="19"/>
        <v>88.246889816729222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44777</v>
      </c>
      <c r="C278" s="257">
        <v>107.61541099999999</v>
      </c>
      <c r="D278" s="258">
        <v>88.246889816729222</v>
      </c>
      <c r="E278" s="257">
        <f t="shared" si="19"/>
        <v>88.246889816729222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44778</v>
      </c>
      <c r="C279" s="257">
        <v>113.442243</v>
      </c>
      <c r="D279" s="258">
        <v>88.246889816729222</v>
      </c>
      <c r="E279" s="257">
        <f t="shared" si="19"/>
        <v>88.246889816729222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44779</v>
      </c>
      <c r="C280" s="257">
        <v>111.025901</v>
      </c>
      <c r="D280" s="258">
        <v>88.246889816729222</v>
      </c>
      <c r="E280" s="257">
        <f t="shared" si="19"/>
        <v>88.246889816729222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44780</v>
      </c>
      <c r="C281" s="257">
        <v>108.75178100000001</v>
      </c>
      <c r="D281" s="258">
        <v>88.246889816729222</v>
      </c>
      <c r="E281" s="257">
        <f t="shared" si="19"/>
        <v>88.246889816729222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44781</v>
      </c>
      <c r="C282" s="257">
        <v>106.94131</v>
      </c>
      <c r="D282" s="258">
        <v>88.246889816729222</v>
      </c>
      <c r="E282" s="257">
        <f t="shared" si="19"/>
        <v>88.246889816729222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44782</v>
      </c>
      <c r="C283" s="257">
        <v>100.025716</v>
      </c>
      <c r="D283" s="258">
        <v>88.246889816729222</v>
      </c>
      <c r="E283" s="257">
        <f t="shared" si="19"/>
        <v>88.246889816729222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44783</v>
      </c>
      <c r="C284" s="257">
        <v>98.243588000000003</v>
      </c>
      <c r="D284" s="258">
        <v>88.246889816729222</v>
      </c>
      <c r="E284" s="257">
        <f t="shared" si="19"/>
        <v>88.246889816729222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44784</v>
      </c>
      <c r="C285" s="257">
        <v>104.675783</v>
      </c>
      <c r="D285" s="258">
        <v>88.246889816729222</v>
      </c>
      <c r="E285" s="257">
        <f t="shared" si="19"/>
        <v>88.246889816729222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44785</v>
      </c>
      <c r="C286" s="257">
        <v>95.983908999999997</v>
      </c>
      <c r="D286" s="258">
        <v>88.246889816729222</v>
      </c>
      <c r="E286" s="257">
        <f t="shared" si="19"/>
        <v>88.246889816729222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44786</v>
      </c>
      <c r="C287" s="257">
        <v>50.748120999999998</v>
      </c>
      <c r="D287" s="258">
        <v>88.246889816729222</v>
      </c>
      <c r="E287" s="257">
        <f t="shared" si="19"/>
        <v>50.748120999999998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44787</v>
      </c>
      <c r="C288" s="257">
        <v>108.196793</v>
      </c>
      <c r="D288" s="258">
        <v>88.246889816729222</v>
      </c>
      <c r="E288" s="257">
        <f t="shared" si="19"/>
        <v>88.246889816729222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44788</v>
      </c>
      <c r="C289" s="257">
        <v>114.16419500000001</v>
      </c>
      <c r="D289" s="258">
        <v>88.246889816729222</v>
      </c>
      <c r="E289" s="257">
        <f t="shared" si="19"/>
        <v>88.246889816729222</v>
      </c>
      <c r="F289" s="263"/>
      <c r="G289" s="190" t="str">
        <f t="shared" si="20"/>
        <v>A</v>
      </c>
      <c r="H289" s="259" t="str">
        <f t="shared" si="21"/>
        <v>88,2</v>
      </c>
      <c r="I289" s="260"/>
    </row>
    <row r="290" spans="1:9">
      <c r="A290" s="255">
        <f t="shared" si="18"/>
        <v>288</v>
      </c>
      <c r="B290" s="256">
        <v>44789</v>
      </c>
      <c r="C290" s="257">
        <v>105.23657</v>
      </c>
      <c r="D290" s="258">
        <v>88.246889816729222</v>
      </c>
      <c r="E290" s="257">
        <f t="shared" si="19"/>
        <v>88.246889816729222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44790</v>
      </c>
      <c r="C291" s="257">
        <v>109.50990700000001</v>
      </c>
      <c r="D291" s="258">
        <v>88.246889816729222</v>
      </c>
      <c r="E291" s="257">
        <f t="shared" si="19"/>
        <v>88.246889816729222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44791</v>
      </c>
      <c r="C292" s="257">
        <v>112.26128</v>
      </c>
      <c r="D292" s="258">
        <v>88.246889816729222</v>
      </c>
      <c r="E292" s="257">
        <f t="shared" si="19"/>
        <v>88.246889816729222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44792</v>
      </c>
      <c r="C293" s="257">
        <v>114.770071</v>
      </c>
      <c r="D293" s="258">
        <v>88.246889816729222</v>
      </c>
      <c r="E293" s="257">
        <f t="shared" si="19"/>
        <v>88.246889816729222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44793</v>
      </c>
      <c r="C294" s="257">
        <v>111.32323</v>
      </c>
      <c r="D294" s="258">
        <v>88.246889816729222</v>
      </c>
      <c r="E294" s="257">
        <f t="shared" si="19"/>
        <v>88.246889816729222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44794</v>
      </c>
      <c r="C295" s="257">
        <v>112.944857</v>
      </c>
      <c r="D295" s="258">
        <v>88.246889816729222</v>
      </c>
      <c r="E295" s="257">
        <f t="shared" si="19"/>
        <v>88.246889816729222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44795</v>
      </c>
      <c r="C296" s="257">
        <v>112.02901800000001</v>
      </c>
      <c r="D296" s="258">
        <v>88.246889816729222</v>
      </c>
      <c r="E296" s="257">
        <f t="shared" si="19"/>
        <v>88.246889816729222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44796</v>
      </c>
      <c r="C297" s="257">
        <v>103.475763</v>
      </c>
      <c r="D297" s="258">
        <v>88.246889816729222</v>
      </c>
      <c r="E297" s="257">
        <f t="shared" si="19"/>
        <v>88.246889816729222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44797</v>
      </c>
      <c r="C298" s="257">
        <v>95.388464000000013</v>
      </c>
      <c r="D298" s="258">
        <v>88.246889816729222</v>
      </c>
      <c r="E298" s="257">
        <f t="shared" si="19"/>
        <v>88.246889816729222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44798</v>
      </c>
      <c r="C299" s="257">
        <v>100.801827</v>
      </c>
      <c r="D299" s="258">
        <v>88.246889816729222</v>
      </c>
      <c r="E299" s="257">
        <f t="shared" si="19"/>
        <v>88.246889816729222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44799</v>
      </c>
      <c r="C300" s="257">
        <v>100.194118</v>
      </c>
      <c r="D300" s="258">
        <v>88.246889816729222</v>
      </c>
      <c r="E300" s="257">
        <f t="shared" si="19"/>
        <v>88.246889816729222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44800</v>
      </c>
      <c r="C301" s="257">
        <v>103.183612</v>
      </c>
      <c r="D301" s="258">
        <v>88.246889816729222</v>
      </c>
      <c r="E301" s="257">
        <f t="shared" si="19"/>
        <v>88.246889816729222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44801</v>
      </c>
      <c r="C302" s="257">
        <v>99.031807000000001</v>
      </c>
      <c r="D302" s="258">
        <v>88.246889816729222</v>
      </c>
      <c r="E302" s="257">
        <f t="shared" si="19"/>
        <v>88.246889816729222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44802</v>
      </c>
      <c r="C303" s="257">
        <v>79.453776999999988</v>
      </c>
      <c r="D303" s="258">
        <v>88.246889816729222</v>
      </c>
      <c r="E303" s="257">
        <f t="shared" si="19"/>
        <v>79.453776999999988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44803</v>
      </c>
      <c r="C304" s="257">
        <v>86.174580000000006</v>
      </c>
      <c r="D304" s="258">
        <v>88.246889816729222</v>
      </c>
      <c r="E304" s="257">
        <f t="shared" si="19"/>
        <v>86.174580000000006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44804</v>
      </c>
      <c r="C305" s="257">
        <v>100.05690300000001</v>
      </c>
      <c r="D305" s="258">
        <v>88.246889816729222</v>
      </c>
      <c r="E305" s="257">
        <f t="shared" si="19"/>
        <v>88.246889816729222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44805</v>
      </c>
      <c r="C306" s="257">
        <v>90.975528999999995</v>
      </c>
      <c r="D306" s="258">
        <v>75.52827655470432</v>
      </c>
      <c r="E306" s="257">
        <f t="shared" si="19"/>
        <v>75.52827655470432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44806</v>
      </c>
      <c r="C307" s="257">
        <v>95.764218</v>
      </c>
      <c r="D307" s="258">
        <v>75.52827655470432</v>
      </c>
      <c r="E307" s="257">
        <f t="shared" si="19"/>
        <v>75.52827655470432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44807</v>
      </c>
      <c r="C308" s="257">
        <v>103.73116400000001</v>
      </c>
      <c r="D308" s="258">
        <v>75.52827655470432</v>
      </c>
      <c r="E308" s="257">
        <f t="shared" si="19"/>
        <v>75.52827655470432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44808</v>
      </c>
      <c r="C309" s="257">
        <v>111.029898</v>
      </c>
      <c r="D309" s="258">
        <v>75.52827655470432</v>
      </c>
      <c r="E309" s="257">
        <f t="shared" si="19"/>
        <v>75.52827655470432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44809</v>
      </c>
      <c r="C310" s="257">
        <v>108.017042</v>
      </c>
      <c r="D310" s="258">
        <v>75.52827655470432</v>
      </c>
      <c r="E310" s="257">
        <f t="shared" si="19"/>
        <v>75.52827655470432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44810</v>
      </c>
      <c r="C311" s="257">
        <v>103.323973</v>
      </c>
      <c r="D311" s="258">
        <v>75.52827655470432</v>
      </c>
      <c r="E311" s="257">
        <f t="shared" si="19"/>
        <v>75.52827655470432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44811</v>
      </c>
      <c r="C312" s="257">
        <v>89.186820000000012</v>
      </c>
      <c r="D312" s="258">
        <v>75.52827655470432</v>
      </c>
      <c r="E312" s="257">
        <f t="shared" si="19"/>
        <v>75.52827655470432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44812</v>
      </c>
      <c r="C313" s="257">
        <v>90.566204999999997</v>
      </c>
      <c r="D313" s="258">
        <v>75.52827655470432</v>
      </c>
      <c r="E313" s="257">
        <f t="shared" si="19"/>
        <v>75.52827655470432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44813</v>
      </c>
      <c r="C314" s="257">
        <v>99.45468799999999</v>
      </c>
      <c r="D314" s="258">
        <v>75.52827655470432</v>
      </c>
      <c r="E314" s="257">
        <f t="shared" si="19"/>
        <v>75.52827655470432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44814</v>
      </c>
      <c r="C315" s="257">
        <v>104.498205</v>
      </c>
      <c r="D315" s="258">
        <v>75.52827655470432</v>
      </c>
      <c r="E315" s="257">
        <f t="shared" si="19"/>
        <v>75.52827655470432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44815</v>
      </c>
      <c r="C316" s="257">
        <v>97.449359000000001</v>
      </c>
      <c r="D316" s="258">
        <v>75.52827655470432</v>
      </c>
      <c r="E316" s="257">
        <f t="shared" si="19"/>
        <v>75.52827655470432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44816</v>
      </c>
      <c r="C317" s="257">
        <v>44.881042000000001</v>
      </c>
      <c r="D317" s="258">
        <v>75.52827655470432</v>
      </c>
      <c r="E317" s="257">
        <f t="shared" si="19"/>
        <v>44.881042000000001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44817</v>
      </c>
      <c r="C318" s="257">
        <v>43.219239000000002</v>
      </c>
      <c r="D318" s="258">
        <v>75.52827655470432</v>
      </c>
      <c r="E318" s="257">
        <f t="shared" si="19"/>
        <v>43.219239000000002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44818</v>
      </c>
      <c r="C319" s="257">
        <v>64.212167999999991</v>
      </c>
      <c r="D319" s="258">
        <v>75.52827655470432</v>
      </c>
      <c r="E319" s="257">
        <f t="shared" si="19"/>
        <v>64.212167999999991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44819</v>
      </c>
      <c r="C320" s="257">
        <v>75.54827499999999</v>
      </c>
      <c r="D320" s="258">
        <v>75.52827655470432</v>
      </c>
      <c r="E320" s="257">
        <f t="shared" si="19"/>
        <v>75.52827655470432</v>
      </c>
      <c r="F320" s="263"/>
      <c r="G320" s="190" t="str">
        <f t="shared" si="20"/>
        <v>S</v>
      </c>
      <c r="H320" s="259" t="str">
        <f t="shared" si="21"/>
        <v>75,5</v>
      </c>
      <c r="I320" s="260"/>
    </row>
    <row r="321" spans="1:9">
      <c r="A321" s="255">
        <f t="shared" si="18"/>
        <v>319</v>
      </c>
      <c r="B321" s="256">
        <v>44820</v>
      </c>
      <c r="C321" s="257">
        <v>98.857866000000016</v>
      </c>
      <c r="D321" s="258">
        <v>75.52827655470432</v>
      </c>
      <c r="E321" s="257">
        <f t="shared" si="19"/>
        <v>75.52827655470432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44821</v>
      </c>
      <c r="C322" s="257">
        <v>97.618347999999997</v>
      </c>
      <c r="D322" s="258">
        <v>75.52827655470432</v>
      </c>
      <c r="E322" s="257">
        <f t="shared" si="19"/>
        <v>75.52827655470432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44822</v>
      </c>
      <c r="C323" s="257">
        <v>84.792062999999999</v>
      </c>
      <c r="D323" s="258">
        <v>75.52827655470432</v>
      </c>
      <c r="E323" s="257">
        <f t="shared" si="19"/>
        <v>75.52827655470432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44823</v>
      </c>
      <c r="C324" s="257">
        <v>85.655837000000005</v>
      </c>
      <c r="D324" s="258">
        <v>75.52827655470432</v>
      </c>
      <c r="E324" s="257">
        <f t="shared" ref="E324:E387" si="23">IF(C324&gt;D324,D324,C324)</f>
        <v>75.52827655470432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44824</v>
      </c>
      <c r="C325" s="257">
        <v>94.4238</v>
      </c>
      <c r="D325" s="258">
        <v>75.52827655470432</v>
      </c>
      <c r="E325" s="257">
        <f t="shared" si="23"/>
        <v>75.52827655470432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44825</v>
      </c>
      <c r="C326" s="257">
        <v>73.583860999999999</v>
      </c>
      <c r="D326" s="258">
        <v>75.52827655470432</v>
      </c>
      <c r="E326" s="257">
        <f t="shared" si="23"/>
        <v>73.583860999999999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44826</v>
      </c>
      <c r="C327" s="257">
        <v>94.146371000000002</v>
      </c>
      <c r="D327" s="258">
        <v>75.52827655470432</v>
      </c>
      <c r="E327" s="257">
        <f t="shared" si="23"/>
        <v>75.52827655470432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44827</v>
      </c>
      <c r="C328" s="257">
        <v>89.998292000000006</v>
      </c>
      <c r="D328" s="258">
        <v>75.52827655470432</v>
      </c>
      <c r="E328" s="257">
        <f t="shared" si="23"/>
        <v>75.52827655470432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44828</v>
      </c>
      <c r="C329" s="257">
        <v>84.75018399999999</v>
      </c>
      <c r="D329" s="258">
        <v>75.52827655470432</v>
      </c>
      <c r="E329" s="257">
        <f t="shared" si="23"/>
        <v>75.52827655470432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44829</v>
      </c>
      <c r="C330" s="257">
        <v>77.135643000000002</v>
      </c>
      <c r="D330" s="258">
        <v>75.52827655470432</v>
      </c>
      <c r="E330" s="257">
        <f t="shared" si="23"/>
        <v>75.52827655470432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44830</v>
      </c>
      <c r="C331" s="257">
        <v>88.685634999999991</v>
      </c>
      <c r="D331" s="258">
        <v>75.52827655470432</v>
      </c>
      <c r="E331" s="257">
        <f t="shared" si="23"/>
        <v>75.52827655470432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44831</v>
      </c>
      <c r="C332" s="257">
        <v>99.836092999999991</v>
      </c>
      <c r="D332" s="258">
        <v>75.52827655470432</v>
      </c>
      <c r="E332" s="257">
        <f t="shared" si="23"/>
        <v>75.52827655470432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44832</v>
      </c>
      <c r="C333" s="257">
        <v>94.513408999999996</v>
      </c>
      <c r="D333" s="258">
        <v>75.52827655470432</v>
      </c>
      <c r="E333" s="257">
        <f t="shared" si="23"/>
        <v>75.52827655470432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44833</v>
      </c>
      <c r="C334" s="257">
        <v>60.079542000000004</v>
      </c>
      <c r="D334" s="258">
        <v>75.52827655470432</v>
      </c>
      <c r="E334" s="257">
        <f t="shared" si="23"/>
        <v>60.079542000000004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44834</v>
      </c>
      <c r="C335" s="257">
        <v>101.46353300000001</v>
      </c>
      <c r="D335" s="258">
        <v>75.52827655470432</v>
      </c>
      <c r="E335" s="257">
        <f t="shared" si="23"/>
        <v>75.52827655470432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44835</v>
      </c>
      <c r="C336" s="257">
        <v>102.002253</v>
      </c>
      <c r="D336" s="258">
        <v>61.154583699258993</v>
      </c>
      <c r="E336" s="257">
        <f t="shared" si="23"/>
        <v>61.154583699258993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44836</v>
      </c>
      <c r="C337" s="257">
        <v>95.179627999999994</v>
      </c>
      <c r="D337" s="258">
        <v>61.154583699258993</v>
      </c>
      <c r="E337" s="257">
        <f t="shared" si="23"/>
        <v>61.154583699258993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44837</v>
      </c>
      <c r="C338" s="257">
        <v>72.560278000000011</v>
      </c>
      <c r="D338" s="258">
        <v>61.154583699258993</v>
      </c>
      <c r="E338" s="257">
        <f t="shared" si="23"/>
        <v>61.154583699258993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44838</v>
      </c>
      <c r="C339" s="257">
        <v>84.722206</v>
      </c>
      <c r="D339" s="258">
        <v>61.154583699258993</v>
      </c>
      <c r="E339" s="257">
        <f t="shared" si="23"/>
        <v>61.154583699258993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44839</v>
      </c>
      <c r="C340" s="257">
        <v>82.966399999999993</v>
      </c>
      <c r="D340" s="258">
        <v>61.154583699258993</v>
      </c>
      <c r="E340" s="257">
        <f t="shared" si="23"/>
        <v>61.154583699258993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44840</v>
      </c>
      <c r="C341" s="257">
        <v>79.116305999999994</v>
      </c>
      <c r="D341" s="258">
        <v>61.154583699258993</v>
      </c>
      <c r="E341" s="257">
        <f t="shared" si="23"/>
        <v>61.154583699258993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44841</v>
      </c>
      <c r="C342" s="257">
        <v>81.048804000000004</v>
      </c>
      <c r="D342" s="258">
        <v>61.154583699258993</v>
      </c>
      <c r="E342" s="257">
        <f t="shared" si="23"/>
        <v>61.154583699258993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44842</v>
      </c>
      <c r="C343" s="257">
        <v>85.245213000000007</v>
      </c>
      <c r="D343" s="258">
        <v>61.154583699258993</v>
      </c>
      <c r="E343" s="257">
        <f t="shared" si="23"/>
        <v>61.154583699258993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44843</v>
      </c>
      <c r="C344" s="257">
        <v>77.987379000000004</v>
      </c>
      <c r="D344" s="258">
        <v>61.154583699258993</v>
      </c>
      <c r="E344" s="257">
        <f t="shared" si="23"/>
        <v>61.154583699258993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44844</v>
      </c>
      <c r="C345" s="257">
        <v>50.409033999999998</v>
      </c>
      <c r="D345" s="258">
        <v>61.154583699258993</v>
      </c>
      <c r="E345" s="257">
        <f t="shared" si="23"/>
        <v>50.409033999999998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44845</v>
      </c>
      <c r="C346" s="257">
        <v>58.465622000000003</v>
      </c>
      <c r="D346" s="258">
        <v>61.154583699258993</v>
      </c>
      <c r="E346" s="257">
        <f t="shared" si="23"/>
        <v>58.465622000000003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44846</v>
      </c>
      <c r="C347" s="257">
        <v>83.235032000000004</v>
      </c>
      <c r="D347" s="258">
        <v>61.154583699258993</v>
      </c>
      <c r="E347" s="257">
        <f t="shared" si="23"/>
        <v>61.154583699258993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44847</v>
      </c>
      <c r="C348" s="257">
        <v>87.707205000000002</v>
      </c>
      <c r="D348" s="258">
        <v>61.154583699258993</v>
      </c>
      <c r="E348" s="257">
        <f t="shared" si="23"/>
        <v>61.154583699258993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44848</v>
      </c>
      <c r="C349" s="257">
        <v>91.32136100000001</v>
      </c>
      <c r="D349" s="258">
        <v>61.154583699258993</v>
      </c>
      <c r="E349" s="257">
        <f t="shared" si="23"/>
        <v>61.154583699258993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44849</v>
      </c>
      <c r="C350" s="257">
        <v>89.414111999999989</v>
      </c>
      <c r="D350" s="258">
        <v>61.154583699258993</v>
      </c>
      <c r="E350" s="257">
        <f t="shared" si="23"/>
        <v>61.154583699258993</v>
      </c>
      <c r="F350" s="263"/>
      <c r="G350" s="190" t="str">
        <f t="shared" si="24"/>
        <v>O</v>
      </c>
      <c r="H350" s="259" t="str">
        <f t="shared" si="25"/>
        <v>61,2</v>
      </c>
      <c r="I350" s="260"/>
    </row>
    <row r="351" spans="1:9">
      <c r="A351" s="255">
        <f t="shared" si="22"/>
        <v>349</v>
      </c>
      <c r="B351" s="256">
        <v>44850</v>
      </c>
      <c r="C351" s="257">
        <v>55.389625000000002</v>
      </c>
      <c r="D351" s="258">
        <v>61.154583699258993</v>
      </c>
      <c r="E351" s="257">
        <f t="shared" si="23"/>
        <v>55.389625000000002</v>
      </c>
      <c r="F351" s="263"/>
      <c r="G351" s="190" t="str">
        <f t="shared" si="24"/>
        <v/>
      </c>
      <c r="H351" s="259" t="str">
        <f t="shared" si="25"/>
        <v/>
      </c>
      <c r="I351" s="260"/>
    </row>
    <row r="352" spans="1:9">
      <c r="A352" s="255">
        <f t="shared" si="22"/>
        <v>350</v>
      </c>
      <c r="B352" s="256">
        <v>44851</v>
      </c>
      <c r="C352" s="257">
        <v>72.229038000000003</v>
      </c>
      <c r="D352" s="258">
        <v>61.154583699258993</v>
      </c>
      <c r="E352" s="257">
        <f t="shared" si="23"/>
        <v>61.154583699258993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44852</v>
      </c>
      <c r="C353" s="257">
        <v>68.891384000000002</v>
      </c>
      <c r="D353" s="258">
        <v>61.154583699258993</v>
      </c>
      <c r="E353" s="257">
        <f t="shared" si="23"/>
        <v>61.154583699258993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44853</v>
      </c>
      <c r="C354" s="257">
        <v>32.231015999999997</v>
      </c>
      <c r="D354" s="258">
        <v>61.154583699258993</v>
      </c>
      <c r="E354" s="257">
        <f t="shared" si="23"/>
        <v>32.231015999999997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44854</v>
      </c>
      <c r="C355" s="257">
        <v>17.944908999999999</v>
      </c>
      <c r="D355" s="258">
        <v>61.154583699258993</v>
      </c>
      <c r="E355" s="257">
        <f t="shared" si="23"/>
        <v>17.944908999999999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44855</v>
      </c>
      <c r="C356" s="257">
        <v>28.016767999999999</v>
      </c>
      <c r="D356" s="258">
        <v>61.154583699258993</v>
      </c>
      <c r="E356" s="257">
        <f t="shared" si="23"/>
        <v>28.016767999999999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44856</v>
      </c>
      <c r="C357" s="257">
        <v>52.259012000000006</v>
      </c>
      <c r="D357" s="258">
        <v>61.154583699258993</v>
      </c>
      <c r="E357" s="257">
        <f t="shared" si="23"/>
        <v>52.259012000000006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44857</v>
      </c>
      <c r="C358" s="257">
        <v>40.707363999999998</v>
      </c>
      <c r="D358" s="258">
        <v>61.154583699258993</v>
      </c>
      <c r="E358" s="257">
        <f t="shared" si="23"/>
        <v>40.707363999999998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44858</v>
      </c>
      <c r="C359" s="257">
        <v>49.593767999999997</v>
      </c>
      <c r="D359" s="258">
        <v>61.154583699258993</v>
      </c>
      <c r="E359" s="257">
        <f t="shared" si="23"/>
        <v>49.593767999999997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44859</v>
      </c>
      <c r="C360" s="257">
        <v>45.384362000000003</v>
      </c>
      <c r="D360" s="258">
        <v>61.154583699258993</v>
      </c>
      <c r="E360" s="257">
        <f t="shared" si="23"/>
        <v>45.384362000000003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44860</v>
      </c>
      <c r="C361" s="257">
        <v>43.150815999999999</v>
      </c>
      <c r="D361" s="258">
        <v>61.154583699258993</v>
      </c>
      <c r="E361" s="257">
        <f t="shared" si="23"/>
        <v>43.150815999999999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44861</v>
      </c>
      <c r="C362" s="257">
        <v>58.521273999999998</v>
      </c>
      <c r="D362" s="258">
        <v>61.154583699258993</v>
      </c>
      <c r="E362" s="257">
        <f t="shared" si="23"/>
        <v>58.521273999999998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44862</v>
      </c>
      <c r="C363" s="257">
        <v>56.667131999999995</v>
      </c>
      <c r="D363" s="258">
        <v>61.154583699258993</v>
      </c>
      <c r="E363" s="257">
        <f t="shared" si="23"/>
        <v>56.667131999999995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44863</v>
      </c>
      <c r="C364" s="257">
        <v>62.325137000000005</v>
      </c>
      <c r="D364" s="258">
        <v>61.154583699258993</v>
      </c>
      <c r="E364" s="257">
        <f t="shared" si="23"/>
        <v>61.154583699258993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44864</v>
      </c>
      <c r="C365" s="257">
        <v>48.903733000000003</v>
      </c>
      <c r="D365" s="258">
        <v>61.154583699258993</v>
      </c>
      <c r="E365" s="257">
        <f t="shared" si="23"/>
        <v>48.903733000000003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44865</v>
      </c>
      <c r="C366" s="257">
        <v>23.888902999999999</v>
      </c>
      <c r="D366" s="258">
        <v>61.154583699258993</v>
      </c>
      <c r="E366" s="257">
        <f t="shared" si="23"/>
        <v>23.888902999999999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44866</v>
      </c>
      <c r="C367" s="257">
        <v>65.973414999999989</v>
      </c>
      <c r="D367" s="258">
        <v>44.718155235181577</v>
      </c>
      <c r="E367" s="257">
        <f t="shared" si="23"/>
        <v>44.718155235181577</v>
      </c>
      <c r="F367" s="263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44867</v>
      </c>
      <c r="C368" s="257">
        <v>66.712455000000006</v>
      </c>
      <c r="D368" s="258">
        <v>44.718155235181577</v>
      </c>
      <c r="E368" s="257">
        <f t="shared" si="23"/>
        <v>44.718155235181577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44868</v>
      </c>
      <c r="C369" s="257">
        <v>32.841544999999996</v>
      </c>
      <c r="D369" s="258">
        <v>44.718155235181577</v>
      </c>
      <c r="E369" s="257">
        <f t="shared" si="23"/>
        <v>32.841544999999996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44869</v>
      </c>
      <c r="C370" s="257">
        <v>63.790446000000003</v>
      </c>
      <c r="D370" s="258">
        <v>44.718155235181577</v>
      </c>
      <c r="E370" s="257">
        <f t="shared" si="23"/>
        <v>44.718155235181577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44870</v>
      </c>
      <c r="C371" s="257">
        <v>83.030772999999996</v>
      </c>
      <c r="D371" s="258">
        <v>44.718155235181577</v>
      </c>
      <c r="E371" s="257">
        <f t="shared" si="23"/>
        <v>44.718155235181577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44871</v>
      </c>
      <c r="C372" s="257">
        <v>78.164403000000007</v>
      </c>
      <c r="D372" s="258">
        <v>44.718155235181577</v>
      </c>
      <c r="E372" s="257">
        <f t="shared" si="23"/>
        <v>44.718155235181577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44872</v>
      </c>
      <c r="C373" s="257">
        <v>69.787165999999999</v>
      </c>
      <c r="D373" s="258">
        <v>44.718155235181577</v>
      </c>
      <c r="E373" s="257">
        <f t="shared" si="23"/>
        <v>44.718155235181577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44873</v>
      </c>
      <c r="C374" s="257">
        <v>43.503295000000001</v>
      </c>
      <c r="D374" s="258">
        <v>44.718155235181577</v>
      </c>
      <c r="E374" s="257">
        <f t="shared" si="23"/>
        <v>43.503295000000001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44874</v>
      </c>
      <c r="C375" s="257">
        <v>41.389898000000002</v>
      </c>
      <c r="D375" s="258">
        <v>44.718155235181577</v>
      </c>
      <c r="E375" s="257">
        <f t="shared" si="23"/>
        <v>41.389898000000002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44875</v>
      </c>
      <c r="C376" s="257">
        <v>71.225363000000002</v>
      </c>
      <c r="D376" s="258">
        <v>44.718155235181577</v>
      </c>
      <c r="E376" s="257">
        <f t="shared" si="23"/>
        <v>44.718155235181577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44876</v>
      </c>
      <c r="C377" s="257">
        <v>53.491374999999998</v>
      </c>
      <c r="D377" s="258">
        <v>44.718155235181577</v>
      </c>
      <c r="E377" s="257">
        <f t="shared" si="23"/>
        <v>44.718155235181577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44877</v>
      </c>
      <c r="C378" s="257">
        <v>52.760112999999997</v>
      </c>
      <c r="D378" s="258">
        <v>44.718155235181577</v>
      </c>
      <c r="E378" s="257">
        <f t="shared" si="23"/>
        <v>44.718155235181577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44878</v>
      </c>
      <c r="C379" s="257">
        <v>66.839287999999996</v>
      </c>
      <c r="D379" s="258">
        <v>44.718155235181577</v>
      </c>
      <c r="E379" s="257">
        <f t="shared" si="23"/>
        <v>44.718155235181577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44879</v>
      </c>
      <c r="C380" s="257">
        <v>37.535010999999997</v>
      </c>
      <c r="D380" s="258">
        <v>44.718155235181577</v>
      </c>
      <c r="E380" s="257">
        <f t="shared" si="23"/>
        <v>37.535010999999997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44880</v>
      </c>
      <c r="C381" s="257">
        <v>27.310642999999999</v>
      </c>
      <c r="D381" s="258">
        <v>44.718155235181577</v>
      </c>
      <c r="E381" s="257">
        <f t="shared" si="23"/>
        <v>27.310642999999999</v>
      </c>
      <c r="F381" s="263"/>
      <c r="G381" s="190" t="str">
        <f t="shared" si="24"/>
        <v>N</v>
      </c>
      <c r="H381" s="259" t="str">
        <f t="shared" si="25"/>
        <v>44,7</v>
      </c>
      <c r="I381" s="260"/>
    </row>
    <row r="382" spans="1:9">
      <c r="A382" s="255">
        <f t="shared" si="22"/>
        <v>380</v>
      </c>
      <c r="B382" s="256">
        <v>44881</v>
      </c>
      <c r="C382" s="257">
        <v>17.075662000000001</v>
      </c>
      <c r="D382" s="258">
        <v>44.718155235181577</v>
      </c>
      <c r="E382" s="257">
        <f t="shared" si="23"/>
        <v>17.075662000000001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44882</v>
      </c>
      <c r="C383" s="257">
        <v>33.559718999999994</v>
      </c>
      <c r="D383" s="258">
        <v>44.718155235181577</v>
      </c>
      <c r="E383" s="257">
        <f t="shared" si="23"/>
        <v>33.559718999999994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44883</v>
      </c>
      <c r="C384" s="257">
        <v>37.354078000000001</v>
      </c>
      <c r="D384" s="258">
        <v>44.718155235181577</v>
      </c>
      <c r="E384" s="257">
        <f t="shared" si="23"/>
        <v>37.354078000000001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44884</v>
      </c>
      <c r="C385" s="257">
        <v>55.645926999999993</v>
      </c>
      <c r="D385" s="258">
        <v>44.718155235181577</v>
      </c>
      <c r="E385" s="257">
        <f t="shared" si="23"/>
        <v>44.718155235181577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44885</v>
      </c>
      <c r="C386" s="257">
        <v>47.439793999999999</v>
      </c>
      <c r="D386" s="258">
        <v>44.718155235181577</v>
      </c>
      <c r="E386" s="257">
        <f t="shared" si="23"/>
        <v>44.718155235181577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44886</v>
      </c>
      <c r="C387" s="257">
        <v>19.948184999999999</v>
      </c>
      <c r="D387" s="258">
        <v>44.718155235181577</v>
      </c>
      <c r="E387" s="257">
        <f t="shared" si="23"/>
        <v>19.948184999999999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44887</v>
      </c>
      <c r="C388" s="257">
        <v>22.616401999999997</v>
      </c>
      <c r="D388" s="258">
        <v>44.718155235181577</v>
      </c>
      <c r="E388" s="257">
        <f t="shared" ref="E388:E451" si="27">IF(C388&gt;D388,D388,C388)</f>
        <v>22.616401999999997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44888</v>
      </c>
      <c r="C389" s="257">
        <v>29.251636999999999</v>
      </c>
      <c r="D389" s="258">
        <v>44.718155235181577</v>
      </c>
      <c r="E389" s="257">
        <f t="shared" si="27"/>
        <v>29.251636999999999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44889</v>
      </c>
      <c r="C390" s="257">
        <v>29.942883000000002</v>
      </c>
      <c r="D390" s="258">
        <v>44.718155235181577</v>
      </c>
      <c r="E390" s="257">
        <f t="shared" si="27"/>
        <v>29.942883000000002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44890</v>
      </c>
      <c r="C391" s="257">
        <v>56.534925000000001</v>
      </c>
      <c r="D391" s="258">
        <v>44.718155235181577</v>
      </c>
      <c r="E391" s="257">
        <f t="shared" si="27"/>
        <v>44.718155235181577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44891</v>
      </c>
      <c r="C392" s="257">
        <v>67.33386999999999</v>
      </c>
      <c r="D392" s="258">
        <v>44.718155235181577</v>
      </c>
      <c r="E392" s="257">
        <f t="shared" si="27"/>
        <v>44.718155235181577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44892</v>
      </c>
      <c r="C393" s="257">
        <v>58.553756999999997</v>
      </c>
      <c r="D393" s="258">
        <v>44.718155235181577</v>
      </c>
      <c r="E393" s="257">
        <f t="shared" si="27"/>
        <v>44.718155235181577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44893</v>
      </c>
      <c r="C394" s="257">
        <v>64.551169999999999</v>
      </c>
      <c r="D394" s="258">
        <v>44.718155235181577</v>
      </c>
      <c r="E394" s="257">
        <f t="shared" si="27"/>
        <v>44.718155235181577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44894</v>
      </c>
      <c r="C395" s="257">
        <v>61.353738</v>
      </c>
      <c r="D395" s="258">
        <v>44.718155235181577</v>
      </c>
      <c r="E395" s="257">
        <f t="shared" si="27"/>
        <v>44.718155235181577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44895</v>
      </c>
      <c r="C396" s="257">
        <v>45.062063999999999</v>
      </c>
      <c r="D396" s="258">
        <v>44.718155235181577</v>
      </c>
      <c r="E396" s="257">
        <f t="shared" si="27"/>
        <v>44.718155235181577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44896</v>
      </c>
      <c r="C397" s="257">
        <v>46.886746000000002</v>
      </c>
      <c r="D397" s="258">
        <v>39.173493088658368</v>
      </c>
      <c r="E397" s="257">
        <f t="shared" si="27"/>
        <v>39.173493088658368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44897</v>
      </c>
      <c r="C398" s="257">
        <v>50.67116</v>
      </c>
      <c r="D398" s="258">
        <v>39.173493088658368</v>
      </c>
      <c r="E398" s="257">
        <f t="shared" si="27"/>
        <v>39.173493088658368</v>
      </c>
      <c r="F398" s="263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44898</v>
      </c>
      <c r="C399" s="257">
        <v>44.133541999999998</v>
      </c>
      <c r="D399" s="258">
        <v>39.173493088658368</v>
      </c>
      <c r="E399" s="257">
        <f t="shared" si="27"/>
        <v>39.173493088658368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44899</v>
      </c>
      <c r="C400" s="257">
        <v>37.185421999999996</v>
      </c>
      <c r="D400" s="258">
        <v>39.173493088658368</v>
      </c>
      <c r="E400" s="257">
        <f t="shared" si="27"/>
        <v>37.185421999999996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44900</v>
      </c>
      <c r="C401" s="257">
        <v>14.289721999999999</v>
      </c>
      <c r="D401" s="258">
        <v>39.173493088658368</v>
      </c>
      <c r="E401" s="257">
        <f t="shared" si="27"/>
        <v>14.289721999999999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44901</v>
      </c>
      <c r="C402" s="257">
        <v>23.730008000000002</v>
      </c>
      <c r="D402" s="258">
        <v>39.173493088658368</v>
      </c>
      <c r="E402" s="257">
        <f t="shared" si="27"/>
        <v>23.730008000000002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44902</v>
      </c>
      <c r="C403" s="257">
        <v>28.687491000000001</v>
      </c>
      <c r="D403" s="258">
        <v>39.173493088658368</v>
      </c>
      <c r="E403" s="257">
        <f t="shared" si="27"/>
        <v>28.687491000000001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44903</v>
      </c>
      <c r="C404" s="257">
        <v>17.119696000000001</v>
      </c>
      <c r="D404" s="258">
        <v>39.173493088658368</v>
      </c>
      <c r="E404" s="257">
        <f t="shared" si="27"/>
        <v>17.119696000000001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44904</v>
      </c>
      <c r="C405" s="257">
        <v>16.471001000000001</v>
      </c>
      <c r="D405" s="258">
        <v>39.173493088658368</v>
      </c>
      <c r="E405" s="257">
        <f t="shared" si="27"/>
        <v>16.471001000000001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44905</v>
      </c>
      <c r="C406" s="257">
        <v>34.717674000000009</v>
      </c>
      <c r="D406" s="258">
        <v>39.173493088658368</v>
      </c>
      <c r="E406" s="257">
        <f t="shared" si="27"/>
        <v>34.717674000000009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44906</v>
      </c>
      <c r="C407" s="257">
        <v>18.780669999999997</v>
      </c>
      <c r="D407" s="258">
        <v>39.173493088658368</v>
      </c>
      <c r="E407" s="257">
        <f t="shared" si="27"/>
        <v>18.780669999999997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44907</v>
      </c>
      <c r="C408" s="257">
        <v>15.768985000000001</v>
      </c>
      <c r="D408" s="258">
        <v>39.173493088658368</v>
      </c>
      <c r="E408" s="257">
        <f t="shared" si="27"/>
        <v>15.768985000000001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44908</v>
      </c>
      <c r="C409" s="257">
        <v>10.982524999999999</v>
      </c>
      <c r="D409" s="258">
        <v>39.173493088658368</v>
      </c>
      <c r="E409" s="257">
        <f t="shared" si="27"/>
        <v>10.982524999999999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44909</v>
      </c>
      <c r="C410" s="257">
        <v>23.570340000000002</v>
      </c>
      <c r="D410" s="258">
        <v>39.173493088658368</v>
      </c>
      <c r="E410" s="257">
        <f t="shared" si="27"/>
        <v>23.570340000000002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44910</v>
      </c>
      <c r="C411" s="257">
        <v>31.111670999999998</v>
      </c>
      <c r="D411" s="258">
        <v>39.173493088658368</v>
      </c>
      <c r="E411" s="257">
        <f t="shared" si="27"/>
        <v>31.111670999999998</v>
      </c>
      <c r="F411" s="263"/>
      <c r="G411" s="190" t="str">
        <f t="shared" si="28"/>
        <v>D</v>
      </c>
      <c r="H411" s="259" t="str">
        <f t="shared" si="29"/>
        <v>39,2</v>
      </c>
      <c r="I411" s="260"/>
    </row>
    <row r="412" spans="1:9">
      <c r="A412" s="255">
        <f t="shared" si="26"/>
        <v>410</v>
      </c>
      <c r="B412" s="256">
        <v>44911</v>
      </c>
      <c r="C412" s="257">
        <v>29.784642999999999</v>
      </c>
      <c r="D412" s="258">
        <v>39.173493088658368</v>
      </c>
      <c r="E412" s="257">
        <f t="shared" si="27"/>
        <v>29.784642999999999</v>
      </c>
      <c r="F412" s="263"/>
      <c r="G412" s="190" t="str">
        <f t="shared" si="28"/>
        <v/>
      </c>
      <c r="H412" s="259" t="str">
        <f t="shared" si="29"/>
        <v/>
      </c>
      <c r="I412" s="260"/>
    </row>
    <row r="413" spans="1:9">
      <c r="A413" s="255">
        <f t="shared" si="26"/>
        <v>411</v>
      </c>
      <c r="B413" s="256">
        <v>44912</v>
      </c>
      <c r="C413" s="257">
        <v>37.532074999999999</v>
      </c>
      <c r="D413" s="258">
        <v>39.173493088658368</v>
      </c>
      <c r="E413" s="257">
        <f t="shared" si="27"/>
        <v>37.532074999999999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44913</v>
      </c>
      <c r="C414" s="257">
        <v>53.596322000000001</v>
      </c>
      <c r="D414" s="258">
        <v>39.173493088658368</v>
      </c>
      <c r="E414" s="257">
        <f t="shared" si="27"/>
        <v>39.173493088658368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44914</v>
      </c>
      <c r="C415" s="257">
        <v>47.079932999999997</v>
      </c>
      <c r="D415" s="258">
        <v>39.173493088658368</v>
      </c>
      <c r="E415" s="257">
        <f t="shared" si="27"/>
        <v>39.173493088658368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44915</v>
      </c>
      <c r="C416" s="257">
        <v>25.723277</v>
      </c>
      <c r="D416" s="258">
        <v>39.173493088658368</v>
      </c>
      <c r="E416" s="257">
        <f t="shared" si="27"/>
        <v>25.723277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44916</v>
      </c>
      <c r="C417" s="257">
        <v>31.128603999999999</v>
      </c>
      <c r="D417" s="258">
        <v>39.173493088658368</v>
      </c>
      <c r="E417" s="257">
        <f t="shared" si="27"/>
        <v>31.128603999999999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44917</v>
      </c>
      <c r="C418" s="257">
        <v>32.173569999999998</v>
      </c>
      <c r="D418" s="258">
        <v>39.173493088658368</v>
      </c>
      <c r="E418" s="257">
        <f t="shared" si="27"/>
        <v>32.173569999999998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44918</v>
      </c>
      <c r="C419" s="257">
        <v>41.164495000000002</v>
      </c>
      <c r="D419" s="258">
        <v>39.173493088658368</v>
      </c>
      <c r="E419" s="257">
        <f t="shared" si="27"/>
        <v>39.173493088658368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44919</v>
      </c>
      <c r="C420" s="257">
        <v>47.874561999999997</v>
      </c>
      <c r="D420" s="258">
        <v>39.173493088658368</v>
      </c>
      <c r="E420" s="257">
        <f t="shared" si="27"/>
        <v>39.173493088658368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44920</v>
      </c>
      <c r="C421" s="257">
        <v>42.630766000000001</v>
      </c>
      <c r="D421" s="258">
        <v>39.173493088658368</v>
      </c>
      <c r="E421" s="257">
        <f t="shared" si="27"/>
        <v>39.173493088658368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44921</v>
      </c>
      <c r="C422" s="257">
        <v>56.757370000000002</v>
      </c>
      <c r="D422" s="258">
        <v>39.173493088658368</v>
      </c>
      <c r="E422" s="257">
        <f t="shared" si="27"/>
        <v>39.173493088658368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44922</v>
      </c>
      <c r="C423" s="257">
        <v>61.114052000000001</v>
      </c>
      <c r="D423" s="258">
        <v>39.173493088658368</v>
      </c>
      <c r="E423" s="257">
        <f t="shared" si="27"/>
        <v>39.173493088658368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44923</v>
      </c>
      <c r="C424" s="257">
        <v>56.928246000000001</v>
      </c>
      <c r="D424" s="258">
        <v>39.173493088658368</v>
      </c>
      <c r="E424" s="257">
        <f t="shared" si="27"/>
        <v>39.173493088658368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44924</v>
      </c>
      <c r="C425" s="257">
        <v>32.912245999999996</v>
      </c>
      <c r="D425" s="258">
        <v>39.173493088658368</v>
      </c>
      <c r="E425" s="257">
        <f t="shared" si="27"/>
        <v>32.912245999999996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44925</v>
      </c>
      <c r="C426" s="257">
        <v>36.463912999999998</v>
      </c>
      <c r="D426" s="258">
        <v>39.173493088658368</v>
      </c>
      <c r="E426" s="257">
        <f t="shared" si="27"/>
        <v>36.463912999999998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44926</v>
      </c>
      <c r="C427" s="257">
        <v>50.449203000000004</v>
      </c>
      <c r="D427" s="258">
        <v>39.173493088658368</v>
      </c>
      <c r="E427" s="257">
        <f t="shared" si="27"/>
        <v>39.173493088658368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44927</v>
      </c>
      <c r="C428" s="257">
        <v>33.392982000000003</v>
      </c>
      <c r="D428" s="258">
        <v>57.171434806161571</v>
      </c>
      <c r="E428" s="257">
        <f t="shared" si="27"/>
        <v>33.392982000000003</v>
      </c>
      <c r="F428" s="260">
        <f>YEAR(B428)</f>
        <v>2023</v>
      </c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44928</v>
      </c>
      <c r="C429" s="257">
        <v>30.595371</v>
      </c>
      <c r="D429" s="258">
        <v>57.171434806161571</v>
      </c>
      <c r="E429" s="257">
        <f t="shared" si="27"/>
        <v>30.595371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44929</v>
      </c>
      <c r="C430" s="257">
        <v>52.667046999999997</v>
      </c>
      <c r="D430" s="258">
        <v>57.171434806161571</v>
      </c>
      <c r="E430" s="257">
        <f t="shared" si="27"/>
        <v>52.667046999999997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44930</v>
      </c>
      <c r="C431" s="257">
        <v>56.871035999999997</v>
      </c>
      <c r="D431" s="258">
        <v>57.171434806161571</v>
      </c>
      <c r="E431" s="257">
        <f t="shared" si="27"/>
        <v>56.871035999999997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44931</v>
      </c>
      <c r="C432" s="257">
        <v>56.868749999999999</v>
      </c>
      <c r="D432" s="258">
        <v>57.171434806161571</v>
      </c>
      <c r="E432" s="257">
        <f t="shared" si="27"/>
        <v>56.868749999999999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44932</v>
      </c>
      <c r="C433" s="257">
        <v>53.780714000000003</v>
      </c>
      <c r="D433" s="258">
        <v>57.171434806161571</v>
      </c>
      <c r="E433" s="257">
        <f t="shared" si="27"/>
        <v>53.780714000000003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44933</v>
      </c>
      <c r="C434" s="257">
        <v>34.82264</v>
      </c>
      <c r="D434" s="258">
        <v>57.171434806161571</v>
      </c>
      <c r="E434" s="257">
        <f t="shared" si="27"/>
        <v>34.82264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44934</v>
      </c>
      <c r="C435" s="257">
        <v>16.499329999999997</v>
      </c>
      <c r="D435" s="258">
        <v>57.171434806161571</v>
      </c>
      <c r="E435" s="257">
        <f t="shared" si="27"/>
        <v>16.499329999999997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44935</v>
      </c>
      <c r="C436" s="257">
        <v>48.514429999999997</v>
      </c>
      <c r="D436" s="258">
        <v>57.171434806161571</v>
      </c>
      <c r="E436" s="257">
        <f t="shared" si="27"/>
        <v>48.514429999999997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44936</v>
      </c>
      <c r="C437" s="257">
        <v>44.999994000000001</v>
      </c>
      <c r="D437" s="258">
        <v>57.171434806161571</v>
      </c>
      <c r="E437" s="257">
        <f t="shared" si="27"/>
        <v>44.999994000000001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44937</v>
      </c>
      <c r="C438" s="257">
        <v>35.862773999999995</v>
      </c>
      <c r="D438" s="258">
        <v>57.171434806161571</v>
      </c>
      <c r="E438" s="257">
        <f t="shared" si="27"/>
        <v>35.862773999999995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44938</v>
      </c>
      <c r="C439" s="257">
        <v>59.333400000000005</v>
      </c>
      <c r="D439" s="258">
        <v>57.171434806161571</v>
      </c>
      <c r="E439" s="257">
        <f t="shared" si="27"/>
        <v>57.171434806161571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44939</v>
      </c>
      <c r="C440" s="257">
        <v>54.119698999999997</v>
      </c>
      <c r="D440" s="258">
        <v>57.171434806161571</v>
      </c>
      <c r="E440" s="257">
        <f t="shared" si="27"/>
        <v>54.119698999999997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44940</v>
      </c>
      <c r="C441" s="257">
        <v>56.183402000000001</v>
      </c>
      <c r="D441" s="258">
        <v>57.171434806161571</v>
      </c>
      <c r="E441" s="257">
        <f t="shared" si="27"/>
        <v>56.183402000000001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44941</v>
      </c>
      <c r="C442" s="257">
        <v>40.894877000000001</v>
      </c>
      <c r="D442" s="258">
        <v>57.171434806161571</v>
      </c>
      <c r="E442" s="257">
        <f t="shared" si="27"/>
        <v>40.894877000000001</v>
      </c>
      <c r="F442" s="263"/>
      <c r="G442" s="190" t="str">
        <f t="shared" si="28"/>
        <v>E</v>
      </c>
      <c r="H442" s="259" t="str">
        <f t="shared" si="29"/>
        <v>57,2</v>
      </c>
      <c r="I442" s="260"/>
    </row>
    <row r="443" spans="1:9">
      <c r="A443" s="255">
        <f t="shared" si="26"/>
        <v>441</v>
      </c>
      <c r="B443" s="256">
        <v>44942</v>
      </c>
      <c r="C443" s="257">
        <v>29.536633000000002</v>
      </c>
      <c r="D443" s="258">
        <v>57.171434806161571</v>
      </c>
      <c r="E443" s="257">
        <f t="shared" si="27"/>
        <v>29.536633000000002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44943</v>
      </c>
      <c r="C444" s="257">
        <v>36.859409999999997</v>
      </c>
      <c r="D444" s="258">
        <v>57.171434806161571</v>
      </c>
      <c r="E444" s="257">
        <f t="shared" si="27"/>
        <v>36.859409999999997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44944</v>
      </c>
      <c r="C445" s="257">
        <v>55.969450000000002</v>
      </c>
      <c r="D445" s="258">
        <v>57.171434806161571</v>
      </c>
      <c r="E445" s="257">
        <f t="shared" si="27"/>
        <v>55.969450000000002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44945</v>
      </c>
      <c r="C446" s="257">
        <v>59.876985999999995</v>
      </c>
      <c r="D446" s="258">
        <v>57.171434806161571</v>
      </c>
      <c r="E446" s="257">
        <f t="shared" si="27"/>
        <v>57.171434806161571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44946</v>
      </c>
      <c r="C447" s="257">
        <v>53.059650000000005</v>
      </c>
      <c r="D447" s="258">
        <v>57.171434806161571</v>
      </c>
      <c r="E447" s="257">
        <f t="shared" si="27"/>
        <v>53.059650000000005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44947</v>
      </c>
      <c r="C448" s="257">
        <v>58.960380999999998</v>
      </c>
      <c r="D448" s="258">
        <v>57.171434806161571</v>
      </c>
      <c r="E448" s="257">
        <f t="shared" si="27"/>
        <v>57.171434806161571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44948</v>
      </c>
      <c r="C449" s="257">
        <v>73.828755000000001</v>
      </c>
      <c r="D449" s="258">
        <v>57.171434806161571</v>
      </c>
      <c r="E449" s="257">
        <f t="shared" si="27"/>
        <v>57.171434806161571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44949</v>
      </c>
      <c r="C450" s="257">
        <v>72.665782000000007</v>
      </c>
      <c r="D450" s="258">
        <v>57.171434806161571</v>
      </c>
      <c r="E450" s="257">
        <f t="shared" si="27"/>
        <v>57.171434806161571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44950</v>
      </c>
      <c r="C451" s="257">
        <v>60.780521</v>
      </c>
      <c r="D451" s="258">
        <v>57.171434806161571</v>
      </c>
      <c r="E451" s="257">
        <f t="shared" si="27"/>
        <v>57.171434806161571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44951</v>
      </c>
      <c r="C452" s="257">
        <v>73.017404999999997</v>
      </c>
      <c r="D452" s="258">
        <v>57.171434806161571</v>
      </c>
      <c r="E452" s="257">
        <f t="shared" ref="E452:E515" si="31">IF(C452&gt;D452,D452,C452)</f>
        <v>57.171434806161571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44952</v>
      </c>
      <c r="C453" s="257">
        <v>52.996095000000004</v>
      </c>
      <c r="D453" s="258">
        <v>57.171434806161571</v>
      </c>
      <c r="E453" s="257">
        <f t="shared" si="31"/>
        <v>52.996095000000004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44953</v>
      </c>
      <c r="C454" s="257">
        <v>75.738389999999995</v>
      </c>
      <c r="D454" s="258">
        <v>57.171434806161571</v>
      </c>
      <c r="E454" s="257">
        <f t="shared" si="31"/>
        <v>57.171434806161571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44954</v>
      </c>
      <c r="C455" s="257">
        <v>82.165893999999994</v>
      </c>
      <c r="D455" s="258">
        <v>57.171434806161571</v>
      </c>
      <c r="E455" s="257">
        <f t="shared" si="31"/>
        <v>57.171434806161571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44955</v>
      </c>
      <c r="C456" s="257">
        <v>79.217608999999996</v>
      </c>
      <c r="D456" s="258">
        <v>57.171434806161571</v>
      </c>
      <c r="E456" s="257">
        <f t="shared" si="31"/>
        <v>57.171434806161571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44956</v>
      </c>
      <c r="C457" s="257">
        <v>79.899710999999996</v>
      </c>
      <c r="D457" s="258">
        <v>57.171434806161571</v>
      </c>
      <c r="E457" s="257">
        <f t="shared" si="31"/>
        <v>57.171434806161571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44957</v>
      </c>
      <c r="C458" s="257">
        <v>82.768826000000004</v>
      </c>
      <c r="D458" s="258">
        <v>57.171434806161571</v>
      </c>
      <c r="E458" s="257">
        <f t="shared" si="31"/>
        <v>57.171434806161571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44958</v>
      </c>
      <c r="C459" s="257">
        <v>82.278115</v>
      </c>
      <c r="D459" s="258">
        <v>72.611837828495794</v>
      </c>
      <c r="E459" s="257">
        <f t="shared" si="31"/>
        <v>72.611837828495794</v>
      </c>
      <c r="F459" s="260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44959</v>
      </c>
      <c r="C460" s="257">
        <v>86.535903999999988</v>
      </c>
      <c r="D460" s="258">
        <v>72.611837828495794</v>
      </c>
      <c r="E460" s="257">
        <f t="shared" si="31"/>
        <v>72.611837828495794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44960</v>
      </c>
      <c r="C461" s="257">
        <v>90.105100999999991</v>
      </c>
      <c r="D461" s="258">
        <v>72.611837828495794</v>
      </c>
      <c r="E461" s="257">
        <f t="shared" si="31"/>
        <v>72.611837828495794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44961</v>
      </c>
      <c r="C462" s="257">
        <v>92.634194999999991</v>
      </c>
      <c r="D462" s="258">
        <v>72.611837828495794</v>
      </c>
      <c r="E462" s="257">
        <f t="shared" si="31"/>
        <v>72.611837828495794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44962</v>
      </c>
      <c r="C463" s="257">
        <v>87.579850000000008</v>
      </c>
      <c r="D463" s="258">
        <v>72.611837828495794</v>
      </c>
      <c r="E463" s="257">
        <f t="shared" si="31"/>
        <v>72.611837828495794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44963</v>
      </c>
      <c r="C464" s="257">
        <v>78.107647</v>
      </c>
      <c r="D464" s="258">
        <v>72.611837828495794</v>
      </c>
      <c r="E464" s="257">
        <f t="shared" si="31"/>
        <v>72.611837828495794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44964</v>
      </c>
      <c r="C465" s="257">
        <v>42.553428999999994</v>
      </c>
      <c r="D465" s="258">
        <v>72.611837828495794</v>
      </c>
      <c r="E465" s="257">
        <f t="shared" si="31"/>
        <v>42.553428999999994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44965</v>
      </c>
      <c r="C466" s="257">
        <v>41.180347999999995</v>
      </c>
      <c r="D466" s="258">
        <v>72.611837828495794</v>
      </c>
      <c r="E466" s="257">
        <f t="shared" si="31"/>
        <v>41.180347999999995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44966</v>
      </c>
      <c r="C467" s="257">
        <v>71.677687000000006</v>
      </c>
      <c r="D467" s="258">
        <v>72.611837828495794</v>
      </c>
      <c r="E467" s="257">
        <f t="shared" si="31"/>
        <v>71.677687000000006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44967</v>
      </c>
      <c r="C468" s="257">
        <v>74.331792000000007</v>
      </c>
      <c r="D468" s="258">
        <v>72.611837828495794</v>
      </c>
      <c r="E468" s="257">
        <f t="shared" si="31"/>
        <v>72.611837828495794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44968</v>
      </c>
      <c r="C469" s="257">
        <v>74.19553599999999</v>
      </c>
      <c r="D469" s="258">
        <v>72.611837828495794</v>
      </c>
      <c r="E469" s="257">
        <f t="shared" si="31"/>
        <v>72.611837828495794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44969</v>
      </c>
      <c r="C470" s="257">
        <v>68.189972999999995</v>
      </c>
      <c r="D470" s="258">
        <v>72.611837828495794</v>
      </c>
      <c r="E470" s="257">
        <f t="shared" si="31"/>
        <v>68.189972999999995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44970</v>
      </c>
      <c r="C471" s="257">
        <v>79.129854999999992</v>
      </c>
      <c r="D471" s="258">
        <v>72.611837828495794</v>
      </c>
      <c r="E471" s="257">
        <f t="shared" si="31"/>
        <v>72.611837828495794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44971</v>
      </c>
      <c r="C472" s="257">
        <v>58.885019999999997</v>
      </c>
      <c r="D472" s="258">
        <v>72.611837828495794</v>
      </c>
      <c r="E472" s="257">
        <f t="shared" si="31"/>
        <v>58.885019999999997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44972</v>
      </c>
      <c r="C473" s="257">
        <v>71.523690999999999</v>
      </c>
      <c r="D473" s="258">
        <v>72.611837828495794</v>
      </c>
      <c r="E473" s="257">
        <f t="shared" si="31"/>
        <v>71.523690999999999</v>
      </c>
      <c r="F473" s="263"/>
      <c r="G473" s="190" t="str">
        <f t="shared" si="32"/>
        <v>F</v>
      </c>
      <c r="H473" s="259" t="str">
        <f t="shared" si="33"/>
        <v>72,6</v>
      </c>
      <c r="I473" s="260"/>
    </row>
    <row r="474" spans="1:9">
      <c r="A474" s="255">
        <f t="shared" si="30"/>
        <v>472</v>
      </c>
      <c r="B474" s="256">
        <v>44973</v>
      </c>
      <c r="C474" s="257">
        <v>87.789451</v>
      </c>
      <c r="D474" s="258">
        <v>72.611837828495794</v>
      </c>
      <c r="E474" s="257">
        <f t="shared" si="31"/>
        <v>72.611837828495794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44974</v>
      </c>
      <c r="C475" s="257">
        <v>74.648090999999994</v>
      </c>
      <c r="D475" s="258">
        <v>72.611837828495794</v>
      </c>
      <c r="E475" s="257">
        <f t="shared" si="31"/>
        <v>72.611837828495794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44975</v>
      </c>
      <c r="C476" s="257">
        <v>65.505322000000007</v>
      </c>
      <c r="D476" s="258">
        <v>72.611837828495794</v>
      </c>
      <c r="E476" s="257">
        <f t="shared" si="31"/>
        <v>65.505322000000007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44976</v>
      </c>
      <c r="C477" s="257">
        <v>66.124494999999996</v>
      </c>
      <c r="D477" s="258">
        <v>72.611837828495794</v>
      </c>
      <c r="E477" s="257">
        <f t="shared" si="31"/>
        <v>66.124494999999996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44977</v>
      </c>
      <c r="C478" s="257">
        <v>62.899311999999995</v>
      </c>
      <c r="D478" s="258">
        <v>72.611837828495794</v>
      </c>
      <c r="E478" s="257">
        <f t="shared" si="31"/>
        <v>62.899311999999995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44978</v>
      </c>
      <c r="C479" s="257">
        <v>68.743520000000004</v>
      </c>
      <c r="D479" s="258">
        <v>72.611837828495794</v>
      </c>
      <c r="E479" s="257">
        <f t="shared" si="31"/>
        <v>68.743520000000004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44979</v>
      </c>
      <c r="C480" s="257">
        <v>79.76497599999999</v>
      </c>
      <c r="D480" s="258">
        <v>72.611837828495794</v>
      </c>
      <c r="E480" s="257">
        <f t="shared" si="31"/>
        <v>72.611837828495794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44980</v>
      </c>
      <c r="C481" s="257">
        <v>69.759176000000011</v>
      </c>
      <c r="D481" s="258">
        <v>72.611837828495794</v>
      </c>
      <c r="E481" s="257">
        <f t="shared" si="31"/>
        <v>69.759176000000011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44981</v>
      </c>
      <c r="C482" s="257">
        <v>91.546422000000007</v>
      </c>
      <c r="D482" s="258">
        <v>72.611837828495794</v>
      </c>
      <c r="E482" s="257">
        <f t="shared" si="31"/>
        <v>72.611837828495794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44982</v>
      </c>
      <c r="C483" s="257">
        <v>68.855123000000006</v>
      </c>
      <c r="D483" s="258">
        <v>72.611837828495794</v>
      </c>
      <c r="E483" s="257">
        <f t="shared" si="31"/>
        <v>68.855123000000006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44983</v>
      </c>
      <c r="C484" s="257">
        <v>77.80301399999999</v>
      </c>
      <c r="D484" s="258">
        <v>72.611837828495794</v>
      </c>
      <c r="E484" s="257">
        <f t="shared" si="31"/>
        <v>72.611837828495794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44984</v>
      </c>
      <c r="C485" s="257">
        <v>99.254760000000005</v>
      </c>
      <c r="D485" s="258">
        <v>72.611837828495794</v>
      </c>
      <c r="E485" s="257">
        <f t="shared" si="31"/>
        <v>72.611837828495794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44985</v>
      </c>
      <c r="C486" s="257">
        <v>105.535663</v>
      </c>
      <c r="D486" s="258">
        <v>72.611837828495794</v>
      </c>
      <c r="E486" s="257">
        <f t="shared" si="31"/>
        <v>72.611837828495794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44986</v>
      </c>
      <c r="C487" s="257">
        <v>103.75190499999999</v>
      </c>
      <c r="D487" s="258">
        <v>85.948474159433061</v>
      </c>
      <c r="E487" s="257">
        <f t="shared" si="31"/>
        <v>85.948474159433061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44987</v>
      </c>
      <c r="C488" s="257">
        <v>107.401613</v>
      </c>
      <c r="D488" s="258">
        <v>85.948474159433061</v>
      </c>
      <c r="E488" s="257">
        <f t="shared" si="31"/>
        <v>85.948474159433061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44988</v>
      </c>
      <c r="C489" s="257">
        <v>111.377053</v>
      </c>
      <c r="D489" s="258">
        <v>85.948474159433061</v>
      </c>
      <c r="E489" s="257">
        <f t="shared" si="31"/>
        <v>85.948474159433061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44989</v>
      </c>
      <c r="C490" s="257">
        <v>105.17206200000001</v>
      </c>
      <c r="D490" s="258">
        <v>85.948474159433061</v>
      </c>
      <c r="E490" s="257">
        <f t="shared" si="31"/>
        <v>85.948474159433061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44990</v>
      </c>
      <c r="C491" s="257">
        <v>48.205492</v>
      </c>
      <c r="D491" s="258">
        <v>85.948474159433061</v>
      </c>
      <c r="E491" s="257">
        <f t="shared" si="31"/>
        <v>48.205492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44991</v>
      </c>
      <c r="C492" s="257">
        <v>50.202725000000001</v>
      </c>
      <c r="D492" s="258">
        <v>85.948474159433061</v>
      </c>
      <c r="E492" s="257">
        <f t="shared" si="31"/>
        <v>50.202725000000001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44992</v>
      </c>
      <c r="C493" s="257">
        <v>68.237877999999995</v>
      </c>
      <c r="D493" s="258">
        <v>85.948474159433061</v>
      </c>
      <c r="E493" s="257">
        <f t="shared" si="31"/>
        <v>68.237877999999995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44993</v>
      </c>
      <c r="C494" s="257">
        <v>57.461326</v>
      </c>
      <c r="D494" s="258">
        <v>85.948474159433061</v>
      </c>
      <c r="E494" s="257">
        <f t="shared" si="31"/>
        <v>57.461326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44994</v>
      </c>
      <c r="C495" s="257">
        <v>52.935957000000002</v>
      </c>
      <c r="D495" s="258">
        <v>85.948474159433061</v>
      </c>
      <c r="E495" s="257">
        <f t="shared" si="31"/>
        <v>52.935957000000002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44995</v>
      </c>
      <c r="C496" s="257">
        <v>93.369154000000009</v>
      </c>
      <c r="D496" s="258">
        <v>85.948474159433061</v>
      </c>
      <c r="E496" s="257">
        <f t="shared" si="31"/>
        <v>85.948474159433061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44996</v>
      </c>
      <c r="C497" s="257">
        <v>76.153103000000002</v>
      </c>
      <c r="D497" s="258">
        <v>85.948474159433061</v>
      </c>
      <c r="E497" s="257">
        <f t="shared" si="31"/>
        <v>76.153103000000002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44997</v>
      </c>
      <c r="C498" s="257">
        <v>105.938069</v>
      </c>
      <c r="D498" s="258">
        <v>85.948474159433061</v>
      </c>
      <c r="E498" s="257">
        <f t="shared" si="31"/>
        <v>85.948474159433061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44998</v>
      </c>
      <c r="C499" s="257">
        <v>92.950095000000005</v>
      </c>
      <c r="D499" s="258">
        <v>85.948474159433061</v>
      </c>
      <c r="E499" s="257">
        <f t="shared" si="31"/>
        <v>85.948474159433061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44999</v>
      </c>
      <c r="C500" s="257">
        <v>113.28592999999999</v>
      </c>
      <c r="D500" s="258">
        <v>85.948474159433061</v>
      </c>
      <c r="E500" s="257">
        <f t="shared" si="31"/>
        <v>85.948474159433061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45000</v>
      </c>
      <c r="C501" s="257">
        <v>123.55278600000001</v>
      </c>
      <c r="D501" s="258">
        <v>85.948474159433061</v>
      </c>
      <c r="E501" s="257">
        <f t="shared" si="31"/>
        <v>85.948474159433061</v>
      </c>
      <c r="F501" s="263"/>
      <c r="G501" s="190" t="str">
        <f t="shared" si="32"/>
        <v>M</v>
      </c>
      <c r="H501" s="259" t="str">
        <f t="shared" si="33"/>
        <v>85,9</v>
      </c>
    </row>
    <row r="502" spans="1:8">
      <c r="A502" s="255">
        <f t="shared" si="30"/>
        <v>500</v>
      </c>
      <c r="B502" s="256">
        <v>45001</v>
      </c>
      <c r="C502" s="257">
        <v>108.713094</v>
      </c>
      <c r="D502" s="258">
        <v>85.948474159433061</v>
      </c>
      <c r="E502" s="257">
        <f t="shared" si="31"/>
        <v>85.948474159433061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45002</v>
      </c>
      <c r="C503" s="257">
        <v>84.449888000000001</v>
      </c>
      <c r="D503" s="258">
        <v>85.948474159433061</v>
      </c>
      <c r="E503" s="257">
        <f t="shared" si="31"/>
        <v>84.449888000000001</v>
      </c>
      <c r="F503" s="263"/>
      <c r="G503" s="190" t="str">
        <f t="shared" si="32"/>
        <v/>
      </c>
      <c r="H503" s="259" t="str">
        <f t="shared" si="33"/>
        <v/>
      </c>
    </row>
    <row r="504" spans="1:8">
      <c r="A504" s="255">
        <f t="shared" si="30"/>
        <v>502</v>
      </c>
      <c r="B504" s="256">
        <v>45003</v>
      </c>
      <c r="C504" s="257">
        <v>81.073100000000011</v>
      </c>
      <c r="D504" s="258">
        <v>85.948474159433061</v>
      </c>
      <c r="E504" s="257">
        <f t="shared" si="31"/>
        <v>81.073100000000011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45004</v>
      </c>
      <c r="C505" s="257">
        <v>114.28722200000001</v>
      </c>
      <c r="D505" s="258">
        <v>85.948474159433061</v>
      </c>
      <c r="E505" s="257">
        <f t="shared" si="31"/>
        <v>85.948474159433061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45005</v>
      </c>
      <c r="C506" s="257">
        <v>122.43408899999999</v>
      </c>
      <c r="D506" s="258">
        <v>85.948474159433061</v>
      </c>
      <c r="E506" s="257">
        <f t="shared" si="31"/>
        <v>85.948474159433061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45006</v>
      </c>
      <c r="C507" s="257">
        <v>121.16906200000001</v>
      </c>
      <c r="D507" s="258">
        <v>85.948474159433061</v>
      </c>
      <c r="E507" s="257">
        <f t="shared" si="31"/>
        <v>85.948474159433061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45007</v>
      </c>
      <c r="C508" s="257">
        <v>120.25963800000001</v>
      </c>
      <c r="D508" s="258">
        <v>85.948474159433061</v>
      </c>
      <c r="E508" s="257">
        <f t="shared" si="31"/>
        <v>85.948474159433061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45008</v>
      </c>
      <c r="C509" s="257">
        <v>112.19162299999999</v>
      </c>
      <c r="D509" s="258">
        <v>85.948474159433061</v>
      </c>
      <c r="E509" s="257">
        <f t="shared" si="31"/>
        <v>85.948474159433061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45009</v>
      </c>
      <c r="C510" s="257">
        <v>86.766396</v>
      </c>
      <c r="D510" s="258">
        <v>85.948474159433061</v>
      </c>
      <c r="E510" s="257">
        <f t="shared" si="31"/>
        <v>85.948474159433061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45010</v>
      </c>
      <c r="C511" s="257">
        <v>110.426202</v>
      </c>
      <c r="D511" s="258">
        <v>85.948474159433061</v>
      </c>
      <c r="E511" s="257">
        <f t="shared" si="31"/>
        <v>85.948474159433061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45011</v>
      </c>
      <c r="C512" s="257">
        <v>95.68594800000001</v>
      </c>
      <c r="D512" s="258">
        <v>85.948474159433061</v>
      </c>
      <c r="E512" s="257">
        <f t="shared" si="31"/>
        <v>85.948474159433061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45012</v>
      </c>
      <c r="C513" s="257">
        <v>123.89347199999999</v>
      </c>
      <c r="D513" s="258">
        <v>85.948474159433061</v>
      </c>
      <c r="E513" s="257">
        <f t="shared" si="31"/>
        <v>85.948474159433061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45013</v>
      </c>
      <c r="C514" s="257">
        <v>130.54026500000001</v>
      </c>
      <c r="D514" s="258">
        <v>85.948474159433061</v>
      </c>
      <c r="E514" s="257">
        <f t="shared" si="31"/>
        <v>85.948474159433061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45014</v>
      </c>
      <c r="C515" s="257">
        <v>115.048315</v>
      </c>
      <c r="D515" s="258">
        <v>85.948474159433061</v>
      </c>
      <c r="E515" s="257">
        <f t="shared" si="31"/>
        <v>85.948474159433061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45015</v>
      </c>
      <c r="C516" s="257">
        <v>104.59406299999999</v>
      </c>
      <c r="D516" s="258">
        <v>85.948474159433061</v>
      </c>
      <c r="E516" s="257">
        <f t="shared" ref="E516:E579" si="35">IF(C516&gt;D516,D516,C516)</f>
        <v>85.948474159433061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45016</v>
      </c>
      <c r="C517" s="257">
        <v>87.638688999999999</v>
      </c>
      <c r="D517" s="258">
        <v>85.948474159433061</v>
      </c>
      <c r="E517" s="257">
        <f t="shared" si="35"/>
        <v>85.948474159433061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45017</v>
      </c>
      <c r="C518" s="257">
        <v>94.293553000000003</v>
      </c>
      <c r="D518" s="258">
        <v>99.028510213822827</v>
      </c>
      <c r="E518" s="257">
        <f t="shared" si="35"/>
        <v>94.293553000000003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45018</v>
      </c>
      <c r="C519" s="257">
        <v>110.53283799999998</v>
      </c>
      <c r="D519" s="258">
        <v>99.028510213822827</v>
      </c>
      <c r="E519" s="257">
        <f t="shared" si="35"/>
        <v>99.028510213822827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45019</v>
      </c>
      <c r="C520" s="257">
        <v>127.551481</v>
      </c>
      <c r="D520" s="258">
        <v>99.028510213822827</v>
      </c>
      <c r="E520" s="257">
        <f t="shared" si="35"/>
        <v>99.028510213822827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45020</v>
      </c>
      <c r="C521" s="257">
        <v>117.66016999999999</v>
      </c>
      <c r="D521" s="258">
        <v>99.028510213822827</v>
      </c>
      <c r="E521" s="257">
        <f t="shared" si="35"/>
        <v>99.028510213822827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45021</v>
      </c>
      <c r="C522" s="257">
        <v>140.45421900000002</v>
      </c>
      <c r="D522" s="258">
        <v>99.028510213822827</v>
      </c>
      <c r="E522" s="257">
        <f t="shared" si="35"/>
        <v>99.028510213822827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45022</v>
      </c>
      <c r="C523" s="257">
        <v>131.96858600000002</v>
      </c>
      <c r="D523" s="258">
        <v>99.028510213822827</v>
      </c>
      <c r="E523" s="257">
        <f t="shared" si="35"/>
        <v>99.028510213822827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45023</v>
      </c>
      <c r="C524" s="257">
        <v>126.82693399999999</v>
      </c>
      <c r="D524" s="258">
        <v>99.028510213822827</v>
      </c>
      <c r="E524" s="257">
        <f t="shared" si="35"/>
        <v>99.028510213822827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45024</v>
      </c>
      <c r="C525" s="257">
        <v>132.18222399999999</v>
      </c>
      <c r="D525" s="258">
        <v>99.028510213822827</v>
      </c>
      <c r="E525" s="257">
        <f t="shared" si="35"/>
        <v>99.028510213822827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45025</v>
      </c>
      <c r="C526" s="257">
        <v>116.71104700000001</v>
      </c>
      <c r="D526" s="258">
        <v>99.028510213822827</v>
      </c>
      <c r="E526" s="257">
        <f t="shared" si="35"/>
        <v>99.028510213822827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45026</v>
      </c>
      <c r="C527" s="257">
        <v>114.17147</v>
      </c>
      <c r="D527" s="258">
        <v>99.028510213822827</v>
      </c>
      <c r="E527" s="257">
        <f t="shared" si="35"/>
        <v>99.028510213822827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45027</v>
      </c>
      <c r="C528" s="257">
        <v>138.33109600000003</v>
      </c>
      <c r="D528" s="258">
        <v>99.028510213822827</v>
      </c>
      <c r="E528" s="257">
        <f t="shared" si="35"/>
        <v>99.028510213822827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45028</v>
      </c>
      <c r="C529" s="257">
        <v>104.06918</v>
      </c>
      <c r="D529" s="258">
        <v>99.028510213822827</v>
      </c>
      <c r="E529" s="257">
        <f t="shared" si="35"/>
        <v>99.028510213822827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45029</v>
      </c>
      <c r="C530" s="257">
        <v>121.37198299999999</v>
      </c>
      <c r="D530" s="258">
        <v>99.028510213822827</v>
      </c>
      <c r="E530" s="257">
        <f t="shared" si="35"/>
        <v>99.028510213822827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45030</v>
      </c>
      <c r="C531" s="257">
        <v>110.630771</v>
      </c>
      <c r="D531" s="258">
        <v>99.028510213822827</v>
      </c>
      <c r="E531" s="257">
        <f t="shared" si="35"/>
        <v>99.028510213822827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45031</v>
      </c>
      <c r="C532" s="257">
        <v>122.35445199999999</v>
      </c>
      <c r="D532" s="258">
        <v>99.028510213822827</v>
      </c>
      <c r="E532" s="257">
        <f t="shared" si="35"/>
        <v>99.028510213822827</v>
      </c>
      <c r="F532" s="263"/>
      <c r="G532" s="190" t="str">
        <f t="shared" si="36"/>
        <v>A</v>
      </c>
      <c r="H532" s="259" t="str">
        <f t="shared" si="37"/>
        <v>99,0</v>
      </c>
    </row>
    <row r="533" spans="1:8">
      <c r="A533" s="255">
        <f t="shared" si="34"/>
        <v>531</v>
      </c>
      <c r="B533" s="256">
        <v>45032</v>
      </c>
      <c r="C533" s="257">
        <v>119.342474</v>
      </c>
      <c r="D533" s="258">
        <v>99.028510213822827</v>
      </c>
      <c r="E533" s="257">
        <f t="shared" si="35"/>
        <v>99.028510213822827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45033</v>
      </c>
      <c r="C534" s="257">
        <v>144.188198</v>
      </c>
      <c r="D534" s="258">
        <v>99.028510213822827</v>
      </c>
      <c r="E534" s="257">
        <f t="shared" si="35"/>
        <v>99.028510213822827</v>
      </c>
      <c r="F534" s="263"/>
      <c r="G534" s="190" t="str">
        <f t="shared" si="36"/>
        <v/>
      </c>
      <c r="H534" s="259" t="str">
        <f t="shared" si="37"/>
        <v/>
      </c>
    </row>
    <row r="535" spans="1:8">
      <c r="A535" s="255">
        <f t="shared" si="34"/>
        <v>533</v>
      </c>
      <c r="B535" s="256">
        <v>45034</v>
      </c>
      <c r="C535" s="257">
        <v>145.05044599999999</v>
      </c>
      <c r="D535" s="258">
        <v>99.028510213822827</v>
      </c>
      <c r="E535" s="257">
        <f t="shared" si="35"/>
        <v>99.028510213822827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45035</v>
      </c>
      <c r="C536" s="257">
        <v>136.194278</v>
      </c>
      <c r="D536" s="258">
        <v>99.028510213822827</v>
      </c>
      <c r="E536" s="257">
        <f t="shared" si="35"/>
        <v>99.028510213822827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45036</v>
      </c>
      <c r="C537" s="257">
        <v>139.79872800000001</v>
      </c>
      <c r="D537" s="258">
        <v>99.028510213822827</v>
      </c>
      <c r="E537" s="257">
        <f t="shared" si="35"/>
        <v>99.028510213822827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45037</v>
      </c>
      <c r="C538" s="257">
        <v>114.334315</v>
      </c>
      <c r="D538" s="258">
        <v>99.028510213822827</v>
      </c>
      <c r="E538" s="257">
        <f t="shared" si="35"/>
        <v>99.028510213822827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45038</v>
      </c>
      <c r="C539" s="257">
        <v>107.769004</v>
      </c>
      <c r="D539" s="258">
        <v>99.028510213822827</v>
      </c>
      <c r="E539" s="257">
        <f t="shared" si="35"/>
        <v>99.028510213822827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45039</v>
      </c>
      <c r="C540" s="257">
        <v>116.34672400000001</v>
      </c>
      <c r="D540" s="258">
        <v>99.028510213822827</v>
      </c>
      <c r="E540" s="257">
        <f t="shared" si="35"/>
        <v>99.028510213822827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45040</v>
      </c>
      <c r="C541" s="257">
        <v>145.25350899999998</v>
      </c>
      <c r="D541" s="258">
        <v>99.028510213822827</v>
      </c>
      <c r="E541" s="257">
        <f t="shared" si="35"/>
        <v>99.028510213822827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45041</v>
      </c>
      <c r="C542" s="257">
        <v>143.50723099999999</v>
      </c>
      <c r="D542" s="258">
        <v>99.028510213822827</v>
      </c>
      <c r="E542" s="257">
        <f t="shared" si="35"/>
        <v>99.028510213822827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45042</v>
      </c>
      <c r="C543" s="257">
        <v>144.78818500000003</v>
      </c>
      <c r="D543" s="258">
        <v>99.028510213822827</v>
      </c>
      <c r="E543" s="257">
        <f t="shared" si="35"/>
        <v>99.028510213822827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45043</v>
      </c>
      <c r="C544" s="257">
        <v>125.38563799999999</v>
      </c>
      <c r="D544" s="258">
        <v>99.028510213822827</v>
      </c>
      <c r="E544" s="257">
        <f t="shared" si="35"/>
        <v>99.028510213822827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45044</v>
      </c>
      <c r="C545" s="257">
        <v>109.92610400000001</v>
      </c>
      <c r="D545" s="258">
        <v>99.028510213822827</v>
      </c>
      <c r="E545" s="257">
        <f t="shared" si="35"/>
        <v>99.028510213822827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45045</v>
      </c>
      <c r="C546" s="257">
        <v>103.34577400000001</v>
      </c>
      <c r="D546" s="258">
        <v>99.028510213822827</v>
      </c>
      <c r="E546" s="257">
        <f t="shared" si="35"/>
        <v>99.028510213822827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45046</v>
      </c>
      <c r="C547" s="257">
        <v>110.06460700000001</v>
      </c>
      <c r="D547" s="258">
        <v>99.028510213822827</v>
      </c>
      <c r="E547" s="257">
        <f t="shared" si="35"/>
        <v>99.028510213822827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45047</v>
      </c>
      <c r="C548" s="257">
        <v>127.64558700000001</v>
      </c>
      <c r="D548" s="258">
        <v>116.45796114753122</v>
      </c>
      <c r="E548" s="257">
        <f t="shared" si="35"/>
        <v>116.45796114753122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45048</v>
      </c>
      <c r="C549" s="257">
        <v>133.83908499999998</v>
      </c>
      <c r="D549" s="258">
        <v>116.45796114753122</v>
      </c>
      <c r="E549" s="257">
        <f t="shared" si="35"/>
        <v>116.45796114753122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45049</v>
      </c>
      <c r="C550" s="257">
        <v>124.942151</v>
      </c>
      <c r="D550" s="258">
        <v>116.45796114753122</v>
      </c>
      <c r="E550" s="257">
        <f t="shared" si="35"/>
        <v>116.45796114753122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45050</v>
      </c>
      <c r="C551" s="257">
        <v>140.39897300000001</v>
      </c>
      <c r="D551" s="258">
        <v>116.45796114753122</v>
      </c>
      <c r="E551" s="257">
        <f t="shared" si="35"/>
        <v>116.45796114753122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45051</v>
      </c>
      <c r="C552" s="257">
        <v>154.99739199999999</v>
      </c>
      <c r="D552" s="258">
        <v>116.45796114753122</v>
      </c>
      <c r="E552" s="257">
        <f t="shared" si="35"/>
        <v>116.45796114753122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45052</v>
      </c>
      <c r="C553" s="257">
        <v>142.27365400000002</v>
      </c>
      <c r="D553" s="258">
        <v>116.45796114753122</v>
      </c>
      <c r="E553" s="257">
        <f t="shared" si="35"/>
        <v>116.45796114753122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45053</v>
      </c>
      <c r="C554" s="257">
        <v>141.993706</v>
      </c>
      <c r="D554" s="258">
        <v>116.45796114753122</v>
      </c>
      <c r="E554" s="257">
        <f t="shared" si="35"/>
        <v>116.45796114753122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45054</v>
      </c>
      <c r="C555" s="257">
        <v>140.64773099999999</v>
      </c>
      <c r="D555" s="258">
        <v>116.45796114753122</v>
      </c>
      <c r="E555" s="257">
        <f t="shared" si="35"/>
        <v>116.45796114753122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45055</v>
      </c>
      <c r="C556" s="257">
        <v>138.21319200000002</v>
      </c>
      <c r="D556" s="258">
        <v>116.45796114753122</v>
      </c>
      <c r="E556" s="257">
        <f t="shared" si="35"/>
        <v>116.45796114753122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45056</v>
      </c>
      <c r="C557" s="257">
        <v>154.327237</v>
      </c>
      <c r="D557" s="258">
        <v>116.45796114753122</v>
      </c>
      <c r="E557" s="257">
        <f t="shared" si="35"/>
        <v>116.45796114753122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45057</v>
      </c>
      <c r="C558" s="257">
        <v>146.95399399999999</v>
      </c>
      <c r="D558" s="258">
        <v>116.45796114753122</v>
      </c>
      <c r="E558" s="257">
        <f t="shared" si="35"/>
        <v>116.45796114753122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45058</v>
      </c>
      <c r="C559" s="257">
        <v>136.04098000000002</v>
      </c>
      <c r="D559" s="258">
        <v>116.45796114753122</v>
      </c>
      <c r="E559" s="257">
        <f t="shared" si="35"/>
        <v>116.45796114753122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45059</v>
      </c>
      <c r="C560" s="257">
        <v>134.05452400000001</v>
      </c>
      <c r="D560" s="258">
        <v>116.45796114753122</v>
      </c>
      <c r="E560" s="257">
        <f t="shared" si="35"/>
        <v>116.45796114753122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45060</v>
      </c>
      <c r="C561" s="257">
        <v>122.190009</v>
      </c>
      <c r="D561" s="258">
        <v>116.45796114753122</v>
      </c>
      <c r="E561" s="257">
        <f t="shared" si="35"/>
        <v>116.45796114753122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45061</v>
      </c>
      <c r="C562" s="257">
        <v>144.645072</v>
      </c>
      <c r="D562" s="258">
        <v>116.45796114753122</v>
      </c>
      <c r="E562" s="257">
        <f t="shared" si="35"/>
        <v>116.45796114753122</v>
      </c>
      <c r="F562" s="263"/>
      <c r="G562" s="190" t="str">
        <f t="shared" si="36"/>
        <v>M</v>
      </c>
      <c r="H562" s="259" t="str">
        <f t="shared" si="37"/>
        <v>116,5</v>
      </c>
    </row>
    <row r="563" spans="1:8">
      <c r="A563" s="255">
        <f t="shared" si="34"/>
        <v>561</v>
      </c>
      <c r="B563" s="256">
        <v>45062</v>
      </c>
      <c r="C563" s="257">
        <v>150.586535</v>
      </c>
      <c r="D563" s="258">
        <v>116.45796114753122</v>
      </c>
      <c r="E563" s="257">
        <f t="shared" si="35"/>
        <v>116.45796114753122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45063</v>
      </c>
      <c r="C564" s="257">
        <v>121.63140200000001</v>
      </c>
      <c r="D564" s="258">
        <v>116.45796114753122</v>
      </c>
      <c r="E564" s="257">
        <f t="shared" si="35"/>
        <v>116.45796114753122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45064</v>
      </c>
      <c r="C565" s="257">
        <v>126.11921699999999</v>
      </c>
      <c r="D565" s="258">
        <v>116.45796114753122</v>
      </c>
      <c r="E565" s="257">
        <f t="shared" si="35"/>
        <v>116.45796114753122</v>
      </c>
      <c r="F565" s="263"/>
      <c r="G565" s="190" t="str">
        <f t="shared" si="36"/>
        <v/>
      </c>
      <c r="H565" s="259" t="str">
        <f t="shared" si="37"/>
        <v/>
      </c>
    </row>
    <row r="566" spans="1:8">
      <c r="A566" s="255">
        <f t="shared" si="34"/>
        <v>564</v>
      </c>
      <c r="B566" s="256">
        <v>45065</v>
      </c>
      <c r="C566" s="257">
        <v>127.25380699999999</v>
      </c>
      <c r="D566" s="258">
        <v>116.45796114753122</v>
      </c>
      <c r="E566" s="257">
        <f t="shared" si="35"/>
        <v>116.45796114753122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45066</v>
      </c>
      <c r="C567" s="257">
        <v>109.521137</v>
      </c>
      <c r="D567" s="258">
        <v>116.45796114753122</v>
      </c>
      <c r="E567" s="257">
        <f t="shared" si="35"/>
        <v>109.521137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45067</v>
      </c>
      <c r="C568" s="257">
        <v>100.41595299999999</v>
      </c>
      <c r="D568" s="258">
        <v>116.45796114753122</v>
      </c>
      <c r="E568" s="257">
        <f t="shared" si="35"/>
        <v>100.41595299999999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45068</v>
      </c>
      <c r="C569" s="257">
        <v>76.780455000000003</v>
      </c>
      <c r="D569" s="258">
        <v>116.45796114753122</v>
      </c>
      <c r="E569" s="257">
        <f t="shared" si="35"/>
        <v>76.780455000000003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45069</v>
      </c>
      <c r="C570" s="257">
        <v>76.934728000000007</v>
      </c>
      <c r="D570" s="258">
        <v>116.45796114753122</v>
      </c>
      <c r="E570" s="257">
        <f t="shared" si="35"/>
        <v>76.934728000000007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45070</v>
      </c>
      <c r="C571" s="257">
        <v>111.927522</v>
      </c>
      <c r="D571" s="258">
        <v>116.45796114753122</v>
      </c>
      <c r="E571" s="257">
        <f t="shared" si="35"/>
        <v>111.927522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45071</v>
      </c>
      <c r="C572" s="257">
        <v>122.90335499999999</v>
      </c>
      <c r="D572" s="258">
        <v>116.45796114753122</v>
      </c>
      <c r="E572" s="257">
        <f t="shared" si="35"/>
        <v>116.45796114753122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45072</v>
      </c>
      <c r="C573" s="257">
        <v>93.20274400000001</v>
      </c>
      <c r="D573" s="258">
        <v>116.45796114753122</v>
      </c>
      <c r="E573" s="257">
        <f t="shared" si="35"/>
        <v>93.20274400000001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45073</v>
      </c>
      <c r="C574" s="257">
        <v>72.729596000000001</v>
      </c>
      <c r="D574" s="258">
        <v>116.45796114753122</v>
      </c>
      <c r="E574" s="257">
        <f t="shared" si="35"/>
        <v>72.729596000000001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45074</v>
      </c>
      <c r="C575" s="257">
        <v>85.120913999999999</v>
      </c>
      <c r="D575" s="258">
        <v>116.45796114753122</v>
      </c>
      <c r="E575" s="257">
        <f t="shared" si="35"/>
        <v>85.120913999999999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45075</v>
      </c>
      <c r="C576" s="257">
        <v>105.34822800000001</v>
      </c>
      <c r="D576" s="258">
        <v>116.45796114753122</v>
      </c>
      <c r="E576" s="257">
        <f t="shared" si="35"/>
        <v>105.34822800000001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45076</v>
      </c>
      <c r="C577" s="257">
        <v>106.074173</v>
      </c>
      <c r="D577" s="258">
        <v>116.45796114753122</v>
      </c>
      <c r="E577" s="257">
        <f t="shared" si="35"/>
        <v>106.074173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45077</v>
      </c>
      <c r="C578" s="257">
        <v>129.32883600000002</v>
      </c>
      <c r="D578" s="258">
        <v>116.45796114753122</v>
      </c>
      <c r="E578" s="257">
        <f t="shared" si="35"/>
        <v>116.45796114753122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45078</v>
      </c>
      <c r="C579" s="257">
        <v>98.401563999999993</v>
      </c>
      <c r="D579" s="258">
        <v>121.45028129258952</v>
      </c>
      <c r="E579" s="257">
        <f t="shared" si="35"/>
        <v>98.401563999999993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45079</v>
      </c>
      <c r="C580" s="257">
        <v>103.16937</v>
      </c>
      <c r="D580" s="258">
        <v>121.45028129258952</v>
      </c>
      <c r="E580" s="257">
        <f t="shared" ref="E580:E643" si="39">IF(C580&gt;D580,D580,C580)</f>
        <v>103.16937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45080</v>
      </c>
      <c r="C581" s="257">
        <v>120.423085</v>
      </c>
      <c r="D581" s="258">
        <v>121.45028129258952</v>
      </c>
      <c r="E581" s="257">
        <f t="shared" si="39"/>
        <v>120.423085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45081</v>
      </c>
      <c r="C582" s="257">
        <v>125.16096499999999</v>
      </c>
      <c r="D582" s="258">
        <v>121.45028129258952</v>
      </c>
      <c r="E582" s="257">
        <f t="shared" si="39"/>
        <v>121.45028129258952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45082</v>
      </c>
      <c r="C583" s="257">
        <v>127.735816</v>
      </c>
      <c r="D583" s="258">
        <v>121.45028129258952</v>
      </c>
      <c r="E583" s="257">
        <f t="shared" si="39"/>
        <v>121.45028129258952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45083</v>
      </c>
      <c r="C584" s="257">
        <v>141.15463800000001</v>
      </c>
      <c r="D584" s="258">
        <v>121.45028129258952</v>
      </c>
      <c r="E584" s="257">
        <f t="shared" si="39"/>
        <v>121.45028129258952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45084</v>
      </c>
      <c r="C585" s="257">
        <v>59.535052999999998</v>
      </c>
      <c r="D585" s="258">
        <v>121.45028129258952</v>
      </c>
      <c r="E585" s="257">
        <f t="shared" si="39"/>
        <v>59.535052999999998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45085</v>
      </c>
      <c r="C586" s="257">
        <v>65.587326000000004</v>
      </c>
      <c r="D586" s="258">
        <v>121.45028129258952</v>
      </c>
      <c r="E586" s="257">
        <f t="shared" si="39"/>
        <v>65.587326000000004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45086</v>
      </c>
      <c r="C587" s="257">
        <v>119.162999</v>
      </c>
      <c r="D587" s="258">
        <v>121.45028129258952</v>
      </c>
      <c r="E587" s="257">
        <f t="shared" si="39"/>
        <v>119.162999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45087</v>
      </c>
      <c r="C588" s="257">
        <v>133.34664999999998</v>
      </c>
      <c r="D588" s="258">
        <v>121.45028129258952</v>
      </c>
      <c r="E588" s="257">
        <f t="shared" si="39"/>
        <v>121.45028129258952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45088</v>
      </c>
      <c r="C589" s="257">
        <v>129.843614</v>
      </c>
      <c r="D589" s="258">
        <v>121.45028129258952</v>
      </c>
      <c r="E589" s="257">
        <f t="shared" si="39"/>
        <v>121.45028129258952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45089</v>
      </c>
      <c r="C590" s="257">
        <v>123.50556399999999</v>
      </c>
      <c r="D590" s="258">
        <v>121.45028129258952</v>
      </c>
      <c r="E590" s="257">
        <f t="shared" si="39"/>
        <v>121.45028129258952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45090</v>
      </c>
      <c r="C591" s="257">
        <v>124.59960000000001</v>
      </c>
      <c r="D591" s="258">
        <v>121.45028129258952</v>
      </c>
      <c r="E591" s="257">
        <f t="shared" si="39"/>
        <v>121.45028129258952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45091</v>
      </c>
      <c r="C592" s="257">
        <v>148.32350099999999</v>
      </c>
      <c r="D592" s="258">
        <v>121.45028129258952</v>
      </c>
      <c r="E592" s="257">
        <f t="shared" si="39"/>
        <v>121.45028129258952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45092</v>
      </c>
      <c r="C593" s="257">
        <v>158.01229800000002</v>
      </c>
      <c r="D593" s="258">
        <v>121.45028129258952</v>
      </c>
      <c r="E593" s="257">
        <f t="shared" si="39"/>
        <v>121.45028129258952</v>
      </c>
      <c r="F593" s="263"/>
      <c r="G593" s="190" t="str">
        <f t="shared" si="40"/>
        <v>J</v>
      </c>
      <c r="H593" s="259" t="str">
        <f t="shared" si="41"/>
        <v>121,5</v>
      </c>
    </row>
    <row r="594" spans="1:8">
      <c r="A594" s="255">
        <f t="shared" si="38"/>
        <v>592</v>
      </c>
      <c r="B594" s="256">
        <v>45093</v>
      </c>
      <c r="C594" s="257">
        <v>152.66743500000001</v>
      </c>
      <c r="D594" s="258">
        <v>121.45028129258952</v>
      </c>
      <c r="E594" s="257">
        <f t="shared" si="39"/>
        <v>121.45028129258952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45094</v>
      </c>
      <c r="C595" s="257">
        <v>141.857394</v>
      </c>
      <c r="D595" s="258">
        <v>121.45028129258952</v>
      </c>
      <c r="E595" s="257">
        <f t="shared" si="39"/>
        <v>121.45028129258952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45095</v>
      </c>
      <c r="C596" s="257">
        <v>113.10303200000001</v>
      </c>
      <c r="D596" s="258">
        <v>121.45028129258952</v>
      </c>
      <c r="E596" s="257">
        <f t="shared" si="39"/>
        <v>113.10303200000001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45096</v>
      </c>
      <c r="C597" s="257">
        <v>117.32886999999999</v>
      </c>
      <c r="D597" s="258">
        <v>121.45028129258952</v>
      </c>
      <c r="E597" s="257">
        <f t="shared" si="39"/>
        <v>117.32886999999999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45097</v>
      </c>
      <c r="C598" s="257">
        <v>119.38496000000001</v>
      </c>
      <c r="D598" s="258">
        <v>121.45028129258952</v>
      </c>
      <c r="E598" s="257">
        <f t="shared" si="39"/>
        <v>119.38496000000001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45098</v>
      </c>
      <c r="C599" s="257">
        <v>99.575516000000007</v>
      </c>
      <c r="D599" s="258">
        <v>121.45028129258952</v>
      </c>
      <c r="E599" s="257">
        <f t="shared" si="39"/>
        <v>99.575516000000007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45099</v>
      </c>
      <c r="C600" s="257">
        <v>155.76371399999999</v>
      </c>
      <c r="D600" s="258">
        <v>121.45028129258952</v>
      </c>
      <c r="E600" s="257">
        <f t="shared" si="39"/>
        <v>121.45028129258952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45100</v>
      </c>
      <c r="C601" s="257">
        <v>152.01008199999998</v>
      </c>
      <c r="D601" s="258">
        <v>121.45028129258952</v>
      </c>
      <c r="E601" s="257">
        <f t="shared" si="39"/>
        <v>121.45028129258952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45101</v>
      </c>
      <c r="C602" s="257">
        <v>148.014927</v>
      </c>
      <c r="D602" s="258">
        <v>121.45028129258952</v>
      </c>
      <c r="E602" s="257">
        <f t="shared" si="39"/>
        <v>121.45028129258952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45102</v>
      </c>
      <c r="C603" s="257">
        <v>134.86253600000001</v>
      </c>
      <c r="D603" s="258">
        <v>121.45028129258952</v>
      </c>
      <c r="E603" s="257">
        <f t="shared" si="39"/>
        <v>121.45028129258952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45103</v>
      </c>
      <c r="C604" s="257">
        <v>145.55550099999999</v>
      </c>
      <c r="D604" s="258">
        <v>121.45028129258952</v>
      </c>
      <c r="E604" s="257">
        <f t="shared" si="39"/>
        <v>121.45028129258952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45104</v>
      </c>
      <c r="C605" s="257">
        <v>137.352531</v>
      </c>
      <c r="D605" s="258">
        <v>121.45028129258952</v>
      </c>
      <c r="E605" s="257">
        <f t="shared" si="39"/>
        <v>121.45028129258952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45105</v>
      </c>
      <c r="C606" s="257">
        <v>137.04166000000001</v>
      </c>
      <c r="D606" s="258">
        <v>121.45028129258952</v>
      </c>
      <c r="E606" s="257">
        <f t="shared" si="39"/>
        <v>121.45028129258952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45106</v>
      </c>
      <c r="C607" s="257">
        <v>144.070438</v>
      </c>
      <c r="D607" s="258">
        <v>121.45028129258952</v>
      </c>
      <c r="E607" s="257">
        <f t="shared" si="39"/>
        <v>121.45028129258952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45107</v>
      </c>
      <c r="C608" s="257">
        <v>154.94057400000003</v>
      </c>
      <c r="D608" s="258">
        <v>121.45028129258952</v>
      </c>
      <c r="E608" s="257">
        <f t="shared" si="39"/>
        <v>121.45028129258952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45108</v>
      </c>
      <c r="C609" s="257">
        <v>146.47155300000003</v>
      </c>
      <c r="D609" s="258">
        <v>123.07958897308806</v>
      </c>
      <c r="E609" s="257">
        <f t="shared" si="39"/>
        <v>123.07958897308806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45109</v>
      </c>
      <c r="C610" s="257">
        <v>134.50713500000001</v>
      </c>
      <c r="D610" s="258">
        <v>123.07958897308806</v>
      </c>
      <c r="E610" s="257">
        <f t="shared" si="39"/>
        <v>123.07958897308806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45110</v>
      </c>
      <c r="C611" s="257">
        <v>140.62016599999998</v>
      </c>
      <c r="D611" s="258">
        <v>123.07958897308806</v>
      </c>
      <c r="E611" s="257">
        <f t="shared" si="39"/>
        <v>123.07958897308806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45111</v>
      </c>
      <c r="C612" s="257">
        <v>150.66038599999999</v>
      </c>
      <c r="D612" s="258">
        <v>123.07958897308806</v>
      </c>
      <c r="E612" s="257">
        <f t="shared" si="39"/>
        <v>123.07958897308806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45112</v>
      </c>
      <c r="C613" s="257">
        <v>129.60574699999998</v>
      </c>
      <c r="D613" s="258">
        <v>123.07958897308806</v>
      </c>
      <c r="E613" s="257">
        <f t="shared" si="39"/>
        <v>123.07958897308806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45113</v>
      </c>
      <c r="C614" s="257">
        <v>131.33787000000001</v>
      </c>
      <c r="D614" s="258">
        <v>123.07958897308806</v>
      </c>
      <c r="E614" s="257">
        <f t="shared" si="39"/>
        <v>123.07958897308806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45114</v>
      </c>
      <c r="C615" s="257">
        <v>144.35227799999998</v>
      </c>
      <c r="D615" s="258">
        <v>123.07958897308806</v>
      </c>
      <c r="E615" s="257">
        <f t="shared" si="39"/>
        <v>123.07958897308806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45115</v>
      </c>
      <c r="C616" s="257">
        <v>155.54117000000002</v>
      </c>
      <c r="D616" s="258">
        <v>123.07958897308806</v>
      </c>
      <c r="E616" s="257">
        <f t="shared" si="39"/>
        <v>123.07958897308806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45116</v>
      </c>
      <c r="C617" s="257">
        <v>154.65964600000001</v>
      </c>
      <c r="D617" s="258">
        <v>123.07958897308806</v>
      </c>
      <c r="E617" s="257">
        <f t="shared" si="39"/>
        <v>123.07958897308806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45117</v>
      </c>
      <c r="C618" s="257">
        <v>146.97024399999998</v>
      </c>
      <c r="D618" s="258">
        <v>123.07958897308806</v>
      </c>
      <c r="E618" s="257">
        <f t="shared" si="39"/>
        <v>123.07958897308806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45118</v>
      </c>
      <c r="C619" s="257">
        <v>147.10348400000001</v>
      </c>
      <c r="D619" s="258">
        <v>123.07958897308806</v>
      </c>
      <c r="E619" s="257">
        <f t="shared" si="39"/>
        <v>123.07958897308806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45119</v>
      </c>
      <c r="C620" s="257">
        <v>142.59994</v>
      </c>
      <c r="D620" s="258">
        <v>123.07958897308806</v>
      </c>
      <c r="E620" s="257">
        <f t="shared" si="39"/>
        <v>123.07958897308806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45120</v>
      </c>
      <c r="C621" s="257">
        <v>161.04785100000004</v>
      </c>
      <c r="D621" s="258">
        <v>123.07958897308806</v>
      </c>
      <c r="E621" s="257">
        <f t="shared" si="39"/>
        <v>123.07958897308806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45121</v>
      </c>
      <c r="C622" s="257">
        <v>159.127296</v>
      </c>
      <c r="D622" s="258">
        <v>123.07958897308806</v>
      </c>
      <c r="E622" s="257">
        <f t="shared" si="39"/>
        <v>123.07958897308806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45122</v>
      </c>
      <c r="C623" s="257">
        <v>151.01801900000001</v>
      </c>
      <c r="D623" s="258">
        <v>123.07958897308806</v>
      </c>
      <c r="E623" s="257">
        <f t="shared" si="39"/>
        <v>123.07958897308806</v>
      </c>
      <c r="F623" s="263"/>
      <c r="G623" s="190" t="str">
        <f t="shared" si="40"/>
        <v>J</v>
      </c>
      <c r="H623" s="259" t="str">
        <f t="shared" si="41"/>
        <v>123,1</v>
      </c>
    </row>
    <row r="624" spans="1:8">
      <c r="A624" s="255">
        <f t="shared" si="38"/>
        <v>622</v>
      </c>
      <c r="B624" s="256">
        <v>45123</v>
      </c>
      <c r="C624" s="257">
        <v>144.6146</v>
      </c>
      <c r="D624" s="258">
        <v>123.07958897308806</v>
      </c>
      <c r="E624" s="257">
        <f t="shared" si="39"/>
        <v>123.07958897308806</v>
      </c>
      <c r="F624" s="263"/>
      <c r="G624" s="190" t="str">
        <f t="shared" si="40"/>
        <v/>
      </c>
      <c r="H624" s="259" t="str">
        <f t="shared" si="41"/>
        <v/>
      </c>
    </row>
    <row r="625" spans="1:8">
      <c r="A625" s="255">
        <f t="shared" si="38"/>
        <v>623</v>
      </c>
      <c r="B625" s="256">
        <v>45124</v>
      </c>
      <c r="C625" s="257">
        <v>137.15288200000001</v>
      </c>
      <c r="D625" s="258">
        <v>123.07958897308806</v>
      </c>
      <c r="E625" s="257">
        <f t="shared" si="39"/>
        <v>123.07958897308806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45125</v>
      </c>
      <c r="C626" s="257">
        <v>131.433616</v>
      </c>
      <c r="D626" s="258">
        <v>123.07958897308806</v>
      </c>
      <c r="E626" s="257">
        <f t="shared" si="39"/>
        <v>123.07958897308806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45126</v>
      </c>
      <c r="C627" s="257">
        <v>141.119574</v>
      </c>
      <c r="D627" s="258">
        <v>123.07958897308806</v>
      </c>
      <c r="E627" s="257">
        <f t="shared" si="39"/>
        <v>123.07958897308806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45127</v>
      </c>
      <c r="C628" s="257">
        <v>147.220989</v>
      </c>
      <c r="D628" s="258">
        <v>123.07958897308806</v>
      </c>
      <c r="E628" s="257">
        <f t="shared" si="39"/>
        <v>123.07958897308806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45128</v>
      </c>
      <c r="C629" s="257">
        <v>151.08956000000001</v>
      </c>
      <c r="D629" s="258">
        <v>123.07958897308806</v>
      </c>
      <c r="E629" s="257">
        <f t="shared" si="39"/>
        <v>123.07958897308806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45129</v>
      </c>
      <c r="C630" s="257">
        <v>148.44709800000001</v>
      </c>
      <c r="D630" s="258">
        <v>123.07958897308806</v>
      </c>
      <c r="E630" s="257">
        <f t="shared" si="39"/>
        <v>123.07958897308806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45130</v>
      </c>
      <c r="C631" s="257">
        <v>137.361672</v>
      </c>
      <c r="D631" s="258">
        <v>123.07958897308806</v>
      </c>
      <c r="E631" s="257">
        <f t="shared" si="39"/>
        <v>123.07958897308806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45131</v>
      </c>
      <c r="C632" s="257">
        <v>149.28779</v>
      </c>
      <c r="D632" s="258">
        <v>123.07958897308806</v>
      </c>
      <c r="E632" s="257">
        <f t="shared" si="39"/>
        <v>123.07958897308806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45132</v>
      </c>
      <c r="C633" s="257">
        <v>164.24027900000002</v>
      </c>
      <c r="D633" s="258">
        <v>123.07958897308806</v>
      </c>
      <c r="E633" s="257">
        <f t="shared" si="39"/>
        <v>123.07958897308806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45133</v>
      </c>
      <c r="C634" s="257">
        <v>158.25809600000002</v>
      </c>
      <c r="D634" s="258">
        <v>123.07958897308806</v>
      </c>
      <c r="E634" s="257">
        <f t="shared" si="39"/>
        <v>123.07958897308806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45134</v>
      </c>
      <c r="C635" s="257">
        <v>148.75172800000001</v>
      </c>
      <c r="D635" s="258">
        <v>123.07958897308806</v>
      </c>
      <c r="E635" s="257">
        <f t="shared" si="39"/>
        <v>123.07958897308806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45135</v>
      </c>
      <c r="C636" s="257">
        <v>157.75624500000001</v>
      </c>
      <c r="D636" s="258">
        <v>123.07958897308806</v>
      </c>
      <c r="E636" s="257">
        <f t="shared" si="39"/>
        <v>123.07958897308806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45136</v>
      </c>
      <c r="C637" s="257">
        <v>153.59593799999999</v>
      </c>
      <c r="D637" s="258">
        <v>123.07958897308806</v>
      </c>
      <c r="E637" s="257">
        <f t="shared" si="39"/>
        <v>123.07958897308806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45137</v>
      </c>
      <c r="C638" s="257">
        <v>146.944534</v>
      </c>
      <c r="D638" s="258">
        <v>123.07958897308806</v>
      </c>
      <c r="E638" s="257">
        <f t="shared" si="39"/>
        <v>123.07958897308806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45138</v>
      </c>
      <c r="C639" s="257">
        <v>157.70444400000002</v>
      </c>
      <c r="D639" s="258">
        <v>123.07958897308806</v>
      </c>
      <c r="E639" s="257">
        <f t="shared" si="39"/>
        <v>123.07958897308806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45139</v>
      </c>
      <c r="C640" s="257">
        <v>159.641605</v>
      </c>
      <c r="D640" s="258">
        <v>114.44024003101531</v>
      </c>
      <c r="E640" s="257">
        <f t="shared" si="39"/>
        <v>114.44024003101531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45140</v>
      </c>
      <c r="C641" s="257">
        <v>160.946381</v>
      </c>
      <c r="D641" s="258">
        <v>114.44024003101531</v>
      </c>
      <c r="E641" s="257">
        <f t="shared" si="39"/>
        <v>114.44024003101531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45141</v>
      </c>
      <c r="C642" s="257">
        <v>154.615095</v>
      </c>
      <c r="D642" s="258">
        <v>114.44024003101531</v>
      </c>
      <c r="E642" s="257">
        <f t="shared" si="39"/>
        <v>114.44024003101531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45142</v>
      </c>
      <c r="C643" s="257">
        <v>154.15444399999998</v>
      </c>
      <c r="D643" s="258">
        <v>114.44024003101531</v>
      </c>
      <c r="E643" s="257">
        <f t="shared" si="39"/>
        <v>114.44024003101531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45143</v>
      </c>
      <c r="C644" s="257">
        <v>153.29989799999998</v>
      </c>
      <c r="D644" s="258">
        <v>114.44024003101531</v>
      </c>
      <c r="E644" s="257">
        <f t="shared" ref="E644:E707" si="43">IF(C644&gt;D644,D644,C644)</f>
        <v>114.44024003101531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45144</v>
      </c>
      <c r="C645" s="257">
        <v>130.916706</v>
      </c>
      <c r="D645" s="258">
        <v>114.44024003101531</v>
      </c>
      <c r="E645" s="257">
        <f t="shared" si="43"/>
        <v>114.44024003101531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45145</v>
      </c>
      <c r="C646" s="257">
        <v>149.32700299999999</v>
      </c>
      <c r="D646" s="258">
        <v>114.44024003101531</v>
      </c>
      <c r="E646" s="257">
        <f t="shared" si="43"/>
        <v>114.44024003101531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45146</v>
      </c>
      <c r="C647" s="257">
        <v>138.871801</v>
      </c>
      <c r="D647" s="258">
        <v>114.44024003101531</v>
      </c>
      <c r="E647" s="257">
        <f t="shared" si="43"/>
        <v>114.44024003101531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45147</v>
      </c>
      <c r="C648" s="257">
        <v>118.807481</v>
      </c>
      <c r="D648" s="258">
        <v>114.44024003101531</v>
      </c>
      <c r="E648" s="257">
        <f t="shared" si="43"/>
        <v>114.44024003101531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45148</v>
      </c>
      <c r="C649" s="257">
        <v>148.40572</v>
      </c>
      <c r="D649" s="258">
        <v>114.44024003101531</v>
      </c>
      <c r="E649" s="257">
        <f t="shared" si="43"/>
        <v>114.44024003101531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45149</v>
      </c>
      <c r="C650" s="257">
        <v>155.69850099999999</v>
      </c>
      <c r="D650" s="258">
        <v>114.44024003101531</v>
      </c>
      <c r="E650" s="257">
        <f t="shared" si="43"/>
        <v>114.44024003101531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45150</v>
      </c>
      <c r="C651" s="257">
        <v>152.719471</v>
      </c>
      <c r="D651" s="258">
        <v>114.44024003101531</v>
      </c>
      <c r="E651" s="257">
        <f t="shared" si="43"/>
        <v>114.44024003101531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45151</v>
      </c>
      <c r="C652" s="257">
        <v>147.996522</v>
      </c>
      <c r="D652" s="258">
        <v>114.44024003101531</v>
      </c>
      <c r="E652" s="257">
        <f t="shared" si="43"/>
        <v>114.44024003101531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45152</v>
      </c>
      <c r="C653" s="257">
        <v>152.08022599999998</v>
      </c>
      <c r="D653" s="258">
        <v>114.44024003101531</v>
      </c>
      <c r="E653" s="257">
        <f t="shared" si="43"/>
        <v>114.44024003101531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45153</v>
      </c>
      <c r="C654" s="257">
        <v>141.41481999999999</v>
      </c>
      <c r="D654" s="258">
        <v>114.44024003101531</v>
      </c>
      <c r="E654" s="257">
        <f t="shared" si="43"/>
        <v>114.44024003101531</v>
      </c>
      <c r="F654" s="263"/>
      <c r="G654" s="190" t="str">
        <f t="shared" si="44"/>
        <v>A</v>
      </c>
      <c r="H654" s="259" t="str">
        <f t="shared" si="45"/>
        <v>114,4</v>
      </c>
    </row>
    <row r="655" spans="1:8">
      <c r="A655" s="255">
        <f t="shared" si="42"/>
        <v>653</v>
      </c>
      <c r="B655" s="256">
        <v>45154</v>
      </c>
      <c r="C655" s="257">
        <v>146.34521100000001</v>
      </c>
      <c r="D655" s="258">
        <v>114.44024003101531</v>
      </c>
      <c r="E655" s="257">
        <f t="shared" si="43"/>
        <v>114.44024003101531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45155</v>
      </c>
      <c r="C656" s="257">
        <v>153.36753200000001</v>
      </c>
      <c r="D656" s="258">
        <v>114.44024003101531</v>
      </c>
      <c r="E656" s="257">
        <f t="shared" si="43"/>
        <v>114.44024003101531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45156</v>
      </c>
      <c r="C657" s="257">
        <v>137.79235699999998</v>
      </c>
      <c r="D657" s="258">
        <v>114.44024003101531</v>
      </c>
      <c r="E657" s="257">
        <f t="shared" si="43"/>
        <v>114.44024003101531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45157</v>
      </c>
      <c r="C658" s="257">
        <v>149.33111600000001</v>
      </c>
      <c r="D658" s="258">
        <v>114.44024003101531</v>
      </c>
      <c r="E658" s="257">
        <f t="shared" si="43"/>
        <v>114.44024003101531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45158</v>
      </c>
      <c r="C659" s="257">
        <v>146.58249599999999</v>
      </c>
      <c r="D659" s="258">
        <v>114.44024003101531</v>
      </c>
      <c r="E659" s="257">
        <f t="shared" si="43"/>
        <v>114.44024003101531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45159</v>
      </c>
      <c r="C660" s="257">
        <v>146.10304300000001</v>
      </c>
      <c r="D660" s="258">
        <v>114.44024003101531</v>
      </c>
      <c r="E660" s="257">
        <f t="shared" si="43"/>
        <v>114.44024003101531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45160</v>
      </c>
      <c r="C661" s="257">
        <v>144.10764200000003</v>
      </c>
      <c r="D661" s="258">
        <v>114.44024003101531</v>
      </c>
      <c r="E661" s="257">
        <f t="shared" si="43"/>
        <v>114.44024003101531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45161</v>
      </c>
      <c r="C662" s="257">
        <v>143.66591500000001</v>
      </c>
      <c r="D662" s="258">
        <v>114.44024003101531</v>
      </c>
      <c r="E662" s="257">
        <f t="shared" si="43"/>
        <v>114.44024003101531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45162</v>
      </c>
      <c r="C663" s="257">
        <v>143.52281400000001</v>
      </c>
      <c r="D663" s="258">
        <v>114.44024003101531</v>
      </c>
      <c r="E663" s="257">
        <f t="shared" si="43"/>
        <v>114.44024003101531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45163</v>
      </c>
      <c r="C664" s="257">
        <v>131.73344500000002</v>
      </c>
      <c r="D664" s="258">
        <v>114.44024003101531</v>
      </c>
      <c r="E664" s="257">
        <f t="shared" si="43"/>
        <v>114.44024003101531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45164</v>
      </c>
      <c r="C665" s="257">
        <v>85.459106000000006</v>
      </c>
      <c r="D665" s="258">
        <v>114.44024003101531</v>
      </c>
      <c r="E665" s="257">
        <f t="shared" si="43"/>
        <v>85.459106000000006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45165</v>
      </c>
      <c r="C666" s="257">
        <v>110.997637</v>
      </c>
      <c r="D666" s="258">
        <v>114.44024003101531</v>
      </c>
      <c r="E666" s="257">
        <f t="shared" si="43"/>
        <v>110.997637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45166</v>
      </c>
      <c r="C667" s="257">
        <v>141.29713000000001</v>
      </c>
      <c r="D667" s="258">
        <v>114.44024003101531</v>
      </c>
      <c r="E667" s="257">
        <f t="shared" si="43"/>
        <v>114.44024003101531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45167</v>
      </c>
      <c r="C668" s="257">
        <v>139.64534900000001</v>
      </c>
      <c r="D668" s="258">
        <v>114.44024003101531</v>
      </c>
      <c r="E668" s="257">
        <f t="shared" si="43"/>
        <v>114.44024003101531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45168</v>
      </c>
      <c r="C669" s="257">
        <v>135.33954900000001</v>
      </c>
      <c r="D669" s="258">
        <v>114.44024003101531</v>
      </c>
      <c r="E669" s="257">
        <f t="shared" si="43"/>
        <v>114.44024003101531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45169</v>
      </c>
      <c r="C670" s="257">
        <v>145.87965899999998</v>
      </c>
      <c r="D670" s="258">
        <v>114.44024003101531</v>
      </c>
      <c r="E670" s="257">
        <f t="shared" si="43"/>
        <v>114.44024003101531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45170</v>
      </c>
      <c r="C671" s="257">
        <v>130.54316800000001</v>
      </c>
      <c r="D671" s="258">
        <v>98.340694179279311</v>
      </c>
      <c r="E671" s="257">
        <f t="shared" si="43"/>
        <v>98.340694179279311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45171</v>
      </c>
      <c r="C672" s="257">
        <v>69.105034000000003</v>
      </c>
      <c r="D672" s="258">
        <v>98.340694179279311</v>
      </c>
      <c r="E672" s="257">
        <f t="shared" si="43"/>
        <v>69.105034000000003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45172</v>
      </c>
      <c r="C673" s="257">
        <v>38.813513</v>
      </c>
      <c r="D673" s="258">
        <v>98.340694179279311</v>
      </c>
      <c r="E673" s="257">
        <f t="shared" si="43"/>
        <v>38.813513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45173</v>
      </c>
      <c r="C674" s="257">
        <v>104.362629</v>
      </c>
      <c r="D674" s="258">
        <v>98.340694179279311</v>
      </c>
      <c r="E674" s="257">
        <f t="shared" si="43"/>
        <v>98.340694179279311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45174</v>
      </c>
      <c r="C675" s="257">
        <v>119.65685000000001</v>
      </c>
      <c r="D675" s="258">
        <v>98.340694179279311</v>
      </c>
      <c r="E675" s="257">
        <f t="shared" si="43"/>
        <v>98.340694179279311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45175</v>
      </c>
      <c r="C676" s="257">
        <v>121.33107200000001</v>
      </c>
      <c r="D676" s="258">
        <v>98.340694179279311</v>
      </c>
      <c r="E676" s="257">
        <f t="shared" si="43"/>
        <v>98.340694179279311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45176</v>
      </c>
      <c r="C677" s="257">
        <v>105.225438</v>
      </c>
      <c r="D677" s="258">
        <v>98.340694179279311</v>
      </c>
      <c r="E677" s="257">
        <f t="shared" si="43"/>
        <v>98.340694179279311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45177</v>
      </c>
      <c r="C678" s="257">
        <v>124.13243799999999</v>
      </c>
      <c r="D678" s="258">
        <v>98.340694179279311</v>
      </c>
      <c r="E678" s="257">
        <f t="shared" si="43"/>
        <v>98.340694179279311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45178</v>
      </c>
      <c r="C679" s="257">
        <v>107.31618699999999</v>
      </c>
      <c r="D679" s="258">
        <v>98.340694179279311</v>
      </c>
      <c r="E679" s="257">
        <f t="shared" si="43"/>
        <v>98.340694179279311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45179</v>
      </c>
      <c r="C680" s="257">
        <v>122.46715500000001</v>
      </c>
      <c r="D680" s="258">
        <v>98.340694179279311</v>
      </c>
      <c r="E680" s="257">
        <f t="shared" si="43"/>
        <v>98.340694179279311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45180</v>
      </c>
      <c r="C681" s="257">
        <v>116.246014</v>
      </c>
      <c r="D681" s="258">
        <v>98.340694179279311</v>
      </c>
      <c r="E681" s="257">
        <f t="shared" si="43"/>
        <v>98.340694179279311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45181</v>
      </c>
      <c r="C682" s="257">
        <v>115.80509699999999</v>
      </c>
      <c r="D682" s="258">
        <v>98.340694179279311</v>
      </c>
      <c r="E682" s="257">
        <f t="shared" si="43"/>
        <v>98.340694179279311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45182</v>
      </c>
      <c r="C683" s="257">
        <v>125.21198299999999</v>
      </c>
      <c r="D683" s="258">
        <v>98.340694179279311</v>
      </c>
      <c r="E683" s="257">
        <f t="shared" si="43"/>
        <v>98.340694179279311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45183</v>
      </c>
      <c r="C684" s="257">
        <v>113.033214</v>
      </c>
      <c r="D684" s="258">
        <v>98.340694179279311</v>
      </c>
      <c r="E684" s="257">
        <f t="shared" si="43"/>
        <v>98.340694179279311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45184</v>
      </c>
      <c r="C685" s="257">
        <v>82.169178000000002</v>
      </c>
      <c r="D685" s="258">
        <v>98.340694179279311</v>
      </c>
      <c r="E685" s="257">
        <f t="shared" si="43"/>
        <v>82.169178000000002</v>
      </c>
      <c r="F685" s="263"/>
      <c r="G685" s="190" t="str">
        <f t="shared" si="44"/>
        <v>S</v>
      </c>
      <c r="H685" s="259" t="str">
        <f t="shared" si="45"/>
        <v>98,3</v>
      </c>
    </row>
    <row r="686" spans="1:8">
      <c r="A686" s="255">
        <f t="shared" si="42"/>
        <v>684</v>
      </c>
      <c r="B686" s="256">
        <v>45185</v>
      </c>
      <c r="C686" s="257">
        <v>71.069744999999998</v>
      </c>
      <c r="D686" s="258">
        <v>98.340694179279311</v>
      </c>
      <c r="E686" s="257">
        <f t="shared" si="43"/>
        <v>71.069744999999998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45186</v>
      </c>
      <c r="C687" s="257">
        <v>80.584566000000009</v>
      </c>
      <c r="D687" s="258">
        <v>98.340694179279311</v>
      </c>
      <c r="E687" s="257">
        <f t="shared" si="43"/>
        <v>80.584566000000009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45187</v>
      </c>
      <c r="C688" s="257">
        <v>94.975397000000001</v>
      </c>
      <c r="D688" s="258">
        <v>98.340694179279311</v>
      </c>
      <c r="E688" s="257">
        <f t="shared" si="43"/>
        <v>94.975397000000001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45188</v>
      </c>
      <c r="C689" s="257">
        <v>113.43906700000001</v>
      </c>
      <c r="D689" s="258">
        <v>98.340694179279311</v>
      </c>
      <c r="E689" s="257">
        <f t="shared" si="43"/>
        <v>98.340694179279311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45189</v>
      </c>
      <c r="C690" s="257">
        <v>134.27815699999999</v>
      </c>
      <c r="D690" s="258">
        <v>98.340694179279311</v>
      </c>
      <c r="E690" s="257">
        <f t="shared" si="43"/>
        <v>98.340694179279311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45190</v>
      </c>
      <c r="C691" s="257">
        <v>77.363046999999995</v>
      </c>
      <c r="D691" s="258">
        <v>98.340694179279311</v>
      </c>
      <c r="E691" s="257">
        <f t="shared" si="43"/>
        <v>77.363046999999995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45191</v>
      </c>
      <c r="C692" s="257">
        <v>131.40779599999999</v>
      </c>
      <c r="D692" s="258">
        <v>98.340694179279311</v>
      </c>
      <c r="E692" s="257">
        <f t="shared" si="43"/>
        <v>98.340694179279311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45192</v>
      </c>
      <c r="C693" s="257">
        <v>135.50163000000001</v>
      </c>
      <c r="D693" s="258">
        <v>98.340694179279311</v>
      </c>
      <c r="E693" s="257">
        <f t="shared" si="43"/>
        <v>98.340694179279311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45193</v>
      </c>
      <c r="C694" s="257">
        <v>121.84695300000001</v>
      </c>
      <c r="D694" s="258">
        <v>98.340694179279311</v>
      </c>
      <c r="E694" s="257">
        <f t="shared" si="43"/>
        <v>98.340694179279311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45194</v>
      </c>
      <c r="C695" s="257">
        <v>134.863631</v>
      </c>
      <c r="D695" s="258">
        <v>98.340694179279311</v>
      </c>
      <c r="E695" s="257">
        <f t="shared" si="43"/>
        <v>98.340694179279311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45195</v>
      </c>
      <c r="C696" s="257">
        <v>128.07150999999999</v>
      </c>
      <c r="D696" s="258">
        <v>98.340694179279311</v>
      </c>
      <c r="E696" s="257">
        <f t="shared" si="43"/>
        <v>98.340694179279311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45196</v>
      </c>
      <c r="C697" s="257">
        <v>123.78243499999999</v>
      </c>
      <c r="D697" s="258">
        <v>98.340694179279311</v>
      </c>
      <c r="E697" s="257">
        <f t="shared" si="43"/>
        <v>98.340694179279311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45197</v>
      </c>
      <c r="C698" s="257">
        <v>128.89891</v>
      </c>
      <c r="D698" s="258">
        <v>98.340694179279311</v>
      </c>
      <c r="E698" s="257">
        <f t="shared" si="43"/>
        <v>98.340694179279311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45198</v>
      </c>
      <c r="C699" s="257">
        <v>130.21517300000002</v>
      </c>
      <c r="D699" s="258">
        <v>98.340694179279311</v>
      </c>
      <c r="E699" s="257">
        <f t="shared" si="43"/>
        <v>98.340694179279311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45199</v>
      </c>
      <c r="C700" s="257">
        <v>125.488322</v>
      </c>
      <c r="D700" s="258">
        <v>98.340694179279311</v>
      </c>
      <c r="E700" s="257">
        <f t="shared" si="43"/>
        <v>98.340694179279311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45200</v>
      </c>
      <c r="C701" s="257">
        <v>130.32539199999999</v>
      </c>
      <c r="D701" s="258">
        <v>78.535034706927163</v>
      </c>
      <c r="E701" s="257">
        <f t="shared" si="43"/>
        <v>78.535034706927163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45201</v>
      </c>
      <c r="C702" s="257">
        <v>125.11716199999999</v>
      </c>
      <c r="D702" s="258">
        <v>78.535034706927163</v>
      </c>
      <c r="E702" s="257">
        <f t="shared" si="43"/>
        <v>78.535034706927163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45202</v>
      </c>
      <c r="C703" s="257">
        <v>118.01702299999999</v>
      </c>
      <c r="D703" s="258">
        <v>78.535034706927163</v>
      </c>
      <c r="E703" s="257">
        <f t="shared" si="43"/>
        <v>78.535034706927163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45203</v>
      </c>
      <c r="C704" s="257">
        <v>120.533817</v>
      </c>
      <c r="D704" s="258">
        <v>78.535034706927163</v>
      </c>
      <c r="E704" s="257">
        <f t="shared" si="43"/>
        <v>78.535034706927163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45204</v>
      </c>
      <c r="C705" s="257">
        <v>122.049132</v>
      </c>
      <c r="D705" s="258">
        <v>78.535034706927163</v>
      </c>
      <c r="E705" s="257">
        <f t="shared" si="43"/>
        <v>78.535034706927163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45205</v>
      </c>
      <c r="C706" s="257">
        <v>118.636257</v>
      </c>
      <c r="D706" s="258">
        <v>78.535034706927163</v>
      </c>
      <c r="E706" s="257">
        <f t="shared" si="43"/>
        <v>78.535034706927163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45206</v>
      </c>
      <c r="C707" s="257">
        <v>115.414249</v>
      </c>
      <c r="D707" s="258">
        <v>78.535034706927163</v>
      </c>
      <c r="E707" s="257">
        <f t="shared" si="43"/>
        <v>78.535034706927163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1" si="46">+A707+1</f>
        <v>706</v>
      </c>
      <c r="B708" s="256">
        <v>45207</v>
      </c>
      <c r="C708" s="257">
        <v>118.409454</v>
      </c>
      <c r="D708" s="258">
        <v>78.535034706927163</v>
      </c>
      <c r="E708" s="257">
        <f t="shared" ref="E708:E761" si="47">IF(C708&gt;D708,D708,C708)</f>
        <v>78.535034706927163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45208</v>
      </c>
      <c r="C709" s="257">
        <v>115.360595</v>
      </c>
      <c r="D709" s="258">
        <v>78.535034706927163</v>
      </c>
      <c r="E709" s="257">
        <f t="shared" si="47"/>
        <v>78.535034706927163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45209</v>
      </c>
      <c r="C710" s="257">
        <v>118.95877399999999</v>
      </c>
      <c r="D710" s="258">
        <v>78.535034706927163</v>
      </c>
      <c r="E710" s="257">
        <f t="shared" si="47"/>
        <v>78.535034706927163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45210</v>
      </c>
      <c r="C711" s="257">
        <v>120.64824399999999</v>
      </c>
      <c r="D711" s="258">
        <v>78.535034706927163</v>
      </c>
      <c r="E711" s="257">
        <f t="shared" si="47"/>
        <v>78.535034706927163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45211</v>
      </c>
      <c r="C712" s="257">
        <v>117.48099800000001</v>
      </c>
      <c r="D712" s="258">
        <v>78.535034706927163</v>
      </c>
      <c r="E712" s="257">
        <f t="shared" si="47"/>
        <v>78.535034706927163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45212</v>
      </c>
      <c r="C713" s="257">
        <v>86.081459000000009</v>
      </c>
      <c r="D713" s="258">
        <v>78.535034706927163</v>
      </c>
      <c r="E713" s="257">
        <f t="shared" si="47"/>
        <v>78.535034706927163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45213</v>
      </c>
      <c r="C714" s="257">
        <v>68.844414</v>
      </c>
      <c r="D714" s="258">
        <v>78.535034706927163</v>
      </c>
      <c r="E714" s="257">
        <f t="shared" si="47"/>
        <v>68.844414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45214</v>
      </c>
      <c r="C715" s="257">
        <v>76.667000999999999</v>
      </c>
      <c r="D715" s="258">
        <v>78.535034706927163</v>
      </c>
      <c r="E715" s="257">
        <f t="shared" si="47"/>
        <v>76.667000999999999</v>
      </c>
      <c r="F715" s="263"/>
      <c r="G715" s="190" t="str">
        <f t="shared" si="48"/>
        <v>O</v>
      </c>
      <c r="H715" s="259" t="str">
        <f t="shared" si="49"/>
        <v>78,5</v>
      </c>
    </row>
    <row r="716" spans="1:8">
      <c r="A716" s="255">
        <f t="shared" si="46"/>
        <v>714</v>
      </c>
      <c r="B716" s="256">
        <v>45215</v>
      </c>
      <c r="C716" s="257">
        <v>61.498703999999996</v>
      </c>
      <c r="D716" s="258">
        <v>78.535034706927163</v>
      </c>
      <c r="E716" s="257">
        <f t="shared" si="47"/>
        <v>61.498703999999996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45216</v>
      </c>
      <c r="C717" s="257">
        <v>63.355337999999996</v>
      </c>
      <c r="D717" s="258">
        <v>78.535034706927163</v>
      </c>
      <c r="E717" s="257">
        <f t="shared" si="47"/>
        <v>63.355337999999996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45217</v>
      </c>
      <c r="C718" s="257">
        <v>67.985439</v>
      </c>
      <c r="D718" s="258">
        <v>78.535034706927163</v>
      </c>
      <c r="E718" s="257">
        <f t="shared" si="47"/>
        <v>67.985439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45218</v>
      </c>
      <c r="C719" s="257">
        <v>21.934614</v>
      </c>
      <c r="D719" s="258">
        <v>78.535034706927163</v>
      </c>
      <c r="E719" s="257">
        <f t="shared" si="47"/>
        <v>21.934614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45219</v>
      </c>
      <c r="C720" s="257">
        <v>69.251991000000004</v>
      </c>
      <c r="D720" s="258">
        <v>78.535034706927163</v>
      </c>
      <c r="E720" s="257">
        <f t="shared" si="47"/>
        <v>69.251991000000004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45220</v>
      </c>
      <c r="C721" s="257">
        <v>89.275255000000001</v>
      </c>
      <c r="D721" s="258">
        <v>78.535034706927163</v>
      </c>
      <c r="E721" s="257">
        <f t="shared" si="47"/>
        <v>78.535034706927163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45221</v>
      </c>
      <c r="C722" s="257">
        <v>36.246982000000003</v>
      </c>
      <c r="D722" s="258">
        <v>78.535034706927163</v>
      </c>
      <c r="E722" s="257">
        <f t="shared" si="47"/>
        <v>36.246982000000003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45222</v>
      </c>
      <c r="C723" s="257">
        <v>47.990879</v>
      </c>
      <c r="D723" s="258">
        <v>78.535034706927163</v>
      </c>
      <c r="E723" s="257">
        <f t="shared" si="47"/>
        <v>47.990879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45223</v>
      </c>
      <c r="C724" s="257">
        <v>76.558424000000002</v>
      </c>
      <c r="D724" s="258">
        <v>78.535034706927163</v>
      </c>
      <c r="E724" s="257">
        <f t="shared" si="47"/>
        <v>76.558424000000002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45224</v>
      </c>
      <c r="C725" s="257">
        <v>54.231637999999997</v>
      </c>
      <c r="D725" s="258">
        <v>78.535034706927163</v>
      </c>
      <c r="E725" s="257">
        <f t="shared" si="47"/>
        <v>54.231637999999997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45225</v>
      </c>
      <c r="C726" s="257">
        <v>36.141512999999996</v>
      </c>
      <c r="D726" s="258">
        <v>78.535034706927163</v>
      </c>
      <c r="E726" s="257">
        <f t="shared" si="47"/>
        <v>36.141512999999996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45226</v>
      </c>
      <c r="C727" s="257">
        <v>64.703523000000004</v>
      </c>
      <c r="D727" s="258">
        <v>78.535034706927163</v>
      </c>
      <c r="E727" s="257">
        <f t="shared" si="47"/>
        <v>64.703523000000004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45227</v>
      </c>
      <c r="C728" s="257">
        <v>67.056303</v>
      </c>
      <c r="D728" s="258">
        <v>78.535034706927163</v>
      </c>
      <c r="E728" s="257">
        <f t="shared" si="47"/>
        <v>67.056303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45228</v>
      </c>
      <c r="C729" s="257">
        <v>50.034962</v>
      </c>
      <c r="D729" s="258">
        <v>78.535034706927163</v>
      </c>
      <c r="E729" s="257">
        <f t="shared" si="47"/>
        <v>50.034962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45229</v>
      </c>
      <c r="C730" s="257">
        <v>68.188317999999995</v>
      </c>
      <c r="D730" s="258">
        <v>78.535034706927163</v>
      </c>
      <c r="E730" s="257">
        <f t="shared" si="47"/>
        <v>68.188317999999995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45230</v>
      </c>
      <c r="C731" s="257">
        <v>36.451591000000001</v>
      </c>
      <c r="D731" s="258">
        <v>78.535034706927163</v>
      </c>
      <c r="E731" s="257">
        <f t="shared" si="47"/>
        <v>36.451591000000001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45231</v>
      </c>
      <c r="C732" s="257">
        <v>44.882376297</v>
      </c>
      <c r="D732" s="258">
        <v>58.323001508810457</v>
      </c>
      <c r="E732" s="257">
        <f t="shared" si="47"/>
        <v>44.882376297</v>
      </c>
      <c r="F732" s="263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45232</v>
      </c>
      <c r="C733" s="257">
        <v>39.345529079999999</v>
      </c>
      <c r="D733" s="258">
        <v>58.323001508810457</v>
      </c>
      <c r="E733" s="257">
        <f t="shared" si="47"/>
        <v>39.345529079999999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45233</v>
      </c>
      <c r="C734" s="257">
        <v>48.517929592000002</v>
      </c>
      <c r="D734" s="258">
        <v>58.323001508810457</v>
      </c>
      <c r="E734" s="257">
        <f t="shared" si="47"/>
        <v>48.517929592000002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45234</v>
      </c>
      <c r="C735" s="257">
        <v>40.980438068000005</v>
      </c>
      <c r="D735" s="258">
        <v>58.323001508810457</v>
      </c>
      <c r="E735" s="257">
        <f t="shared" si="47"/>
        <v>40.980438068000005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45235</v>
      </c>
      <c r="C736" s="257">
        <v>63.970423034</v>
      </c>
      <c r="D736" s="258">
        <v>58.323001508810457</v>
      </c>
      <c r="E736" s="257">
        <f t="shared" si="47"/>
        <v>58.323001508810457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45236</v>
      </c>
      <c r="C737" s="257">
        <v>81.209590570000003</v>
      </c>
      <c r="D737" s="258">
        <v>58.323001508810457</v>
      </c>
      <c r="E737" s="257">
        <f t="shared" si="47"/>
        <v>58.323001508810457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45237</v>
      </c>
      <c r="C738" s="257">
        <v>78.215687877999997</v>
      </c>
      <c r="D738" s="258">
        <v>58.323001508810457</v>
      </c>
      <c r="E738" s="257">
        <f t="shared" si="47"/>
        <v>58.323001508810457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45238</v>
      </c>
      <c r="C739" s="257">
        <v>62.815597402999998</v>
      </c>
      <c r="D739" s="258">
        <v>58.323001508810457</v>
      </c>
      <c r="E739" s="257">
        <f t="shared" si="47"/>
        <v>58.323001508810457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45239</v>
      </c>
      <c r="C740" s="257">
        <v>66.058059830000005</v>
      </c>
      <c r="D740" s="258">
        <v>58.323001508810457</v>
      </c>
      <c r="E740" s="257">
        <f t="shared" si="47"/>
        <v>58.323001508810457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45240</v>
      </c>
      <c r="C741" s="257">
        <v>70.247022364000003</v>
      </c>
      <c r="D741" s="258">
        <v>58.323001508810457</v>
      </c>
      <c r="E741" s="257">
        <f t="shared" si="47"/>
        <v>58.323001508810457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45241</v>
      </c>
      <c r="C742" s="257">
        <v>43.810278571000005</v>
      </c>
      <c r="D742" s="258">
        <v>58.323001508810457</v>
      </c>
      <c r="E742" s="257">
        <f t="shared" si="47"/>
        <v>43.810278571000005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45242</v>
      </c>
      <c r="C743" s="257">
        <v>55.510234959999998</v>
      </c>
      <c r="D743" s="258">
        <v>58.323001508810457</v>
      </c>
      <c r="E743" s="257">
        <f t="shared" si="47"/>
        <v>55.510234959999998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45243</v>
      </c>
      <c r="C744" s="257">
        <v>71.173792064000011</v>
      </c>
      <c r="D744" s="258">
        <v>58.323001508810457</v>
      </c>
      <c r="E744" s="257">
        <f t="shared" si="47"/>
        <v>58.323001508810457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45244</v>
      </c>
      <c r="C745" s="257">
        <v>79.79174356099999</v>
      </c>
      <c r="D745" s="258">
        <v>58.323001508810457</v>
      </c>
      <c r="E745" s="257">
        <f t="shared" si="47"/>
        <v>58.323001508810457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45245</v>
      </c>
      <c r="C746" s="257">
        <v>72.695546999999991</v>
      </c>
      <c r="D746" s="258">
        <v>58.323001508810457</v>
      </c>
      <c r="E746" s="257">
        <f t="shared" si="47"/>
        <v>58.323001508810457</v>
      </c>
      <c r="F746" s="263"/>
      <c r="G746" s="190" t="str">
        <f t="shared" ref="G746:G761" si="50">IF(DAY(B746)=15,IF(MONTH(B746)=1,"E",IF(MONTH(B746)=2,"F",IF(MONTH(B746)=3,"M",IF(MONTH(B746)=4,"A",IF(MONTH(B746)=5,"M",IF(MONTH(B746)=6,"J",IF(MONTH(B746)=7,"J",IF(MONTH(B746)=8,"A",IF(MONTH(B746)=9,"S",IF(MONTH(B746)=10,"O",IF(MONTH(B746)=11,"N",IF(MONTH(B746)=12,"D","")))))))))))),"")</f>
        <v>N</v>
      </c>
      <c r="H746" s="259" t="str">
        <f t="shared" ref="H746:H761" si="51">IF(DAY($B746)=15,TEXT(D746,"#,0"),"")</f>
        <v>58,3</v>
      </c>
    </row>
    <row r="747" spans="1:8">
      <c r="A747" s="255">
        <f t="shared" si="46"/>
        <v>745</v>
      </c>
      <c r="B747" s="256">
        <v>45246</v>
      </c>
      <c r="C747" s="257">
        <v>61.699186858000004</v>
      </c>
      <c r="D747" s="258">
        <v>58.323001508810457</v>
      </c>
      <c r="E747" s="257">
        <f t="shared" si="47"/>
        <v>58.323001508810457</v>
      </c>
      <c r="F747" s="263"/>
      <c r="G747" s="190" t="str">
        <f t="shared" si="50"/>
        <v/>
      </c>
      <c r="H747" s="259" t="str">
        <f t="shared" si="51"/>
        <v/>
      </c>
    </row>
    <row r="748" spans="1:8">
      <c r="A748" s="255">
        <f t="shared" si="46"/>
        <v>746</v>
      </c>
      <c r="B748" s="256">
        <v>45247</v>
      </c>
      <c r="C748" s="257">
        <v>69.672549759999995</v>
      </c>
      <c r="D748" s="258">
        <v>58.323001508810457</v>
      </c>
      <c r="E748" s="257">
        <f t="shared" si="47"/>
        <v>58.323001508810457</v>
      </c>
      <c r="F748" s="263"/>
      <c r="G748" s="190" t="str">
        <f t="shared" si="50"/>
        <v/>
      </c>
      <c r="H748" s="259" t="str">
        <f t="shared" si="51"/>
        <v/>
      </c>
    </row>
    <row r="749" spans="1:8">
      <c r="A749" s="255">
        <f t="shared" si="46"/>
        <v>747</v>
      </c>
      <c r="B749" s="256">
        <v>45248</v>
      </c>
      <c r="C749" s="257">
        <v>80.043622859999999</v>
      </c>
      <c r="D749" s="258">
        <v>58.323001508810457</v>
      </c>
      <c r="E749" s="257">
        <f t="shared" si="47"/>
        <v>58.323001508810457</v>
      </c>
      <c r="F749" s="263"/>
      <c r="G749" s="190" t="str">
        <f t="shared" si="50"/>
        <v/>
      </c>
      <c r="H749" s="259" t="str">
        <f t="shared" si="51"/>
        <v/>
      </c>
    </row>
    <row r="750" spans="1:8">
      <c r="A750" s="255">
        <f t="shared" si="46"/>
        <v>748</v>
      </c>
      <c r="B750" s="256">
        <v>45249</v>
      </c>
      <c r="C750" s="257">
        <v>83.723539157999994</v>
      </c>
      <c r="D750" s="258">
        <v>58.323001508810457</v>
      </c>
      <c r="E750" s="257">
        <f t="shared" si="47"/>
        <v>58.323001508810457</v>
      </c>
      <c r="F750" s="263"/>
      <c r="G750" s="190" t="str">
        <f t="shared" si="50"/>
        <v/>
      </c>
      <c r="H750" s="259" t="str">
        <f t="shared" si="51"/>
        <v/>
      </c>
    </row>
    <row r="751" spans="1:8">
      <c r="A751" s="255">
        <f t="shared" si="46"/>
        <v>749</v>
      </c>
      <c r="B751" s="256">
        <v>45250</v>
      </c>
      <c r="C751" s="257">
        <v>76.979256692999996</v>
      </c>
      <c r="D751" s="258">
        <v>58.323001508810457</v>
      </c>
      <c r="E751" s="257">
        <f t="shared" si="47"/>
        <v>58.323001508810457</v>
      </c>
      <c r="F751" s="263"/>
      <c r="G751" s="190" t="str">
        <f t="shared" si="50"/>
        <v/>
      </c>
      <c r="H751" s="259" t="str">
        <f t="shared" si="51"/>
        <v/>
      </c>
    </row>
    <row r="752" spans="1:8">
      <c r="A752" s="255">
        <f t="shared" si="46"/>
        <v>750</v>
      </c>
      <c r="B752" s="256">
        <v>45251</v>
      </c>
      <c r="C752" s="257">
        <v>73.17895226200001</v>
      </c>
      <c r="D752" s="258">
        <v>58.323001508810457</v>
      </c>
      <c r="E752" s="257">
        <f t="shared" si="47"/>
        <v>58.323001508810457</v>
      </c>
      <c r="F752" s="263"/>
      <c r="G752" s="190" t="str">
        <f t="shared" si="50"/>
        <v/>
      </c>
      <c r="H752" s="259" t="str">
        <f t="shared" si="51"/>
        <v/>
      </c>
    </row>
    <row r="753" spans="1:8">
      <c r="A753" s="255">
        <f t="shared" si="46"/>
        <v>751</v>
      </c>
      <c r="B753" s="256">
        <v>45252</v>
      </c>
      <c r="C753" s="257">
        <v>79.550896690000002</v>
      </c>
      <c r="D753" s="258">
        <v>58.323001508810457</v>
      </c>
      <c r="E753" s="257">
        <f t="shared" si="47"/>
        <v>58.323001508810457</v>
      </c>
      <c r="F753" s="263"/>
      <c r="G753" s="190" t="str">
        <f t="shared" si="50"/>
        <v/>
      </c>
      <c r="H753" s="259" t="str">
        <f t="shared" si="51"/>
        <v/>
      </c>
    </row>
    <row r="754" spans="1:8">
      <c r="A754" s="255">
        <f t="shared" si="46"/>
        <v>752</v>
      </c>
      <c r="B754" s="256">
        <v>45253</v>
      </c>
      <c r="C754" s="257">
        <v>88.151110196000005</v>
      </c>
      <c r="D754" s="258">
        <v>58.323001508810457</v>
      </c>
      <c r="E754" s="257">
        <f t="shared" si="47"/>
        <v>58.323001508810457</v>
      </c>
      <c r="F754" s="263"/>
      <c r="G754" s="190" t="str">
        <f t="shared" si="50"/>
        <v/>
      </c>
      <c r="H754" s="259" t="str">
        <f t="shared" si="51"/>
        <v/>
      </c>
    </row>
    <row r="755" spans="1:8">
      <c r="A755" s="255">
        <f t="shared" si="46"/>
        <v>753</v>
      </c>
      <c r="B755" s="256">
        <v>45254</v>
      </c>
      <c r="C755" s="257">
        <v>88.572680732999999</v>
      </c>
      <c r="D755" s="258">
        <v>58.323001508810457</v>
      </c>
      <c r="E755" s="257">
        <f t="shared" si="47"/>
        <v>58.323001508810457</v>
      </c>
      <c r="F755" s="263"/>
      <c r="G755" s="190" t="str">
        <f t="shared" si="50"/>
        <v/>
      </c>
      <c r="H755" s="259" t="str">
        <f t="shared" si="51"/>
        <v/>
      </c>
    </row>
    <row r="756" spans="1:8">
      <c r="A756" s="255">
        <f t="shared" si="46"/>
        <v>754</v>
      </c>
      <c r="B756" s="256">
        <v>45255</v>
      </c>
      <c r="C756" s="257">
        <v>80.256127073000002</v>
      </c>
      <c r="D756" s="258">
        <v>58.323001508810457</v>
      </c>
      <c r="E756" s="257">
        <f t="shared" si="47"/>
        <v>58.323001508810457</v>
      </c>
      <c r="F756" s="263"/>
      <c r="G756" s="190" t="str">
        <f t="shared" si="50"/>
        <v/>
      </c>
      <c r="H756" s="259" t="str">
        <f t="shared" si="51"/>
        <v/>
      </c>
    </row>
    <row r="757" spans="1:8">
      <c r="A757" s="255">
        <f t="shared" si="46"/>
        <v>755</v>
      </c>
      <c r="B757" s="256">
        <v>45256</v>
      </c>
      <c r="C757" s="257">
        <v>74.789037088000001</v>
      </c>
      <c r="D757" s="258">
        <v>58.323001508810457</v>
      </c>
      <c r="E757" s="257">
        <f t="shared" si="47"/>
        <v>58.323001508810457</v>
      </c>
      <c r="F757" s="263"/>
      <c r="G757" s="190" t="str">
        <f t="shared" si="50"/>
        <v/>
      </c>
      <c r="H757" s="259" t="str">
        <f t="shared" si="51"/>
        <v/>
      </c>
    </row>
    <row r="758" spans="1:8">
      <c r="A758" s="255">
        <f t="shared" si="46"/>
        <v>756</v>
      </c>
      <c r="B758" s="256">
        <v>45257</v>
      </c>
      <c r="C758" s="257">
        <v>55.823558063999997</v>
      </c>
      <c r="D758" s="258">
        <v>58.323001508810457</v>
      </c>
      <c r="E758" s="257">
        <f t="shared" si="47"/>
        <v>55.823558063999997</v>
      </c>
      <c r="F758" s="263"/>
      <c r="G758" s="190" t="str">
        <f t="shared" si="50"/>
        <v/>
      </c>
      <c r="H758" s="259" t="str">
        <f t="shared" si="51"/>
        <v/>
      </c>
    </row>
    <row r="759" spans="1:8">
      <c r="A759" s="255">
        <f t="shared" si="46"/>
        <v>757</v>
      </c>
      <c r="B759" s="256">
        <v>45258</v>
      </c>
      <c r="C759" s="257">
        <v>30.209624047000002</v>
      </c>
      <c r="D759" s="258">
        <v>58.323001508810457</v>
      </c>
      <c r="E759" s="257">
        <f t="shared" si="47"/>
        <v>30.209624047000002</v>
      </c>
      <c r="F759" s="263"/>
      <c r="G759" s="190" t="str">
        <f t="shared" si="50"/>
        <v/>
      </c>
      <c r="H759" s="259" t="str">
        <f t="shared" si="51"/>
        <v/>
      </c>
    </row>
    <row r="760" spans="1:8">
      <c r="A760" s="255">
        <f t="shared" si="46"/>
        <v>758</v>
      </c>
      <c r="B760" s="256">
        <v>45259</v>
      </c>
      <c r="C760" s="257">
        <v>35.380532341999995</v>
      </c>
      <c r="D760" s="258">
        <v>58.323001508810457</v>
      </c>
      <c r="E760" s="257">
        <f t="shared" si="47"/>
        <v>35.380532341999995</v>
      </c>
      <c r="F760" s="263"/>
      <c r="G760" s="190" t="str">
        <f t="shared" si="50"/>
        <v/>
      </c>
      <c r="H760" s="259" t="str">
        <f t="shared" si="51"/>
        <v/>
      </c>
    </row>
    <row r="761" spans="1:8">
      <c r="A761" s="255">
        <f t="shared" si="46"/>
        <v>759</v>
      </c>
      <c r="B761" s="256">
        <v>45260</v>
      </c>
      <c r="C761" s="257">
        <v>26.080973641</v>
      </c>
      <c r="D761" s="258">
        <v>58.323001508810457</v>
      </c>
      <c r="E761" s="257">
        <f t="shared" si="47"/>
        <v>26.080973641</v>
      </c>
      <c r="F761" s="263"/>
      <c r="G761" s="190" t="str">
        <f t="shared" si="50"/>
        <v/>
      </c>
      <c r="H761" s="259" t="str">
        <f t="shared" si="51"/>
        <v/>
      </c>
    </row>
    <row r="762" spans="1:8">
      <c r="B762" s="256"/>
      <c r="C762" s="257"/>
      <c r="D762" s="258"/>
      <c r="E762" s="257"/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topLeftCell="A10" workbookViewId="0">
      <selection activeCell="C18" sqref="C18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Noviembre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6" t="s">
        <v>63</v>
      </c>
      <c r="D7" s="12"/>
      <c r="E7" s="13"/>
      <c r="F7" s="307" t="str">
        <f>K3</f>
        <v>Noviembre 2023</v>
      </c>
      <c r="G7" s="308"/>
      <c r="H7" s="309" t="s">
        <v>64</v>
      </c>
      <c r="I7" s="309"/>
      <c r="J7" s="309" t="s">
        <v>71</v>
      </c>
      <c r="K7" s="309"/>
      <c r="L7" s="9"/>
    </row>
    <row r="8" spans="1:19" ht="12.75" customHeight="1">
      <c r="A8" s="7"/>
      <c r="B8" s="8"/>
      <c r="C8" s="306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3557.5362</v>
      </c>
      <c r="G9" s="89">
        <f>VLOOKUP("Hidráulica",Dat_01!$A$8:$J$29,4,FALSE)*100</f>
        <v>171.24582831999999</v>
      </c>
      <c r="H9" s="88">
        <f>VLOOKUP("Hidráulica",Dat_01!$A$8:$J$29,5,FALSE)/1000</f>
        <v>21408.087047540001</v>
      </c>
      <c r="I9" s="89">
        <f>VLOOKUP("Hidráulica",Dat_01!$A$8:$J$29,7,FALSE)*100</f>
        <v>41.238750270000004</v>
      </c>
      <c r="J9" s="88">
        <f>VLOOKUP("Hidráulica",Dat_01!$A$8:$J$29,8,FALSE)/1000</f>
        <v>24158.394378344001</v>
      </c>
      <c r="K9" s="89">
        <f>VLOOKUP("Hidráulica",Dat_01!$A$8:$J$29,10,FALSE)*100</f>
        <v>36.534206689999998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6933.8315999999995</v>
      </c>
      <c r="G10" s="89">
        <f>VLOOKUP("Eólica",Dat_01!$A$8:$J$29,4,FALSE)*100</f>
        <v>5.3832037399999999</v>
      </c>
      <c r="H10" s="88">
        <f>VLOOKUP("Eólica",Dat_01!$A$8:$J$29,5,FALSE)/1000</f>
        <v>55532.910373000006</v>
      </c>
      <c r="I10" s="89">
        <f>VLOOKUP("Eólica",Dat_01!$A$8:$J$29,7,FALSE)*100</f>
        <v>2.3108616200000003</v>
      </c>
      <c r="J10" s="88">
        <f>VLOOKUP("Eólica",Dat_01!$A$8:$J$29,8,FALSE)/1000</f>
        <v>61074.224884999996</v>
      </c>
      <c r="K10" s="89">
        <f>VLOOKUP("Eólica",Dat_01!$A$8:$J$29,10,FALSE)*100</f>
        <v>-3.5308399999999997E-2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1922.3677407370001</v>
      </c>
      <c r="G11" s="89">
        <f>VLOOKUP("Solar fotovoltaica",Dat_01!$A$8:$J$29,4,FALSE)*100</f>
        <v>28.11216177</v>
      </c>
      <c r="H11" s="88">
        <f>VLOOKUP("Solar fotovoltaica",Dat_01!$A$8:$J$29,5,FALSE)/1000</f>
        <v>34765.688933737001</v>
      </c>
      <c r="I11" s="89">
        <f>VLOOKUP("Solar fotovoltaica",Dat_01!$A$8:$J$29,7,FALSE)*100</f>
        <v>32.569231760000001</v>
      </c>
      <c r="J11" s="88">
        <f>VLOOKUP("Solar fotovoltaica",Dat_01!$A$8:$J$29,8,FALSE)/1000</f>
        <v>35863.099669736999</v>
      </c>
      <c r="K11" s="89">
        <f>VLOOKUP("Solar fotovoltaica",Dat_01!$A$8:$J$29,10,FALSE)*100</f>
        <v>31.752472529999999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118.689859263</v>
      </c>
      <c r="G12" s="89">
        <f>VLOOKUP("Solar térmica",Dat_01!$A$8:$J$29,4,FALSE)*100</f>
        <v>13.291066390000001</v>
      </c>
      <c r="H12" s="88">
        <f>VLOOKUP("Solar térmica",Dat_01!$A$8:$J$29,5,FALSE)/1000</f>
        <v>4609.8095682630001</v>
      </c>
      <c r="I12" s="89">
        <f>VLOOKUP("Solar térmica",Dat_01!$A$8:$J$29,7,FALSE)*100</f>
        <v>13.44669375</v>
      </c>
      <c r="J12" s="88">
        <f>VLOOKUP("Solar térmica",Dat_01!$A$8:$J$29,8,FALSE)/1000</f>
        <v>4669.5877512630004</v>
      </c>
      <c r="K12" s="89">
        <f>VLOOKUP("Solar térmica",Dat_01!$A$8:$J$29,10,FALSE)*100</f>
        <v>12.051174420000001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250.3843</v>
      </c>
      <c r="G13" s="89">
        <f>VLOOKUP("Otras renovables",Dat_01!$A$8:$J$29,4,FALSE)*100</f>
        <v>-31.405067689999999</v>
      </c>
      <c r="H13" s="88">
        <f>VLOOKUP("Otras renovables",Dat_01!$A$8:$J$29,5,FALSE)/1000</f>
        <v>3339.8001060000001</v>
      </c>
      <c r="I13" s="89">
        <f>VLOOKUP("Otras renovables",Dat_01!$A$8:$J$29,7,FALSE)*100</f>
        <v>-22.845775660000001</v>
      </c>
      <c r="J13" s="88">
        <f>VLOOKUP("Otras renovables",Dat_01!$A$8:$J$29,8,FALSE)/1000</f>
        <v>3660.0617699999998</v>
      </c>
      <c r="K13" s="89">
        <f>VLOOKUP("Otras renovables",Dat_01!$A$8:$J$29,10,FALSE)*100</f>
        <v>-23.174110930000001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53.936900000000001</v>
      </c>
      <c r="G14" s="89">
        <f>VLOOKUP("Residuos renovables",Dat_01!$A$8:$J$29,4,FALSE)*100</f>
        <v>-5.3065018399999992</v>
      </c>
      <c r="H14" s="88">
        <f>VLOOKUP("Residuos renovables",Dat_01!$A$8:$J$29,5,FALSE)/1000</f>
        <v>643.93726800000002</v>
      </c>
      <c r="I14" s="89">
        <f>VLOOKUP("Residuos renovables",Dat_01!$A$8:$J$29,7,FALSE)*100</f>
        <v>-4.8034479299999999</v>
      </c>
      <c r="J14" s="88">
        <f>VLOOKUP("Residuos renovables",Dat_01!$A$8:$J$29,8,FALSE)/1000</f>
        <v>706.30708449999997</v>
      </c>
      <c r="K14" s="89">
        <f>VLOOKUP("Residuos renovables",Dat_01!$A$8:$J$29,10,FALSE)*100</f>
        <v>-5.7298206400000007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12836.7466</v>
      </c>
      <c r="G15" s="92">
        <f>((SUM(Dat_01!B8,Dat_01!B14:B17,Dat_01!B19)/SUM(Dat_01!C8,Dat_01!C14:C17,Dat_01!C19))-1)*100</f>
        <v>29.422660803051958</v>
      </c>
      <c r="H15" s="91">
        <f>SUM(H9:H14)</f>
        <v>120300.23329654</v>
      </c>
      <c r="I15" s="92">
        <f>((SUM(Dat_01!E8,Dat_01!E14:E17,Dat_01!E19)/SUM(Dat_01!F8,Dat_01!F14:F17,Dat_01!F19))-1)*100</f>
        <v>14.867997328954141</v>
      </c>
      <c r="J15" s="91">
        <f>SUM(J9:J14)</f>
        <v>130131.67553884399</v>
      </c>
      <c r="K15" s="92">
        <f>((SUM(Dat_01!H8,Dat_01!H14:H17,Dat_01!H19)/SUM(Dat_01!I8,Dat_01!I14:I17,Dat_01!I19))-1)*100</f>
        <v>12.482511011237518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349.0437</v>
      </c>
      <c r="G16" s="89">
        <f>VLOOKUP("Turbinación bombeo",Dat_01!$A$8:$J$29,4,FALSE)*100</f>
        <v>-3.4894737600000001</v>
      </c>
      <c r="H16" s="88">
        <f>VLOOKUP("Turbinación bombeo",Dat_01!$A$8:$J$29,5,FALSE)/1000</f>
        <v>4648.5285113810005</v>
      </c>
      <c r="I16" s="89">
        <f>VLOOKUP("Turbinación bombeo",Dat_01!$A$8:$J$29,7,FALSE)*100</f>
        <v>41.258693919999999</v>
      </c>
      <c r="J16" s="88">
        <f>VLOOKUP("Turbinación bombeo",Dat_01!$A$8:$J$29,8,FALSE)/1000</f>
        <v>5133.8875717689998</v>
      </c>
      <c r="K16" s="89">
        <f>VLOOKUP("Turbinación bombeo",Dat_01!$A$8:$J$29,10,FALSE)*100</f>
        <v>44.181978030000003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3774.9052000000001</v>
      </c>
      <c r="G17" s="89">
        <f>VLOOKUP("Nuclear",Dat_01!$A$8:$J$29,4,FALSE)*100</f>
        <v>-9.7364572900000006</v>
      </c>
      <c r="H17" s="88">
        <f>VLOOKUP("Nuclear",Dat_01!$A$8:$J$29,5,FALSE)/1000</f>
        <v>49299.635044000002</v>
      </c>
      <c r="I17" s="89">
        <f>VLOOKUP("Nuclear",Dat_01!$A$8:$J$29,7,FALSE)*100</f>
        <v>-2.9017050700000002</v>
      </c>
      <c r="J17" s="88">
        <f>VLOOKUP("Nuclear",Dat_01!$A$8:$J$29,8,FALSE)/1000</f>
        <v>54460.824988</v>
      </c>
      <c r="K17" s="89">
        <f>VLOOKUP("Nuclear",Dat_01!$A$8:$J$29,10,FALSE)*100</f>
        <v>-0.42951010000000001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2198.4775</v>
      </c>
      <c r="G18" s="89">
        <f>VLOOKUP("Ciclo combinado",Dat_01!$A$8:$J$29,4,FALSE)*100</f>
        <v>-46.74462802</v>
      </c>
      <c r="H18" s="88">
        <f>VLOOKUP("Ciclo combinado",Dat_01!$A$8:$J$29,5,FALSE)/1000</f>
        <v>36528.713595000001</v>
      </c>
      <c r="I18" s="89">
        <f>VLOOKUP("Ciclo combinado",Dat_01!$A$8:$J$29,7,FALSE)*100</f>
        <v>-35.679888500000004</v>
      </c>
      <c r="J18" s="88">
        <f>VLOOKUP("Ciclo combinado",Dat_01!$A$8:$J$29,8,FALSE)/1000</f>
        <v>40298.455026000003</v>
      </c>
      <c r="K18" s="89">
        <f>VLOOKUP("Ciclo combinado",Dat_01!$A$8:$J$29,10,FALSE)*100</f>
        <v>-34.252307700000003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228.44749999999999</v>
      </c>
      <c r="G19" s="89">
        <f>VLOOKUP("Carbón",Dat_01!$A$8:$J$29,4,FALSE)*100</f>
        <v>-28.671217919999997</v>
      </c>
      <c r="H19" s="88">
        <f>VLOOKUP("Carbón",Dat_01!$A$8:$J$29,5,FALSE)/1000</f>
        <v>3616.2642570000003</v>
      </c>
      <c r="I19" s="89">
        <f>VLOOKUP("Carbón",Dat_01!$A$8:$J$29,7,FALSE)*100</f>
        <v>-48.262540919999999</v>
      </c>
      <c r="J19" s="88">
        <f>VLOOKUP("Carbón",Dat_01!$A$8:$J$29,8,FALSE)/1000</f>
        <v>4310.1539409999996</v>
      </c>
      <c r="K19" s="89">
        <f>VLOOKUP("Carbón",Dat_01!$A$8:$J$29,10,FALSE)*100</f>
        <v>-44.097915999999998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53.936900000000001</v>
      </c>
      <c r="D20" s="12"/>
      <c r="E20" s="87" t="s">
        <v>9</v>
      </c>
      <c r="F20" s="88">
        <f>VLOOKUP("Cogeneración",Dat_01!$A$8:$J$29,2,FALSE)/1000</f>
        <v>1016.6098000000001</v>
      </c>
      <c r="G20" s="89">
        <f>VLOOKUP("Cogeneración",Dat_01!$A$8:$J$29,4,FALSE)*100</f>
        <v>-29.844591349999998</v>
      </c>
      <c r="H20" s="88">
        <f>VLOOKUP("Cogeneración",Dat_01!$A$8:$J$29,5,FALSE)/1000</f>
        <v>16105.570299000001</v>
      </c>
      <c r="I20" s="89">
        <f>VLOOKUP("Cogeneración",Dat_01!$A$8:$J$29,7,FALSE)*100</f>
        <v>-3.1356639300000002</v>
      </c>
      <c r="J20" s="88">
        <f>VLOOKUP("Cogeneración",Dat_01!$A$8:$J$29,8,FALSE)/1000</f>
        <v>17202.061704999996</v>
      </c>
      <c r="K20" s="89">
        <f>VLOOKUP("Cogeneración",Dat_01!$A$8:$J$29,10,FALSE)*100</f>
        <v>-8.4924666599999998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90.94189999999999</v>
      </c>
      <c r="G21" s="89">
        <f>VLOOKUP("Residuos no renovables",Dat_01!$A$8:$J$29,4,FALSE)*100</f>
        <v>-22.281368329999999</v>
      </c>
      <c r="H21" s="88">
        <f>VLOOKUP("Residuos no renovables",Dat_01!$A$8:$J$29,5,FALSE)/1000</f>
        <v>1080.1436629999998</v>
      </c>
      <c r="I21" s="89">
        <f>VLOOKUP("Residuos no renovables",Dat_01!$A$8:$J$29,7,FALSE)*100</f>
        <v>-34.033008160000001</v>
      </c>
      <c r="J21" s="88">
        <f>VLOOKUP("Residuos no renovables",Dat_01!$A$8:$J$29,8,FALSE)/1000</f>
        <v>1203.9083565000001</v>
      </c>
      <c r="K21" s="89">
        <f>VLOOKUP("Residuos no renovables",Dat_01!$A$8:$J$29,10,FALSE)*100</f>
        <v>-33.457076559999997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7658.4256000000005</v>
      </c>
      <c r="G22" s="92">
        <f>((SUM(Dat_01!B9:B13,Dat_01!B18,Dat_01!B20)/SUM(Dat_01!C9:C13,Dat_01!C18,Dat_01!C20))-1)*100</f>
        <v>-27.465403695442149</v>
      </c>
      <c r="H22" s="91">
        <f>SUM(H16:H21)</f>
        <v>111278.85536938101</v>
      </c>
      <c r="I22" s="92">
        <f>((SUM(Dat_01!E9:E13,Dat_01!E18,Dat_01!E20)/SUM(Dat_01!F9:F13,Dat_01!F18,Dat_01!F20))-1)*100</f>
        <v>-18.243283633257047</v>
      </c>
      <c r="J22" s="91">
        <f>SUM(J16:J21)</f>
        <v>122609.291588269</v>
      </c>
      <c r="K22" s="92">
        <f>((SUM(Dat_01!H9:H13,Dat_01!H18,Dat_01!H20)/SUM(Dat_01!I9:I13,Dat_01!I18,Dat_01!I20))-1)*100</f>
        <v>-17.081341861401111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-831.22860000000003</v>
      </c>
      <c r="G23" s="89">
        <f>VLOOKUP("Consumo de bombeo",Dat_01!$A$8:$J$29,4,FALSE)*100</f>
        <v>41.615268069999999</v>
      </c>
      <c r="H23" s="88">
        <f>VLOOKUP("Consumo de bombeo",Dat_01!$A$8:$J$29,5,FALSE)/1000</f>
        <v>-7517.0706278449998</v>
      </c>
      <c r="I23" s="89">
        <f>VLOOKUP("Consumo de bombeo",Dat_01!$A$8:$J$29,7,FALSE)*100</f>
        <v>42.653857789999996</v>
      </c>
      <c r="J23" s="88">
        <f>VLOOKUP("Consumo de bombeo",Dat_01!$A$8:$J$29,8,FALSE)/1000</f>
        <v>-8342.9571667420005</v>
      </c>
      <c r="K23" s="89">
        <f>VLOOKUP("Consumo de bombeo",Dat_01!$A$8:$J$29,10,FALSE)*100</f>
        <v>44.060605330000001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-70.727199999999996</v>
      </c>
      <c r="G24" s="89">
        <f>VLOOKUP("Enlace Península-Baleares",Dat_01!$A$8:$J$29,4,FALSE)*100</f>
        <v>26.31732504</v>
      </c>
      <c r="H24" s="88">
        <f>VLOOKUP("Enlace Península-Baleares",Dat_01!$A$8:$J$29,5,FALSE)/1000</f>
        <v>-1313.6111720000001</v>
      </c>
      <c r="I24" s="89">
        <f>VLOOKUP("Enlace Península-Baleares",Dat_01!$A$8:$J$29,7,FALSE)*100</f>
        <v>151.19015372000001</v>
      </c>
      <c r="J24" s="88">
        <f>VLOOKUP("Enlace Península-Baleares",Dat_01!$A$8:$J$29,8,FALSE)/1000</f>
        <v>-1393.3899939999999</v>
      </c>
      <c r="K24" s="89">
        <f>VLOOKUP("Enlace Península-Baleares",Dat_01!$A$8:$J$29,10,FALSE)*100</f>
        <v>150.95919711000002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-853.51499999999999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-47.761978030000002</v>
      </c>
      <c r="H25" s="94">
        <f>VLOOKUP("Saldos intercambios internacionales",Dat_01!$A$8:$J$29,5,FALSE)/1000</f>
        <v>-13188.329296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-29.415520150000003</v>
      </c>
      <c r="J25" s="94">
        <f>VLOOKUP("Saldos intercambios internacionales",Dat_01!$A$8:$J$29,8,FALSE)/1000</f>
        <v>-14305.558241000001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-28.500671830000002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18739.701399999998</v>
      </c>
      <c r="G26" s="98">
        <f>VLOOKUP("Demanda transporte (b.c.)",Dat_01!$A$8:$J$29,4,FALSE)*100</f>
        <v>2.9658105099999998</v>
      </c>
      <c r="H26" s="97">
        <f>VLOOKUP("Demanda transporte (b.c.)",Dat_01!$A$8:$J$29,5,FALSE)/1000</f>
        <v>209560.07756807603</v>
      </c>
      <c r="I26" s="98">
        <f>VLOOKUP("Demanda transporte (b.c.)",Dat_01!$A$8:$J$29,7,FALSE)*100</f>
        <v>-3.1437649900000002</v>
      </c>
      <c r="J26" s="97">
        <f>VLOOKUP("Demanda transporte (b.c.)",Dat_01!$A$8:$J$29,8,FALSE)/1000</f>
        <v>228699.06172337101</v>
      </c>
      <c r="K26" s="98">
        <f>VLOOKUP("Demanda transporte (b.c.)",Dat_01!$A$8:$J$29,10,FALSE)*100</f>
        <v>-3.5851157100000002</v>
      </c>
      <c r="L26" s="19"/>
    </row>
    <row r="27" spans="1:19" ht="16.350000000000001" customHeight="1">
      <c r="E27" s="303" t="s">
        <v>83</v>
      </c>
      <c r="F27" s="304"/>
      <c r="G27" s="304"/>
      <c r="H27" s="304"/>
      <c r="I27" s="304"/>
      <c r="J27" s="304"/>
      <c r="K27" s="304"/>
      <c r="L27" s="16"/>
      <c r="M27" s="301"/>
      <c r="N27" s="301"/>
      <c r="O27" s="301"/>
      <c r="P27" s="301"/>
      <c r="Q27" s="301"/>
      <c r="R27" s="301"/>
      <c r="S27" s="301"/>
    </row>
    <row r="28" spans="1:19" ht="34.5" customHeight="1">
      <c r="E28" s="302" t="s">
        <v>174</v>
      </c>
      <c r="F28" s="305"/>
      <c r="G28" s="305"/>
      <c r="H28" s="305"/>
      <c r="I28" s="305"/>
      <c r="J28" s="305"/>
      <c r="K28" s="305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1" t="s">
        <v>54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1" t="s">
        <v>72</v>
      </c>
      <c r="F30" s="301"/>
      <c r="G30" s="301"/>
      <c r="H30" s="301"/>
      <c r="I30" s="301"/>
      <c r="J30" s="301"/>
      <c r="K30" s="301"/>
      <c r="L30" s="16"/>
    </row>
    <row r="31" spans="1:19" ht="12.75" customHeight="1">
      <c r="E31" s="301" t="s">
        <v>152</v>
      </c>
      <c r="F31" s="301"/>
      <c r="G31" s="301"/>
      <c r="H31" s="301"/>
      <c r="I31" s="301"/>
      <c r="J31" s="301"/>
      <c r="K31" s="301"/>
      <c r="L31" s="16"/>
    </row>
    <row r="32" spans="1:19" ht="12.75" customHeight="1">
      <c r="E32" s="302" t="s">
        <v>154</v>
      </c>
      <c r="F32" s="302"/>
      <c r="G32" s="302"/>
      <c r="H32" s="302"/>
      <c r="I32" s="302"/>
      <c r="J32" s="302"/>
      <c r="K32" s="302"/>
      <c r="L32" s="16"/>
    </row>
    <row r="33" spans="5:12" ht="12.75" customHeight="1">
      <c r="E33" s="301" t="s">
        <v>156</v>
      </c>
      <c r="F33" s="301"/>
      <c r="G33" s="301"/>
      <c r="H33" s="301"/>
      <c r="I33" s="301"/>
      <c r="J33" s="301"/>
      <c r="K33" s="301"/>
      <c r="L33" s="16"/>
    </row>
    <row r="34" spans="5:12" ht="15" customHeight="1">
      <c r="E34" s="302" t="s">
        <v>74</v>
      </c>
      <c r="F34" s="302"/>
      <c r="G34" s="302"/>
      <c r="H34" s="302"/>
      <c r="I34" s="302"/>
      <c r="J34" s="302"/>
      <c r="K34" s="302"/>
    </row>
    <row r="35" spans="5:12" ht="24" customHeight="1">
      <c r="E35" s="302" t="s">
        <v>79</v>
      </c>
      <c r="F35" s="302"/>
      <c r="G35" s="302"/>
      <c r="H35" s="302"/>
      <c r="I35" s="302"/>
      <c r="J35" s="302"/>
      <c r="K35" s="302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L23" sqref="L23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Noviembre 2023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10" t="s">
        <v>58</v>
      </c>
      <c r="D7" s="32"/>
      <c r="E7" s="39"/>
    </row>
    <row r="8" spans="2:6" s="29" customFormat="1" ht="12.75" customHeight="1">
      <c r="B8" s="28"/>
      <c r="C8" s="310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0" t="s">
        <v>60</v>
      </c>
      <c r="E23" s="41"/>
    </row>
    <row r="24" spans="2:6" ht="12.75" customHeight="1">
      <c r="C24" s="310"/>
      <c r="E24" s="37"/>
    </row>
    <row r="25" spans="2:6" ht="12.75" customHeight="1">
      <c r="C25" s="310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K26" sqref="K26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Noviembre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1" t="s">
        <v>73</v>
      </c>
      <c r="D7" s="32"/>
      <c r="E7" s="39"/>
      <c r="F7" s="32"/>
    </row>
    <row r="8" spans="2:7" s="29" customFormat="1" ht="12.75" customHeight="1">
      <c r="B8" s="28"/>
      <c r="C8" s="311"/>
      <c r="D8" s="32"/>
      <c r="E8" s="39"/>
      <c r="F8" s="32"/>
    </row>
    <row r="9" spans="2:7" s="29" customFormat="1" ht="12.75" customHeight="1">
      <c r="B9" s="28"/>
      <c r="C9" s="311"/>
      <c r="D9" s="32"/>
      <c r="E9" s="39"/>
      <c r="F9" s="32"/>
    </row>
    <row r="10" spans="2:7" s="29" customFormat="1" ht="12.75" customHeight="1">
      <c r="B10" s="28"/>
      <c r="C10" s="311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10" workbookViewId="0">
      <selection activeCell="E28" sqref="E28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Noviembre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62</v>
      </c>
      <c r="E7" s="4"/>
    </row>
    <row r="8" spans="3:25">
      <c r="C8" s="311"/>
      <c r="E8" s="4"/>
    </row>
    <row r="9" spans="3:25">
      <c r="C9" s="311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10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Noviembre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177</v>
      </c>
      <c r="E7" s="4"/>
    </row>
    <row r="8" spans="3:25">
      <c r="C8" s="311"/>
      <c r="E8" s="4"/>
    </row>
    <row r="9" spans="3:25">
      <c r="C9" s="311"/>
      <c r="E9" s="4"/>
    </row>
    <row r="10" spans="3:25">
      <c r="C10" s="311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Noviembre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55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10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Noviembre 2023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1" t="s">
        <v>61</v>
      </c>
      <c r="E7" s="4"/>
    </row>
    <row r="8" spans="3:25">
      <c r="C8" s="311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a808b56-9519-4f3c-a07e-328060d9d6d3"/>
    <ds:schemaRef ds:uri="fdc812d0-7ad8-4a82-9195-c1c1a8745337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2023-12-11T11:39:40Z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