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JUN\INF_ELABORADA\"/>
    </mc:Choice>
  </mc:AlternateContent>
  <xr:revisionPtr revIDLastSave="0" documentId="13_ncr:1_{279898DB-7FBE-4ACA-951E-32CF84E23574}" xr6:coauthVersionLast="47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" sheetId="57" r:id="rId16"/>
    <sheet name="P15" sheetId="21" r:id="rId17"/>
    <sheet name="P16" sheetId="23" r:id="rId18"/>
    <sheet name="Data 1" sheetId="48" state="hidden" r:id="rId19"/>
    <sheet name="Dat_01" sheetId="44" r:id="rId20"/>
    <sheet name="Dat_02" sheetId="47" r:id="rId21"/>
    <sheet name="Data 2" sheetId="49" r:id="rId22"/>
    <sheet name="Data 3" sheetId="43" r:id="rId23"/>
    <sheet name="Data 4" sheetId="59" r:id="rId24"/>
    <sheet name="Data 5" sheetId="60" r:id="rId25"/>
  </sheets>
  <externalReferences>
    <externalReference r:id="rId26"/>
    <externalReference r:id="rId27"/>
    <externalReference r:id="rId28"/>
  </externalReferences>
  <definedNames>
    <definedName name="_xlnm._FilterDatabase" localSheetId="23" hidden="1">'Data 4'!$B$1:$H$487</definedName>
    <definedName name="_xlnm.Print_Area" localSheetId="11">#REF!</definedName>
    <definedName name="_xlnm.Print_Area" localSheetId="14">#REF!</definedName>
    <definedName name="_xlnm.Print_Area" localSheetId="15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5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4">#REF!</definedName>
    <definedName name="CCCCV" localSheetId="15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4">#REF!</definedName>
    <definedName name="DATOS" localSheetId="15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 localSheetId="14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 localSheetId="14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 localSheetId="14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 localSheetId="14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 localSheetId="14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 localSheetId="14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5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5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5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5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5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5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5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5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5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5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5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5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5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5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5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5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5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5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5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5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5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5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5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5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5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 localSheetId="14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 localSheetId="14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4">OFFSET([3]Dat_02!$H$3,0,0,COUNT([3]Dat_02!#REF!),1)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 localSheetId="14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Dat_01!$A$248:$O$261</definedName>
    <definedName name="XXXX" localSheetId="14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43" l="1"/>
  <c r="O166" i="44"/>
  <c r="O158" i="44"/>
  <c r="J57" i="43" l="1"/>
  <c r="F70" i="43" l="1"/>
  <c r="I211" i="44" l="1"/>
  <c r="W180" i="44" l="1"/>
  <c r="V180" i="44"/>
  <c r="E21" i="40"/>
  <c r="E20" i="40"/>
  <c r="E19" i="40"/>
  <c r="E16" i="40"/>
  <c r="E22" i="40"/>
  <c r="F216" i="60" l="1"/>
  <c r="F581" i="60"/>
  <c r="G470" i="60" l="1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H749" i="60"/>
  <c r="G751" i="60"/>
  <c r="G753" i="60"/>
  <c r="H758" i="60"/>
  <c r="H760" i="60"/>
  <c r="G762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H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G684" i="60"/>
  <c r="H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G596" i="60"/>
  <c r="H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E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E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G228" i="60"/>
  <c r="H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G44" i="60"/>
  <c r="H44" i="60"/>
  <c r="G36" i="60"/>
  <c r="H36" i="60"/>
  <c r="H28" i="60"/>
  <c r="G28" i="60"/>
  <c r="G20" i="60"/>
  <c r="H20" i="60"/>
  <c r="G12" i="60"/>
  <c r="H12" i="60"/>
  <c r="G4" i="60"/>
  <c r="H4" i="60"/>
  <c r="G760" i="60"/>
  <c r="G758" i="60"/>
  <c r="E757" i="60"/>
  <c r="E755" i="60"/>
  <c r="G749" i="60"/>
  <c r="H747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G563" i="60"/>
  <c r="H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G259" i="60"/>
  <c r="H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56" i="60"/>
  <c r="H754" i="60"/>
  <c r="E751" i="60"/>
  <c r="G747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E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E338" i="60"/>
  <c r="G338" i="60"/>
  <c r="H338" i="60"/>
  <c r="H330" i="60"/>
  <c r="G330" i="60"/>
  <c r="E322" i="60"/>
  <c r="H322" i="60"/>
  <c r="G322" i="60"/>
  <c r="G314" i="60"/>
  <c r="H314" i="60"/>
  <c r="G306" i="60"/>
  <c r="H306" i="60"/>
  <c r="G298" i="60"/>
  <c r="H298" i="60"/>
  <c r="G290" i="60"/>
  <c r="H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H761" i="60"/>
  <c r="G756" i="60"/>
  <c r="G754" i="60"/>
  <c r="H752" i="60"/>
  <c r="H750" i="60"/>
  <c r="E747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G353" i="60"/>
  <c r="H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G137" i="60"/>
  <c r="H137" i="60"/>
  <c r="G129" i="60"/>
  <c r="H129" i="60"/>
  <c r="H121" i="60"/>
  <c r="G121" i="60"/>
  <c r="G113" i="60"/>
  <c r="H113" i="60"/>
  <c r="G105" i="60"/>
  <c r="H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G761" i="60"/>
  <c r="H759" i="60"/>
  <c r="E756" i="60"/>
  <c r="E754" i="60"/>
  <c r="G752" i="60"/>
  <c r="G750" i="60"/>
  <c r="G744" i="60"/>
  <c r="H738" i="60"/>
  <c r="E736" i="60"/>
  <c r="H729" i="60"/>
  <c r="E72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G624" i="60"/>
  <c r="H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G440" i="60"/>
  <c r="H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G759" i="60"/>
  <c r="H757" i="60"/>
  <c r="E752" i="60"/>
  <c r="H748" i="60"/>
  <c r="G746" i="60"/>
  <c r="H741" i="60"/>
  <c r="G738" i="60"/>
  <c r="E733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G655" i="60"/>
  <c r="H655" i="60"/>
  <c r="G647" i="60"/>
  <c r="H647" i="60"/>
  <c r="E647" i="60"/>
  <c r="G639" i="60"/>
  <c r="H639" i="60"/>
  <c r="G631" i="60"/>
  <c r="H631" i="60"/>
  <c r="E631" i="60"/>
  <c r="G623" i="60"/>
  <c r="H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G471" i="60"/>
  <c r="H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G231" i="60"/>
  <c r="H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61" i="60"/>
  <c r="E759" i="60"/>
  <c r="G757" i="60"/>
  <c r="H755" i="60"/>
  <c r="H753" i="60"/>
  <c r="E750" i="60"/>
  <c r="G748" i="60"/>
  <c r="E746" i="60"/>
  <c r="E741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G686" i="60"/>
  <c r="H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G166" i="60"/>
  <c r="H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G78" i="60"/>
  <c r="H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H762" i="60"/>
  <c r="G755" i="60"/>
  <c r="H751" i="60"/>
  <c r="E748" i="60"/>
  <c r="H743" i="60"/>
  <c r="H740" i="60"/>
  <c r="H734" i="60"/>
  <c r="H731" i="60"/>
  <c r="E729" i="60"/>
  <c r="E726" i="60"/>
  <c r="G723" i="60"/>
  <c r="H696" i="60"/>
  <c r="G667" i="60"/>
  <c r="G652" i="60"/>
  <c r="E624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G501" i="60"/>
  <c r="H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G197" i="60"/>
  <c r="H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22" i="60"/>
  <c r="E608" i="60"/>
  <c r="G593" i="60"/>
  <c r="E530" i="60"/>
  <c r="E514" i="60"/>
  <c r="E314" i="60"/>
  <c r="E646" i="60"/>
  <c r="E562" i="60"/>
  <c r="E546" i="60"/>
  <c r="E610" i="60"/>
  <c r="E594" i="60"/>
  <c r="E578" i="60"/>
  <c r="E434" i="60"/>
  <c r="E234" i="60"/>
  <c r="E466" i="60"/>
  <c r="E138" i="60"/>
  <c r="H138" i="60"/>
  <c r="E554" i="60"/>
  <c r="E482" i="60"/>
  <c r="E378" i="60"/>
  <c r="E362" i="60"/>
  <c r="E346" i="60"/>
  <c r="E618" i="60"/>
  <c r="E426" i="60"/>
  <c r="E410" i="60"/>
  <c r="E394" i="60"/>
  <c r="E298" i="60"/>
  <c r="E250" i="60"/>
  <c r="A14" i="60"/>
  <c r="E242" i="60" l="1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H746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G604" i="59" s="1"/>
  <c r="A605" i="59"/>
  <c r="A535" i="59"/>
  <c r="A536" i="59"/>
  <c r="A534" i="59"/>
  <c r="A398" i="59"/>
  <c r="A399" i="59" s="1"/>
  <c r="G391" i="59"/>
  <c r="H392" i="59"/>
  <c r="G394" i="59"/>
  <c r="H395" i="59"/>
  <c r="G383" i="59"/>
  <c r="H384" i="59"/>
  <c r="G387" i="59"/>
  <c r="H388" i="59"/>
  <c r="A4" i="59"/>
  <c r="A5" i="59" s="1"/>
  <c r="A3" i="59"/>
  <c r="F7" i="62"/>
  <c r="H385" i="59" l="1"/>
  <c r="A93" i="60"/>
  <c r="H389" i="59"/>
  <c r="E389" i="59"/>
  <c r="G395" i="59"/>
  <c r="H397" i="59"/>
  <c r="G388" i="59"/>
  <c r="G384" i="59"/>
  <c r="G397" i="59"/>
  <c r="E393" i="59"/>
  <c r="E397" i="59"/>
  <c r="H393" i="59"/>
  <c r="G389" i="59"/>
  <c r="G393" i="59"/>
  <c r="G392" i="59"/>
  <c r="A680" i="59"/>
  <c r="H678" i="59"/>
  <c r="G678" i="59"/>
  <c r="E678" i="59"/>
  <c r="G605" i="59"/>
  <c r="H605" i="59"/>
  <c r="H604" i="59"/>
  <c r="A606" i="59"/>
  <c r="G536" i="59"/>
  <c r="H536" i="59"/>
  <c r="A537" i="59"/>
  <c r="H535" i="59"/>
  <c r="G535" i="59"/>
  <c r="E535" i="59"/>
  <c r="A400" i="59"/>
  <c r="G398" i="59"/>
  <c r="G396" i="59"/>
  <c r="H394" i="59"/>
  <c r="E398" i="59"/>
  <c r="H398" i="59"/>
  <c r="H396" i="59"/>
  <c r="E396" i="59"/>
  <c r="G534" i="59"/>
  <c r="E534" i="59"/>
  <c r="H390" i="59"/>
  <c r="G390" i="59"/>
  <c r="H391" i="59"/>
  <c r="E390" i="59"/>
  <c r="G385" i="59"/>
  <c r="E388" i="59"/>
  <c r="H386" i="59"/>
  <c r="H382" i="59"/>
  <c r="G382" i="59"/>
  <c r="G386" i="59"/>
  <c r="E385" i="59"/>
  <c r="H387" i="59"/>
  <c r="H383" i="59"/>
  <c r="E382" i="59"/>
  <c r="E386" i="59"/>
  <c r="A6" i="59"/>
  <c r="X181" i="44"/>
  <c r="G157" i="48" s="1"/>
  <c r="X182" i="44"/>
  <c r="G158" i="48" s="1"/>
  <c r="X183" i="44"/>
  <c r="G159" i="48" s="1"/>
  <c r="X184" i="44"/>
  <c r="X185" i="44"/>
  <c r="X186" i="44"/>
  <c r="X187" i="44"/>
  <c r="X188" i="44"/>
  <c r="G164" i="48" s="1"/>
  <c r="X189" i="44"/>
  <c r="G165" i="48" s="1"/>
  <c r="X190" i="44"/>
  <c r="X191" i="44"/>
  <c r="G167" i="48" s="1"/>
  <c r="X192" i="44"/>
  <c r="X193" i="44"/>
  <c r="X194" i="44"/>
  <c r="X195" i="44"/>
  <c r="X196" i="44"/>
  <c r="G172" i="48" s="1"/>
  <c r="X197" i="44"/>
  <c r="G173" i="48" s="1"/>
  <c r="X198" i="44"/>
  <c r="G174" i="48" s="1"/>
  <c r="X199" i="44"/>
  <c r="X200" i="44"/>
  <c r="X201" i="44"/>
  <c r="X202" i="44"/>
  <c r="X203" i="44"/>
  <c r="X204" i="44"/>
  <c r="G180" i="48" s="1"/>
  <c r="X205" i="44"/>
  <c r="G181" i="48" s="1"/>
  <c r="X206" i="44"/>
  <c r="G182" i="48" s="1"/>
  <c r="X207" i="44"/>
  <c r="G183" i="48" s="1"/>
  <c r="X208" i="44"/>
  <c r="X209" i="44"/>
  <c r="X180" i="44"/>
  <c r="G156" i="48" s="1"/>
  <c r="Y181" i="44"/>
  <c r="Y182" i="44"/>
  <c r="Y183" i="44"/>
  <c r="F159" i="48" s="1"/>
  <c r="Y184" i="44"/>
  <c r="Y185" i="44"/>
  <c r="Y186" i="44"/>
  <c r="Y187" i="44"/>
  <c r="F163" i="48" s="1"/>
  <c r="Y188" i="44"/>
  <c r="F164" i="48" s="1"/>
  <c r="Y189" i="44"/>
  <c r="Y190" i="44"/>
  <c r="F166" i="48" s="1"/>
  <c r="Y191" i="44"/>
  <c r="F167" i="48" s="1"/>
  <c r="Y192" i="44"/>
  <c r="F168" i="48" s="1"/>
  <c r="Y193" i="44"/>
  <c r="Y194" i="44"/>
  <c r="Y195" i="44"/>
  <c r="F171" i="48" s="1"/>
  <c r="Y196" i="44"/>
  <c r="F172" i="48" s="1"/>
  <c r="Y197" i="44"/>
  <c r="F173" i="48" s="1"/>
  <c r="Y198" i="44"/>
  <c r="F174" i="48" s="1"/>
  <c r="Y199" i="44"/>
  <c r="F175" i="48" s="1"/>
  <c r="Y200" i="44"/>
  <c r="Y201" i="44"/>
  <c r="Y202" i="44"/>
  <c r="Y203" i="44"/>
  <c r="F179" i="48" s="1"/>
  <c r="Y204" i="44"/>
  <c r="F180" i="48" s="1"/>
  <c r="Y205" i="44"/>
  <c r="F181" i="48" s="1"/>
  <c r="Y206" i="44"/>
  <c r="F182" i="48" s="1"/>
  <c r="Y207" i="44"/>
  <c r="F183" i="48" s="1"/>
  <c r="Y208" i="44"/>
  <c r="Y209" i="44"/>
  <c r="Y210" i="44"/>
  <c r="F186" i="48" s="1"/>
  <c r="Y180" i="44"/>
  <c r="F157" i="48"/>
  <c r="F158" i="48"/>
  <c r="F160" i="48"/>
  <c r="G160" i="48"/>
  <c r="F161" i="48"/>
  <c r="G161" i="48"/>
  <c r="F162" i="48"/>
  <c r="G162" i="48"/>
  <c r="G163" i="48"/>
  <c r="F165" i="48"/>
  <c r="G166" i="48"/>
  <c r="G168" i="48"/>
  <c r="F169" i="48"/>
  <c r="G169" i="48"/>
  <c r="F170" i="48"/>
  <c r="G170" i="48"/>
  <c r="G171" i="48"/>
  <c r="G175" i="48"/>
  <c r="F176" i="48"/>
  <c r="G176" i="48"/>
  <c r="F177" i="48"/>
  <c r="G177" i="48"/>
  <c r="F178" i="48"/>
  <c r="G178" i="48"/>
  <c r="G179" i="48"/>
  <c r="F184" i="48"/>
  <c r="G184" i="48"/>
  <c r="F185" i="48"/>
  <c r="G185" i="48"/>
  <c r="X210" i="44"/>
  <c r="G186" i="48" s="1"/>
  <c r="F156" i="48"/>
  <c r="H2" i="60"/>
  <c r="E394" i="59" l="1"/>
  <c r="E395" i="59"/>
  <c r="E392" i="59"/>
  <c r="E383" i="59"/>
  <c r="A94" i="60"/>
  <c r="E387" i="59"/>
  <c r="E391" i="59"/>
  <c r="E604" i="59"/>
  <c r="E384" i="59"/>
  <c r="E536" i="59"/>
  <c r="E605" i="59"/>
  <c r="A681" i="59"/>
  <c r="G679" i="59"/>
  <c r="H679" i="59"/>
  <c r="A607" i="59"/>
  <c r="A538" i="59"/>
  <c r="H534" i="59"/>
  <c r="A401" i="59"/>
  <c r="H399" i="59"/>
  <c r="G399" i="59"/>
  <c r="A7" i="59"/>
  <c r="F189" i="48"/>
  <c r="G189" i="48" s="1"/>
  <c r="F2" i="60"/>
  <c r="E2" i="60" l="1"/>
  <c r="A95" i="60"/>
  <c r="E679" i="59"/>
  <c r="G680" i="59"/>
  <c r="H680" i="59"/>
  <c r="A682" i="59"/>
  <c r="G606" i="59"/>
  <c r="H606" i="59"/>
  <c r="A608" i="59"/>
  <c r="A539" i="59"/>
  <c r="G537" i="59"/>
  <c r="H537" i="59"/>
  <c r="E399" i="59"/>
  <c r="G400" i="59"/>
  <c r="H400" i="59"/>
  <c r="A402" i="59"/>
  <c r="A8" i="59"/>
  <c r="A96" i="60" l="1"/>
  <c r="E400" i="59"/>
  <c r="E680" i="59"/>
  <c r="G681" i="59"/>
  <c r="H681" i="59"/>
  <c r="A683" i="59"/>
  <c r="E606" i="59"/>
  <c r="G607" i="59"/>
  <c r="H607" i="59"/>
  <c r="A609" i="59"/>
  <c r="E537" i="59"/>
  <c r="A540" i="59"/>
  <c r="G538" i="59"/>
  <c r="H538" i="59"/>
  <c r="G401" i="59"/>
  <c r="H401" i="59"/>
  <c r="A403" i="59"/>
  <c r="A9" i="59"/>
  <c r="A97" i="60" l="1"/>
  <c r="E401" i="59"/>
  <c r="E681" i="59"/>
  <c r="E607" i="59"/>
  <c r="H682" i="59"/>
  <c r="G682" i="59"/>
  <c r="A684" i="59"/>
  <c r="G608" i="59"/>
  <c r="H608" i="59"/>
  <c r="A610" i="59"/>
  <c r="G539" i="59"/>
  <c r="H539" i="59"/>
  <c r="A541" i="59"/>
  <c r="E538" i="59"/>
  <c r="A404" i="59"/>
  <c r="H402" i="59"/>
  <c r="G402" i="59"/>
  <c r="A10" i="59"/>
  <c r="A98" i="60" l="1"/>
  <c r="E402" i="59"/>
  <c r="E539" i="59"/>
  <c r="G683" i="59"/>
  <c r="H683" i="59"/>
  <c r="E682" i="59"/>
  <c r="A685" i="59"/>
  <c r="E608" i="59"/>
  <c r="G609" i="59"/>
  <c r="H609" i="59"/>
  <c r="A611" i="59"/>
  <c r="A542" i="59"/>
  <c r="G540" i="59"/>
  <c r="H540" i="59"/>
  <c r="H403" i="59"/>
  <c r="G403" i="59"/>
  <c r="A405" i="59"/>
  <c r="A11" i="59"/>
  <c r="H70" i="43"/>
  <c r="A99" i="60" l="1"/>
  <c r="E403" i="59"/>
  <c r="E540" i="59"/>
  <c r="E609" i="59"/>
  <c r="E683" i="59"/>
  <c r="H684" i="59"/>
  <c r="G684" i="59"/>
  <c r="A686" i="59"/>
  <c r="H610" i="59"/>
  <c r="G610" i="59"/>
  <c r="A612" i="59"/>
  <c r="H541" i="59"/>
  <c r="G541" i="59"/>
  <c r="A543" i="59"/>
  <c r="H404" i="59"/>
  <c r="G404" i="59"/>
  <c r="A406" i="59"/>
  <c r="A12" i="59"/>
  <c r="A100" i="60" l="1"/>
  <c r="E404" i="59"/>
  <c r="E541" i="59"/>
  <c r="E610" i="59"/>
  <c r="E684" i="59"/>
  <c r="H685" i="59"/>
  <c r="G685" i="59"/>
  <c r="A687" i="59"/>
  <c r="G611" i="59"/>
  <c r="H611" i="59"/>
  <c r="A613" i="59"/>
  <c r="H542" i="59"/>
  <c r="G542" i="59"/>
  <c r="A544" i="59"/>
  <c r="G405" i="59"/>
  <c r="H405" i="59"/>
  <c r="A407" i="59"/>
  <c r="A13" i="59"/>
  <c r="E397" i="49"/>
  <c r="E398" i="49"/>
  <c r="A101" i="60" l="1"/>
  <c r="E405" i="59"/>
  <c r="E611" i="59"/>
  <c r="E542" i="59"/>
  <c r="E685" i="59"/>
  <c r="G686" i="59"/>
  <c r="H686" i="59"/>
  <c r="A688" i="59"/>
  <c r="H612" i="59"/>
  <c r="G612" i="59"/>
  <c r="A614" i="59"/>
  <c r="A545" i="59"/>
  <c r="G543" i="59"/>
  <c r="H543" i="59"/>
  <c r="G406" i="59"/>
  <c r="H406" i="59"/>
  <c r="A408" i="59"/>
  <c r="A14" i="59"/>
  <c r="C398" i="49"/>
  <c r="C397" i="49"/>
  <c r="A102" i="60" l="1"/>
  <c r="E406" i="59"/>
  <c r="E686" i="59"/>
  <c r="H687" i="59"/>
  <c r="G687" i="59"/>
  <c r="A689" i="59"/>
  <c r="E612" i="59"/>
  <c r="A615" i="59"/>
  <c r="G613" i="59"/>
  <c r="H613" i="59"/>
  <c r="G544" i="59"/>
  <c r="H544" i="59"/>
  <c r="E543" i="59"/>
  <c r="A546" i="59"/>
  <c r="H407" i="59"/>
  <c r="G407" i="59"/>
  <c r="A409" i="59"/>
  <c r="A15" i="59"/>
  <c r="E398" i="47"/>
  <c r="E397" i="47"/>
  <c r="G398" i="49" s="1"/>
  <c r="F398" i="49"/>
  <c r="E396" i="47"/>
  <c r="G397" i="49" s="1"/>
  <c r="F397" i="49"/>
  <c r="A103" i="60" l="1"/>
  <c r="E687" i="59"/>
  <c r="G688" i="59"/>
  <c r="H688" i="59"/>
  <c r="A690" i="59"/>
  <c r="G614" i="59"/>
  <c r="H614" i="59"/>
  <c r="E613" i="59"/>
  <c r="A616" i="59"/>
  <c r="G545" i="59"/>
  <c r="H545" i="59"/>
  <c r="A547" i="59"/>
  <c r="E544" i="59"/>
  <c r="E407" i="59"/>
  <c r="A410" i="59"/>
  <c r="G408" i="59"/>
  <c r="H408" i="59"/>
  <c r="A16" i="59"/>
  <c r="A104" i="60" l="1"/>
  <c r="E408" i="59"/>
  <c r="G689" i="59"/>
  <c r="H689" i="59"/>
  <c r="A691" i="59"/>
  <c r="E688" i="59"/>
  <c r="E614" i="59"/>
  <c r="G615" i="59"/>
  <c r="H615" i="59"/>
  <c r="A617" i="59"/>
  <c r="E545" i="59"/>
  <c r="G546" i="59"/>
  <c r="H546" i="59"/>
  <c r="A548" i="59"/>
  <c r="A411" i="59"/>
  <c r="G409" i="59"/>
  <c r="H409" i="59"/>
  <c r="A17" i="59"/>
  <c r="I82" i="44"/>
  <c r="A105" i="60" l="1"/>
  <c r="E546" i="59"/>
  <c r="E689" i="59"/>
  <c r="E615" i="59"/>
  <c r="H690" i="59"/>
  <c r="G690" i="59"/>
  <c r="A692" i="59"/>
  <c r="G616" i="59"/>
  <c r="H616" i="59"/>
  <c r="A618" i="59"/>
  <c r="G547" i="59"/>
  <c r="H547" i="59"/>
  <c r="A549" i="59"/>
  <c r="G410" i="59"/>
  <c r="H410" i="59"/>
  <c r="E409" i="59"/>
  <c r="A412" i="59"/>
  <c r="A18" i="59"/>
  <c r="A106" i="60" l="1"/>
  <c r="E410" i="59"/>
  <c r="E690" i="59"/>
  <c r="E547" i="59"/>
  <c r="G691" i="59"/>
  <c r="H691" i="59"/>
  <c r="A693" i="59"/>
  <c r="E616" i="59"/>
  <c r="G617" i="59"/>
  <c r="H617" i="59"/>
  <c r="A619" i="59"/>
  <c r="G548" i="59"/>
  <c r="H548" i="59"/>
  <c r="A550" i="59"/>
  <c r="G411" i="59"/>
  <c r="H411" i="59"/>
  <c r="A413" i="59"/>
  <c r="A19" i="59"/>
  <c r="I52" i="43"/>
  <c r="I51" i="43"/>
  <c r="I50" i="43"/>
  <c r="I49" i="43"/>
  <c r="I48" i="43"/>
  <c r="I47" i="43"/>
  <c r="I46" i="43"/>
  <c r="I45" i="43"/>
  <c r="I44" i="43"/>
  <c r="I43" i="43"/>
  <c r="I42" i="43"/>
  <c r="I41" i="43"/>
  <c r="I40" i="43"/>
  <c r="B40" i="43"/>
  <c r="I39" i="43"/>
  <c r="B39" i="43"/>
  <c r="I38" i="43"/>
  <c r="B38" i="43"/>
  <c r="I37" i="43"/>
  <c r="B37" i="43"/>
  <c r="I36" i="43"/>
  <c r="B36" i="43"/>
  <c r="I35" i="43"/>
  <c r="B35" i="43"/>
  <c r="I34" i="43"/>
  <c r="B34" i="43"/>
  <c r="I33" i="43"/>
  <c r="B33" i="43"/>
  <c r="I32" i="43"/>
  <c r="B32" i="43"/>
  <c r="I31" i="43"/>
  <c r="B31" i="43"/>
  <c r="I30" i="43"/>
  <c r="B30" i="43"/>
  <c r="I29" i="43"/>
  <c r="I28" i="43"/>
  <c r="B28" i="43"/>
  <c r="I27" i="43"/>
  <c r="B27" i="43"/>
  <c r="I26" i="43"/>
  <c r="B26" i="43"/>
  <c r="I25" i="43"/>
  <c r="B25" i="43"/>
  <c r="I24" i="43"/>
  <c r="B24" i="43"/>
  <c r="I23" i="43"/>
  <c r="B23" i="43"/>
  <c r="I22" i="43"/>
  <c r="B22" i="43"/>
  <c r="I21" i="43"/>
  <c r="B21" i="43"/>
  <c r="I20" i="43"/>
  <c r="B20" i="43"/>
  <c r="I19" i="43"/>
  <c r="B19" i="43"/>
  <c r="I18" i="43"/>
  <c r="B18" i="43"/>
  <c r="I17" i="43"/>
  <c r="I16" i="43"/>
  <c r="B16" i="43"/>
  <c r="I15" i="43"/>
  <c r="B15" i="43"/>
  <c r="I14" i="43"/>
  <c r="B14" i="43"/>
  <c r="I13" i="43"/>
  <c r="B13" i="43"/>
  <c r="I12" i="43"/>
  <c r="B12" i="43"/>
  <c r="I11" i="43"/>
  <c r="B11" i="43"/>
  <c r="I10" i="43"/>
  <c r="B10" i="43"/>
  <c r="I9" i="43"/>
  <c r="B9" i="43"/>
  <c r="I8" i="43"/>
  <c r="B8" i="43"/>
  <c r="I7" i="43"/>
  <c r="B7" i="43"/>
  <c r="I6" i="43"/>
  <c r="B6" i="43"/>
  <c r="I5" i="43"/>
  <c r="E691" i="59" l="1"/>
  <c r="A107" i="60"/>
  <c r="E548" i="59"/>
  <c r="E617" i="59"/>
  <c r="A694" i="59"/>
  <c r="H692" i="59"/>
  <c r="G692" i="59"/>
  <c r="H618" i="59"/>
  <c r="G618" i="59"/>
  <c r="A620" i="59"/>
  <c r="H549" i="59"/>
  <c r="G549" i="59"/>
  <c r="A551" i="59"/>
  <c r="E411" i="59"/>
  <c r="H412" i="59"/>
  <c r="G412" i="59"/>
  <c r="A414" i="59"/>
  <c r="A20" i="59"/>
  <c r="Q262" i="44"/>
  <c r="A108" i="60" l="1"/>
  <c r="E412" i="59"/>
  <c r="E692" i="59"/>
  <c r="G693" i="59"/>
  <c r="H693" i="59"/>
  <c r="A695" i="59"/>
  <c r="E618" i="59"/>
  <c r="G619" i="59"/>
  <c r="H619" i="59"/>
  <c r="A621" i="59"/>
  <c r="E549" i="59"/>
  <c r="H550" i="59"/>
  <c r="G550" i="59"/>
  <c r="A552" i="59"/>
  <c r="G413" i="59"/>
  <c r="H413" i="59"/>
  <c r="A415" i="59"/>
  <c r="A21" i="59"/>
  <c r="C82" i="44"/>
  <c r="A109" i="60" l="1"/>
  <c r="E413" i="59"/>
  <c r="E693" i="59"/>
  <c r="E619" i="59"/>
  <c r="G694" i="59"/>
  <c r="H694" i="59"/>
  <c r="A696" i="59"/>
  <c r="H620" i="59"/>
  <c r="G620" i="59"/>
  <c r="A622" i="59"/>
  <c r="A553" i="59"/>
  <c r="G551" i="59"/>
  <c r="H551" i="59"/>
  <c r="E550" i="59"/>
  <c r="H414" i="59"/>
  <c r="G414" i="59"/>
  <c r="A416" i="59"/>
  <c r="A22" i="59"/>
  <c r="F398" i="47"/>
  <c r="A110" i="60" l="1"/>
  <c r="E551" i="59"/>
  <c r="E414" i="59"/>
  <c r="E694" i="59"/>
  <c r="E620" i="59"/>
  <c r="A697" i="59"/>
  <c r="G695" i="59"/>
  <c r="H695" i="59"/>
  <c r="A623" i="59"/>
  <c r="G621" i="59"/>
  <c r="H621" i="59"/>
  <c r="G552" i="59"/>
  <c r="H552" i="59"/>
  <c r="A554" i="59"/>
  <c r="H415" i="59"/>
  <c r="G415" i="59"/>
  <c r="A417" i="59"/>
  <c r="A23" i="59"/>
  <c r="V221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E186" i="48" s="1"/>
  <c r="W210" i="44"/>
  <c r="D186" i="48" s="1"/>
  <c r="A111" i="60" l="1"/>
  <c r="E552" i="59"/>
  <c r="E415" i="59"/>
  <c r="E695" i="59"/>
  <c r="G696" i="59"/>
  <c r="H696" i="59"/>
  <c r="A698" i="59"/>
  <c r="E621" i="59"/>
  <c r="A624" i="59"/>
  <c r="H622" i="59"/>
  <c r="G622" i="59"/>
  <c r="A555" i="59"/>
  <c r="G553" i="59"/>
  <c r="H553" i="59"/>
  <c r="G416" i="59"/>
  <c r="H416" i="59"/>
  <c r="A418" i="59"/>
  <c r="A24" i="59"/>
  <c r="G12" i="6"/>
  <c r="A112" i="60" l="1"/>
  <c r="E416" i="59"/>
  <c r="E553" i="59"/>
  <c r="A699" i="59"/>
  <c r="E696" i="59"/>
  <c r="G697" i="59"/>
  <c r="H697" i="59"/>
  <c r="G623" i="59"/>
  <c r="H623" i="59"/>
  <c r="A625" i="59"/>
  <c r="E622" i="59"/>
  <c r="G554" i="59"/>
  <c r="H554" i="59"/>
  <c r="A556" i="59"/>
  <c r="G417" i="59"/>
  <c r="H417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7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A113" i="60" l="1"/>
  <c r="E417" i="59"/>
  <c r="E697" i="59"/>
  <c r="A700" i="59"/>
  <c r="H698" i="59"/>
  <c r="G698" i="59"/>
  <c r="G624" i="59"/>
  <c r="H624" i="59"/>
  <c r="A626" i="59"/>
  <c r="E623" i="59"/>
  <c r="G555" i="59"/>
  <c r="H555" i="59"/>
  <c r="A557" i="59"/>
  <c r="E554" i="59"/>
  <c r="A420" i="59"/>
  <c r="G418" i="59"/>
  <c r="H418" i="59"/>
  <c r="A26" i="59"/>
  <c r="H211" i="44"/>
  <c r="G211" i="44"/>
  <c r="A114" i="60" l="1"/>
  <c r="E555" i="59"/>
  <c r="E418" i="59"/>
  <c r="E624" i="59"/>
  <c r="G699" i="59"/>
  <c r="H699" i="59"/>
  <c r="A701" i="59"/>
  <c r="E698" i="59"/>
  <c r="A627" i="59"/>
  <c r="G625" i="59"/>
  <c r="H625" i="59"/>
  <c r="G556" i="59"/>
  <c r="H556" i="59"/>
  <c r="A558" i="59"/>
  <c r="A421" i="59"/>
  <c r="H419" i="59"/>
  <c r="G419" i="59"/>
  <c r="A27" i="59"/>
  <c r="A115" i="60" l="1"/>
  <c r="E419" i="59"/>
  <c r="E625" i="59"/>
  <c r="H700" i="59"/>
  <c r="G700" i="59"/>
  <c r="E699" i="59"/>
  <c r="A702" i="59"/>
  <c r="A628" i="59"/>
  <c r="G626" i="59"/>
  <c r="H626" i="59"/>
  <c r="H557" i="59"/>
  <c r="G557" i="59"/>
  <c r="A559" i="59"/>
  <c r="E556" i="59"/>
  <c r="G420" i="59"/>
  <c r="H420" i="59"/>
  <c r="A422" i="59"/>
  <c r="A28" i="59"/>
  <c r="I76" i="43"/>
  <c r="A116" i="60" l="1"/>
  <c r="E626" i="59"/>
  <c r="E700" i="59"/>
  <c r="G701" i="59"/>
  <c r="H701" i="59"/>
  <c r="A703" i="59"/>
  <c r="G627" i="59"/>
  <c r="H627" i="59"/>
  <c r="A629" i="59"/>
  <c r="E557" i="59"/>
  <c r="H558" i="59"/>
  <c r="G558" i="59"/>
  <c r="A560" i="59"/>
  <c r="A423" i="59"/>
  <c r="G421" i="59"/>
  <c r="H421" i="59"/>
  <c r="E420" i="59"/>
  <c r="A29" i="59"/>
  <c r="A117" i="60" l="1"/>
  <c r="E627" i="59"/>
  <c r="E421" i="59"/>
  <c r="E701" i="59"/>
  <c r="G702" i="59"/>
  <c r="H702" i="59"/>
  <c r="A704" i="59"/>
  <c r="A630" i="59"/>
  <c r="H628" i="59"/>
  <c r="G628" i="59"/>
  <c r="E558" i="59"/>
  <c r="G559" i="59"/>
  <c r="H559" i="59"/>
  <c r="A561" i="59"/>
  <c r="H422" i="59"/>
  <c r="G422" i="59"/>
  <c r="A424" i="59"/>
  <c r="A30" i="59"/>
  <c r="G25" i="6"/>
  <c r="I25" i="6"/>
  <c r="K25" i="6"/>
  <c r="A118" i="60" l="1"/>
  <c r="E702" i="59"/>
  <c r="G703" i="59"/>
  <c r="H703" i="59"/>
  <c r="A705" i="59"/>
  <c r="G629" i="59"/>
  <c r="H629" i="59"/>
  <c r="E628" i="59"/>
  <c r="A631" i="59"/>
  <c r="E559" i="59"/>
  <c r="A562" i="59"/>
  <c r="G560" i="59"/>
  <c r="H560" i="59"/>
  <c r="E422" i="59"/>
  <c r="A425" i="59"/>
  <c r="H423" i="59"/>
  <c r="G423" i="59"/>
  <c r="A31" i="59"/>
  <c r="G76" i="43"/>
  <c r="A119" i="60" l="1"/>
  <c r="E703" i="59"/>
  <c r="E423" i="59"/>
  <c r="G704" i="59"/>
  <c r="H704" i="59"/>
  <c r="A706" i="59"/>
  <c r="E629" i="59"/>
  <c r="G630" i="59"/>
  <c r="H630" i="59"/>
  <c r="A632" i="59"/>
  <c r="G561" i="59"/>
  <c r="H561" i="59"/>
  <c r="E560" i="59"/>
  <c r="A563" i="59"/>
  <c r="A426" i="59"/>
  <c r="G424" i="59"/>
  <c r="H424" i="59"/>
  <c r="A32" i="59"/>
  <c r="I53" i="43"/>
  <c r="A120" i="60" l="1"/>
  <c r="E424" i="59"/>
  <c r="E704" i="59"/>
  <c r="G705" i="59"/>
  <c r="H705" i="59"/>
  <c r="A707" i="59"/>
  <c r="E630" i="59"/>
  <c r="G631" i="59"/>
  <c r="H631" i="59"/>
  <c r="A633" i="59"/>
  <c r="E561" i="59"/>
  <c r="G562" i="59"/>
  <c r="H562" i="59"/>
  <c r="A564" i="59"/>
  <c r="G425" i="59"/>
  <c r="H425" i="59"/>
  <c r="A427" i="59"/>
  <c r="A33" i="59"/>
  <c r="A121" i="60" l="1"/>
  <c r="E425" i="59"/>
  <c r="E631" i="59"/>
  <c r="E562" i="59"/>
  <c r="E705" i="59"/>
  <c r="H706" i="59"/>
  <c r="G706" i="59"/>
  <c r="A708" i="59"/>
  <c r="G632" i="59"/>
  <c r="H632" i="59"/>
  <c r="A634" i="59"/>
  <c r="H563" i="59"/>
  <c r="G563" i="59"/>
  <c r="A565" i="59"/>
  <c r="A428" i="59"/>
  <c r="G426" i="59"/>
  <c r="H426" i="59"/>
  <c r="A34" i="59"/>
  <c r="A122" i="60" l="1"/>
  <c r="E563" i="59"/>
  <c r="E706" i="59"/>
  <c r="G707" i="59"/>
  <c r="H707" i="59"/>
  <c r="A709" i="59"/>
  <c r="E632" i="59"/>
  <c r="G633" i="59"/>
  <c r="H633" i="59"/>
  <c r="A635" i="59"/>
  <c r="G564" i="59"/>
  <c r="H564" i="59"/>
  <c r="A566" i="59"/>
  <c r="H427" i="59"/>
  <c r="G427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A123" i="60" l="1"/>
  <c r="E633" i="59"/>
  <c r="E707" i="59"/>
  <c r="E427" i="59"/>
  <c r="A710" i="59"/>
  <c r="H708" i="59"/>
  <c r="G708" i="59"/>
  <c r="H634" i="59"/>
  <c r="G634" i="59"/>
  <c r="A636" i="59"/>
  <c r="E564" i="59"/>
  <c r="A567" i="59"/>
  <c r="G565" i="59"/>
  <c r="H565" i="59"/>
  <c r="A430" i="59"/>
  <c r="G428" i="59"/>
  <c r="H428" i="59"/>
  <c r="A36" i="59"/>
  <c r="B46" i="44"/>
  <c r="C33" i="44" s="1"/>
  <c r="A124" i="60" l="1"/>
  <c r="E428" i="59"/>
  <c r="E708" i="59"/>
  <c r="G709" i="59"/>
  <c r="H709" i="59"/>
  <c r="A711" i="59"/>
  <c r="E634" i="59"/>
  <c r="G635" i="59"/>
  <c r="H635" i="59"/>
  <c r="A637" i="59"/>
  <c r="H566" i="59"/>
  <c r="G566" i="59"/>
  <c r="A568" i="59"/>
  <c r="E565" i="59"/>
  <c r="H429" i="59"/>
  <c r="G429" i="59"/>
  <c r="A431" i="59"/>
  <c r="A37" i="59"/>
  <c r="C18" i="48"/>
  <c r="A125" i="60" l="1"/>
  <c r="E709" i="59"/>
  <c r="E429" i="59"/>
  <c r="G710" i="59"/>
  <c r="H710" i="59"/>
  <c r="A712" i="59"/>
  <c r="E635" i="59"/>
  <c r="A638" i="59"/>
  <c r="H636" i="59"/>
  <c r="G636" i="59"/>
  <c r="E566" i="59"/>
  <c r="G567" i="59"/>
  <c r="H567" i="59"/>
  <c r="A569" i="59"/>
  <c r="G430" i="59"/>
  <c r="H430" i="59"/>
  <c r="A432" i="59"/>
  <c r="A38" i="59"/>
  <c r="F72" i="43"/>
  <c r="A126" i="60" l="1"/>
  <c r="E710" i="59"/>
  <c r="E430" i="59"/>
  <c r="A713" i="59"/>
  <c r="G711" i="59"/>
  <c r="H711" i="59"/>
  <c r="G637" i="59"/>
  <c r="H637" i="59"/>
  <c r="E636" i="59"/>
  <c r="A639" i="59"/>
  <c r="E567" i="59"/>
  <c r="A570" i="59"/>
  <c r="G568" i="59"/>
  <c r="H568" i="59"/>
  <c r="A433" i="59"/>
  <c r="H431" i="59"/>
  <c r="G431" i="59"/>
  <c r="A39" i="59"/>
  <c r="H96" i="44"/>
  <c r="B96" i="44"/>
  <c r="A127" i="60" l="1"/>
  <c r="E568" i="59"/>
  <c r="E711" i="59"/>
  <c r="G712" i="59"/>
  <c r="H712" i="59"/>
  <c r="A714" i="59"/>
  <c r="E637" i="59"/>
  <c r="A640" i="59"/>
  <c r="G638" i="59"/>
  <c r="H638" i="59"/>
  <c r="G569" i="59"/>
  <c r="H569" i="59"/>
  <c r="A571" i="59"/>
  <c r="E431" i="59"/>
  <c r="A434" i="59"/>
  <c r="G432" i="59"/>
  <c r="H432" i="59"/>
  <c r="A40" i="59"/>
  <c r="K70" i="43"/>
  <c r="J70" i="43" s="1"/>
  <c r="K71" i="43"/>
  <c r="K72" i="43"/>
  <c r="K73" i="43"/>
  <c r="K74" i="43"/>
  <c r="K75" i="43"/>
  <c r="A128" i="60" l="1"/>
  <c r="E569" i="59"/>
  <c r="E432" i="59"/>
  <c r="G713" i="59"/>
  <c r="H713" i="59"/>
  <c r="A715" i="59"/>
  <c r="E712" i="59"/>
  <c r="G639" i="59"/>
  <c r="H639" i="59"/>
  <c r="A641" i="59"/>
  <c r="E638" i="59"/>
  <c r="G570" i="59"/>
  <c r="H570" i="59"/>
  <c r="A572" i="59"/>
  <c r="G433" i="59"/>
  <c r="H433" i="59"/>
  <c r="A435" i="59"/>
  <c r="A41" i="59"/>
  <c r="B67" i="43"/>
  <c r="B80" i="43"/>
  <c r="B79" i="43"/>
  <c r="A129" i="60" l="1"/>
  <c r="E433" i="59"/>
  <c r="E639" i="59"/>
  <c r="A716" i="59"/>
  <c r="H714" i="59"/>
  <c r="G714" i="59"/>
  <c r="E713" i="59"/>
  <c r="A642" i="59"/>
  <c r="G640" i="59"/>
  <c r="H640" i="59"/>
  <c r="A573" i="59"/>
  <c r="H571" i="59"/>
  <c r="G571" i="59"/>
  <c r="E570" i="59"/>
  <c r="A436" i="59"/>
  <c r="G434" i="59"/>
  <c r="H434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A130" i="60" l="1"/>
  <c r="E571" i="59"/>
  <c r="E714" i="59"/>
  <c r="E640" i="59"/>
  <c r="E434" i="59"/>
  <c r="A717" i="59"/>
  <c r="G715" i="59"/>
  <c r="H715" i="59"/>
  <c r="A643" i="59"/>
  <c r="G641" i="59"/>
  <c r="H641" i="59"/>
  <c r="G572" i="59"/>
  <c r="H572" i="59"/>
  <c r="A574" i="59"/>
  <c r="H435" i="59"/>
  <c r="G435" i="59"/>
  <c r="A437" i="59"/>
  <c r="A43" i="59"/>
  <c r="B106" i="44"/>
  <c r="A131" i="60" l="1"/>
  <c r="E641" i="59"/>
  <c r="H716" i="59"/>
  <c r="G716" i="59"/>
  <c r="E715" i="59"/>
  <c r="A718" i="59"/>
  <c r="H642" i="59"/>
  <c r="G642" i="59"/>
  <c r="A644" i="59"/>
  <c r="E572" i="59"/>
  <c r="A575" i="59"/>
  <c r="H573" i="59"/>
  <c r="G573" i="59"/>
  <c r="G436" i="59"/>
  <c r="H436" i="59"/>
  <c r="A438" i="59"/>
  <c r="E435" i="59"/>
  <c r="A44" i="59"/>
  <c r="F400" i="47"/>
  <c r="A132" i="60" l="1"/>
  <c r="E573" i="59"/>
  <c r="E716" i="59"/>
  <c r="G717" i="59"/>
  <c r="H717" i="59"/>
  <c r="A719" i="59"/>
  <c r="G643" i="59"/>
  <c r="H643" i="59"/>
  <c r="A645" i="59"/>
  <c r="E642" i="59"/>
  <c r="G574" i="59"/>
  <c r="H574" i="59"/>
  <c r="A576" i="59"/>
  <c r="A439" i="59"/>
  <c r="H437" i="59"/>
  <c r="G437" i="59"/>
  <c r="E436" i="59"/>
  <c r="A45" i="59"/>
  <c r="F399" i="47"/>
  <c r="A133" i="60" l="1"/>
  <c r="E437" i="59"/>
  <c r="E643" i="59"/>
  <c r="E717" i="59"/>
  <c r="G718" i="59"/>
  <c r="H718" i="59"/>
  <c r="A720" i="59"/>
  <c r="A646" i="59"/>
  <c r="H644" i="59"/>
  <c r="G644" i="59"/>
  <c r="E574" i="59"/>
  <c r="A577" i="59"/>
  <c r="G575" i="59"/>
  <c r="H575" i="59"/>
  <c r="G438" i="59"/>
  <c r="H438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A134" i="60" l="1"/>
  <c r="E438" i="59"/>
  <c r="E644" i="59"/>
  <c r="E575" i="59"/>
  <c r="E718" i="59"/>
  <c r="A721" i="59"/>
  <c r="G719" i="59"/>
  <c r="H719" i="59"/>
  <c r="G645" i="59"/>
  <c r="H645" i="59"/>
  <c r="A647" i="59"/>
  <c r="A578" i="59"/>
  <c r="G576" i="59"/>
  <c r="H576" i="59"/>
  <c r="H439" i="59"/>
  <c r="G439" i="59"/>
  <c r="A441" i="59"/>
  <c r="A47" i="59"/>
  <c r="E18" i="40"/>
  <c r="A135" i="60" l="1"/>
  <c r="E439" i="59"/>
  <c r="E645" i="59"/>
  <c r="E576" i="59"/>
  <c r="G720" i="59"/>
  <c r="H720" i="59"/>
  <c r="A722" i="59"/>
  <c r="E719" i="59"/>
  <c r="A648" i="59"/>
  <c r="G646" i="59"/>
  <c r="H646" i="59"/>
  <c r="G577" i="59"/>
  <c r="H577" i="59"/>
  <c r="A579" i="59"/>
  <c r="A442" i="59"/>
  <c r="G440" i="59"/>
  <c r="H440" i="59"/>
  <c r="A48" i="59"/>
  <c r="B54" i="43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A136" i="60" l="1"/>
  <c r="E720" i="59"/>
  <c r="E646" i="59"/>
  <c r="E577" i="59"/>
  <c r="E440" i="59"/>
  <c r="G721" i="59"/>
  <c r="H721" i="59"/>
  <c r="A723" i="59"/>
  <c r="A649" i="59"/>
  <c r="G647" i="59"/>
  <c r="H647" i="59"/>
  <c r="A580" i="59"/>
  <c r="G578" i="59"/>
  <c r="H578" i="59"/>
  <c r="H441" i="59"/>
  <c r="G441" i="59"/>
  <c r="A443" i="59"/>
  <c r="A49" i="59"/>
  <c r="B50" i="44"/>
  <c r="A137" i="60" l="1"/>
  <c r="E441" i="59"/>
  <c r="E647" i="59"/>
  <c r="E578" i="59"/>
  <c r="E721" i="59"/>
  <c r="H722" i="59"/>
  <c r="G722" i="59"/>
  <c r="A724" i="59"/>
  <c r="G648" i="59"/>
  <c r="H648" i="59"/>
  <c r="A650" i="59"/>
  <c r="H579" i="59"/>
  <c r="G579" i="59"/>
  <c r="A581" i="59"/>
  <c r="A444" i="59"/>
  <c r="H442" i="59"/>
  <c r="G442" i="59"/>
  <c r="A50" i="59"/>
  <c r="A138" i="60" l="1"/>
  <c r="E648" i="59"/>
  <c r="E442" i="59"/>
  <c r="E722" i="59"/>
  <c r="E579" i="59"/>
  <c r="G723" i="59"/>
  <c r="H723" i="59"/>
  <c r="A725" i="59"/>
  <c r="H649" i="59"/>
  <c r="G649" i="59"/>
  <c r="A651" i="59"/>
  <c r="F581" i="59"/>
  <c r="A582" i="59"/>
  <c r="G580" i="59"/>
  <c r="H580" i="59"/>
  <c r="H443" i="59"/>
  <c r="G443" i="59"/>
  <c r="A445" i="59"/>
  <c r="A51" i="59"/>
  <c r="G3" i="59"/>
  <c r="G4" i="59"/>
  <c r="G6" i="59"/>
  <c r="G7" i="59"/>
  <c r="G8" i="59"/>
  <c r="G10" i="59"/>
  <c r="G11" i="59"/>
  <c r="G12" i="59"/>
  <c r="G14" i="59"/>
  <c r="G15" i="59"/>
  <c r="G18" i="59"/>
  <c r="G19" i="59"/>
  <c r="G23" i="59"/>
  <c r="G24" i="59"/>
  <c r="G28" i="59"/>
  <c r="G31" i="59"/>
  <c r="G32" i="59"/>
  <c r="G35" i="59"/>
  <c r="G36" i="59"/>
  <c r="G39" i="59"/>
  <c r="G40" i="59"/>
  <c r="G43" i="59"/>
  <c r="F2" i="59"/>
  <c r="C4" i="49"/>
  <c r="G27" i="59"/>
  <c r="G44" i="59"/>
  <c r="G47" i="59"/>
  <c r="A139" i="60" l="1"/>
  <c r="E649" i="59"/>
  <c r="A726" i="59"/>
  <c r="H724" i="59"/>
  <c r="G724" i="59"/>
  <c r="E723" i="59"/>
  <c r="A652" i="59"/>
  <c r="G650" i="59"/>
  <c r="H650" i="59"/>
  <c r="A583" i="59"/>
  <c r="E580" i="59"/>
  <c r="H581" i="59"/>
  <c r="G581" i="59"/>
  <c r="E443" i="59"/>
  <c r="A446" i="59"/>
  <c r="G444" i="59"/>
  <c r="H444" i="59"/>
  <c r="A52" i="59"/>
  <c r="G51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45" i="59"/>
  <c r="H37" i="59"/>
  <c r="H29" i="59"/>
  <c r="H21" i="59"/>
  <c r="G13" i="59"/>
  <c r="H13" i="59"/>
  <c r="G9" i="59"/>
  <c r="H9" i="59"/>
  <c r="H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49" i="59"/>
  <c r="H41" i="59"/>
  <c r="H33" i="59"/>
  <c r="H25" i="59"/>
  <c r="G17" i="59"/>
  <c r="H17" i="59"/>
  <c r="G5" i="59"/>
  <c r="H5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45" i="59"/>
  <c r="G49" i="59"/>
  <c r="G37" i="59"/>
  <c r="G33" i="59"/>
  <c r="G25" i="59"/>
  <c r="G21" i="59"/>
  <c r="G29" i="59"/>
  <c r="G41" i="59"/>
  <c r="G2" i="59"/>
  <c r="H51" i="59" l="1"/>
  <c r="E51" i="59"/>
  <c r="A140" i="60"/>
  <c r="G725" i="59"/>
  <c r="H725" i="59"/>
  <c r="A727" i="59"/>
  <c r="E724" i="59"/>
  <c r="G651" i="59"/>
  <c r="H651" i="59"/>
  <c r="E650" i="59"/>
  <c r="A653" i="59"/>
  <c r="H582" i="59"/>
  <c r="G582" i="59"/>
  <c r="A584" i="59"/>
  <c r="E581" i="59"/>
  <c r="E444" i="59"/>
  <c r="G445" i="59"/>
  <c r="H445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A141" i="60" l="1"/>
  <c r="E582" i="59"/>
  <c r="E725" i="59"/>
  <c r="A728" i="59"/>
  <c r="G726" i="59"/>
  <c r="H726" i="59"/>
  <c r="A654" i="59"/>
  <c r="H652" i="59"/>
  <c r="G652" i="59"/>
  <c r="E651" i="59"/>
  <c r="G583" i="59"/>
  <c r="H583" i="59"/>
  <c r="A585" i="59"/>
  <c r="E445" i="59"/>
  <c r="H446" i="59"/>
  <c r="G446" i="59"/>
  <c r="A448" i="59"/>
  <c r="G52" i="59"/>
  <c r="H52" i="59"/>
  <c r="A54" i="59"/>
  <c r="N141" i="44"/>
  <c r="E52" i="59" l="1"/>
  <c r="A142" i="60"/>
  <c r="E583" i="59"/>
  <c r="G727" i="59"/>
  <c r="H727" i="59"/>
  <c r="E726" i="59"/>
  <c r="A729" i="59"/>
  <c r="G653" i="59"/>
  <c r="H653" i="59"/>
  <c r="A655" i="59"/>
  <c r="E652" i="59"/>
  <c r="A586" i="59"/>
  <c r="G584" i="59"/>
  <c r="H584" i="59"/>
  <c r="A449" i="59"/>
  <c r="H447" i="59"/>
  <c r="G447" i="59"/>
  <c r="E446" i="59"/>
  <c r="H53" i="59"/>
  <c r="G53" i="59"/>
  <c r="A55" i="59"/>
  <c r="E76" i="43"/>
  <c r="A143" i="60" l="1"/>
  <c r="E53" i="59"/>
  <c r="E727" i="59"/>
  <c r="E447" i="59"/>
  <c r="E584" i="59"/>
  <c r="G728" i="59"/>
  <c r="H728" i="59"/>
  <c r="A730" i="59"/>
  <c r="E653" i="59"/>
  <c r="H654" i="59"/>
  <c r="G654" i="59"/>
  <c r="A656" i="59"/>
  <c r="G585" i="59"/>
  <c r="H585" i="59"/>
  <c r="A587" i="59"/>
  <c r="G448" i="59"/>
  <c r="H448" i="59"/>
  <c r="A450" i="59"/>
  <c r="A56" i="59"/>
  <c r="G54" i="59"/>
  <c r="H54" i="59"/>
  <c r="A144" i="60" l="1"/>
  <c r="E54" i="59"/>
  <c r="E448" i="59"/>
  <c r="E728" i="59"/>
  <c r="A731" i="59"/>
  <c r="G729" i="59"/>
  <c r="H729" i="59"/>
  <c r="E654" i="59"/>
  <c r="G655" i="59"/>
  <c r="H655" i="59"/>
  <c r="A657" i="59"/>
  <c r="E585" i="59"/>
  <c r="A588" i="59"/>
  <c r="G586" i="59"/>
  <c r="H586" i="59"/>
  <c r="G449" i="59"/>
  <c r="H449" i="59"/>
  <c r="A451" i="59"/>
  <c r="G55" i="59"/>
  <c r="H55" i="59"/>
  <c r="A57" i="59"/>
  <c r="E586" i="59" l="1"/>
  <c r="A145" i="60"/>
  <c r="E655" i="59"/>
  <c r="H730" i="59"/>
  <c r="G730" i="59"/>
  <c r="A732" i="59"/>
  <c r="E729" i="59"/>
  <c r="G656" i="59"/>
  <c r="H656" i="59"/>
  <c r="A658" i="59"/>
  <c r="H587" i="59"/>
  <c r="G587" i="59"/>
  <c r="A589" i="59"/>
  <c r="E449" i="59"/>
  <c r="A452" i="59"/>
  <c r="G450" i="59"/>
  <c r="H450" i="59"/>
  <c r="G56" i="59"/>
  <c r="H56" i="59"/>
  <c r="A58" i="59"/>
  <c r="E55" i="59"/>
  <c r="A146" i="60" l="1"/>
  <c r="E656" i="59"/>
  <c r="E730" i="59"/>
  <c r="G731" i="59"/>
  <c r="H731" i="59"/>
  <c r="A733" i="59"/>
  <c r="H657" i="59"/>
  <c r="G657" i="59"/>
  <c r="A659" i="59"/>
  <c r="A590" i="59"/>
  <c r="G588" i="59"/>
  <c r="H588" i="59"/>
  <c r="E587" i="59"/>
  <c r="H451" i="59"/>
  <c r="G451" i="59"/>
  <c r="E450" i="59"/>
  <c r="A453" i="59"/>
  <c r="A59" i="59"/>
  <c r="H57" i="59"/>
  <c r="G57" i="59"/>
  <c r="E56" i="59"/>
  <c r="E657" i="59" l="1"/>
  <c r="A147" i="60"/>
  <c r="E731" i="59"/>
  <c r="E451" i="59"/>
  <c r="A734" i="59"/>
  <c r="H732" i="59"/>
  <c r="G732" i="59"/>
  <c r="A660" i="59"/>
  <c r="G658" i="59"/>
  <c r="H658" i="59"/>
  <c r="H589" i="59"/>
  <c r="G589" i="59"/>
  <c r="E588" i="59"/>
  <c r="A591" i="59"/>
  <c r="G452" i="59"/>
  <c r="H452" i="59"/>
  <c r="A454" i="59"/>
  <c r="E57" i="59"/>
  <c r="A60" i="59"/>
  <c r="G58" i="59"/>
  <c r="H58" i="59"/>
  <c r="B91" i="44"/>
  <c r="A148" i="60" l="1"/>
  <c r="E452" i="59"/>
  <c r="E58" i="59"/>
  <c r="G733" i="59"/>
  <c r="H733" i="59"/>
  <c r="A735" i="59"/>
  <c r="E732" i="59"/>
  <c r="G659" i="59"/>
  <c r="H659" i="59"/>
  <c r="E658" i="59"/>
  <c r="A661" i="59"/>
  <c r="E589" i="59"/>
  <c r="H590" i="59"/>
  <c r="G590" i="59"/>
  <c r="A592" i="59"/>
  <c r="G453" i="59"/>
  <c r="H453" i="59"/>
  <c r="A455" i="59"/>
  <c r="G59" i="59"/>
  <c r="H59" i="59"/>
  <c r="A61" i="59"/>
  <c r="G15" i="6"/>
  <c r="A149" i="60" l="1"/>
  <c r="E733" i="59"/>
  <c r="E590" i="59"/>
  <c r="E59" i="59"/>
  <c r="A736" i="59"/>
  <c r="G734" i="59"/>
  <c r="H734" i="59"/>
  <c r="E659" i="59"/>
  <c r="A662" i="59"/>
  <c r="H660" i="59"/>
  <c r="G660" i="59"/>
  <c r="G591" i="59"/>
  <c r="H591" i="59"/>
  <c r="A593" i="59"/>
  <c r="E453" i="59"/>
  <c r="A456" i="59"/>
  <c r="G454" i="59"/>
  <c r="H454" i="59"/>
  <c r="G60" i="59"/>
  <c r="H60" i="59"/>
  <c r="A62" i="59"/>
  <c r="E60" i="59" l="1"/>
  <c r="A150" i="60"/>
  <c r="E591" i="59"/>
  <c r="E734" i="59"/>
  <c r="E454" i="59"/>
  <c r="A737" i="59"/>
  <c r="G735" i="59"/>
  <c r="H735" i="59"/>
  <c r="E660" i="59"/>
  <c r="G661" i="59"/>
  <c r="H661" i="59"/>
  <c r="A663" i="59"/>
  <c r="A594" i="59"/>
  <c r="G592" i="59"/>
  <c r="H592" i="59"/>
  <c r="H455" i="59"/>
  <c r="G455" i="59"/>
  <c r="A457" i="59"/>
  <c r="H61" i="59"/>
  <c r="G61" i="59"/>
  <c r="A63" i="59"/>
  <c r="E3" i="47"/>
  <c r="A151" i="60" l="1"/>
  <c r="E661" i="59"/>
  <c r="E735" i="59"/>
  <c r="G736" i="59"/>
  <c r="H736" i="59"/>
  <c r="A738" i="59"/>
  <c r="H662" i="59"/>
  <c r="G662" i="59"/>
  <c r="A664" i="59"/>
  <c r="G593" i="59"/>
  <c r="H593" i="59"/>
  <c r="E592" i="59"/>
  <c r="A595" i="59"/>
  <c r="A458" i="59"/>
  <c r="G456" i="59"/>
  <c r="H456" i="59"/>
  <c r="E455" i="59"/>
  <c r="H62" i="59"/>
  <c r="G62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I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I292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A152" i="60" l="1"/>
  <c r="E62" i="59"/>
  <c r="E662" i="59"/>
  <c r="G737" i="59"/>
  <c r="H737" i="59"/>
  <c r="A739" i="59"/>
  <c r="E736" i="59"/>
  <c r="G663" i="59"/>
  <c r="H663" i="59"/>
  <c r="A665" i="59"/>
  <c r="E593" i="59"/>
  <c r="G594" i="59"/>
  <c r="H594" i="59"/>
  <c r="A596" i="59"/>
  <c r="E456" i="59"/>
  <c r="A459" i="59"/>
  <c r="H457" i="59"/>
  <c r="G457" i="59"/>
  <c r="G63" i="59"/>
  <c r="H63" i="59"/>
  <c r="A65" i="59"/>
  <c r="F290" i="47"/>
  <c r="F200" i="47"/>
  <c r="F351" i="47"/>
  <c r="F47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G109" i="47"/>
  <c r="I293" i="49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G170" i="47"/>
  <c r="I171" i="49" s="1"/>
  <c r="I107" i="49"/>
  <c r="G78" i="47"/>
  <c r="G351" i="47"/>
  <c r="G290" i="47"/>
  <c r="G321" i="47"/>
  <c r="I294" i="49"/>
  <c r="I262" i="49"/>
  <c r="I109" i="49"/>
  <c r="I77" i="49"/>
  <c r="I169" i="49"/>
  <c r="G17" i="47"/>
  <c r="I18" i="49" s="1"/>
  <c r="G231" i="47"/>
  <c r="I232" i="49" s="1"/>
  <c r="I200" i="49"/>
  <c r="I168" i="49"/>
  <c r="I108" i="49"/>
  <c r="G47" i="47"/>
  <c r="I324" i="49"/>
  <c r="G382" i="47"/>
  <c r="I383" i="49" s="1"/>
  <c r="G200" i="47" l="1"/>
  <c r="I201" i="49" s="1"/>
  <c r="G139" i="47"/>
  <c r="I140" i="49" s="1"/>
  <c r="I141" i="49"/>
  <c r="G262" i="47"/>
  <c r="I263" i="49" s="1"/>
  <c r="I353" i="49"/>
  <c r="I322" i="49"/>
  <c r="I202" i="49"/>
  <c r="E457" i="59"/>
  <c r="E594" i="59"/>
  <c r="A153" i="60"/>
  <c r="E737" i="59"/>
  <c r="E663" i="59"/>
  <c r="H738" i="59"/>
  <c r="G738" i="59"/>
  <c r="A740" i="59"/>
  <c r="G664" i="59"/>
  <c r="H664" i="59"/>
  <c r="A666" i="59"/>
  <c r="H595" i="59"/>
  <c r="G595" i="59"/>
  <c r="A597" i="59"/>
  <c r="A460" i="59"/>
  <c r="G458" i="59"/>
  <c r="H458" i="59"/>
  <c r="A66" i="59"/>
  <c r="H64" i="59"/>
  <c r="G64" i="59"/>
  <c r="E63" i="59"/>
  <c r="I48" i="4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A154" i="60" l="1"/>
  <c r="E458" i="59"/>
  <c r="E738" i="59"/>
  <c r="G739" i="59"/>
  <c r="H739" i="59"/>
  <c r="A741" i="59"/>
  <c r="H665" i="59"/>
  <c r="G665" i="59"/>
  <c r="A667" i="59"/>
  <c r="E664" i="59"/>
  <c r="E595" i="59"/>
  <c r="G596" i="59"/>
  <c r="H596" i="59"/>
  <c r="A598" i="59"/>
  <c r="H459" i="59"/>
  <c r="G459" i="59"/>
  <c r="A461" i="59"/>
  <c r="E64" i="59"/>
  <c r="A67" i="59"/>
  <c r="H65" i="59"/>
  <c r="G65" i="59"/>
  <c r="K22" i="6"/>
  <c r="I22" i="6"/>
  <c r="G22" i="6"/>
  <c r="K15" i="6"/>
  <c r="I15" i="6"/>
  <c r="A155" i="60" l="1"/>
  <c r="E65" i="59"/>
  <c r="E596" i="59"/>
  <c r="E739" i="59"/>
  <c r="E665" i="59"/>
  <c r="A742" i="59"/>
  <c r="H740" i="59"/>
  <c r="G740" i="59"/>
  <c r="H666" i="59"/>
  <c r="G666" i="59"/>
  <c r="A668" i="59"/>
  <c r="A599" i="59"/>
  <c r="H597" i="59"/>
  <c r="G597" i="59"/>
  <c r="E459" i="59"/>
  <c r="G460" i="59"/>
  <c r="H460" i="59"/>
  <c r="A462" i="59"/>
  <c r="H66" i="59"/>
  <c r="G66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A156" i="60" l="1"/>
  <c r="E740" i="59"/>
  <c r="E460" i="59"/>
  <c r="E66" i="59"/>
  <c r="E666" i="59"/>
  <c r="G741" i="59"/>
  <c r="H741" i="59"/>
  <c r="A743" i="59"/>
  <c r="A669" i="59"/>
  <c r="G667" i="59"/>
  <c r="H667" i="59"/>
  <c r="E597" i="59"/>
  <c r="H598" i="59"/>
  <c r="G598" i="59"/>
  <c r="A600" i="59"/>
  <c r="G461" i="59"/>
  <c r="H461" i="59"/>
  <c r="A463" i="59"/>
  <c r="G67" i="59"/>
  <c r="H67" i="59"/>
  <c r="A69" i="59"/>
  <c r="C42" i="44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A157" i="60" l="1"/>
  <c r="E667" i="59"/>
  <c r="E598" i="59"/>
  <c r="E741" i="59"/>
  <c r="A744" i="59"/>
  <c r="G742" i="59"/>
  <c r="H742" i="59"/>
  <c r="A670" i="59"/>
  <c r="H668" i="59"/>
  <c r="G668" i="59"/>
  <c r="G599" i="59"/>
  <c r="H599" i="59"/>
  <c r="A601" i="59"/>
  <c r="E461" i="59"/>
  <c r="G462" i="59"/>
  <c r="H462" i="59"/>
  <c r="A464" i="59"/>
  <c r="E67" i="59"/>
  <c r="G68" i="59"/>
  <c r="H68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A158" i="60" l="1"/>
  <c r="E599" i="59"/>
  <c r="E668" i="59"/>
  <c r="E462" i="59"/>
  <c r="E68" i="59"/>
  <c r="E742" i="59"/>
  <c r="A745" i="59"/>
  <c r="G743" i="59"/>
  <c r="H743" i="59"/>
  <c r="G669" i="59"/>
  <c r="H669" i="59"/>
  <c r="A671" i="59"/>
  <c r="A602" i="59"/>
  <c r="G600" i="59"/>
  <c r="H600" i="59"/>
  <c r="A465" i="59"/>
  <c r="H463" i="59"/>
  <c r="G463" i="59"/>
  <c r="H69" i="59"/>
  <c r="G69" i="59"/>
  <c r="A71" i="59"/>
  <c r="F34" i="44"/>
  <c r="F33" i="44"/>
  <c r="E463" i="59" l="1"/>
  <c r="E69" i="59"/>
  <c r="A159" i="60"/>
  <c r="E743" i="59"/>
  <c r="E669" i="59"/>
  <c r="G744" i="59"/>
  <c r="H744" i="59"/>
  <c r="A746" i="59"/>
  <c r="A672" i="59"/>
  <c r="H670" i="59"/>
  <c r="G670" i="59"/>
  <c r="G601" i="59"/>
  <c r="H601" i="59"/>
  <c r="E600" i="59"/>
  <c r="A603" i="59"/>
  <c r="A466" i="59"/>
  <c r="G464" i="59"/>
  <c r="H464" i="59"/>
  <c r="A72" i="59"/>
  <c r="H70" i="59"/>
  <c r="E70" i="59"/>
  <c r="G70" i="59"/>
  <c r="A160" i="60" l="1"/>
  <c r="E744" i="59"/>
  <c r="E601" i="59"/>
  <c r="E670" i="59"/>
  <c r="G745" i="59"/>
  <c r="H745" i="59"/>
  <c r="A747" i="59"/>
  <c r="A673" i="59"/>
  <c r="G671" i="59"/>
  <c r="H671" i="59"/>
  <c r="H603" i="59"/>
  <c r="G603" i="59"/>
  <c r="G602" i="59"/>
  <c r="H602" i="59"/>
  <c r="A467" i="59"/>
  <c r="E464" i="59"/>
  <c r="H465" i="59"/>
  <c r="G465" i="59"/>
  <c r="G71" i="59"/>
  <c r="H71" i="59"/>
  <c r="A73" i="59"/>
  <c r="A161" i="60" l="1"/>
  <c r="E745" i="59"/>
  <c r="E602" i="59"/>
  <c r="E465" i="59"/>
  <c r="E71" i="59"/>
  <c r="H746" i="59"/>
  <c r="G746" i="59"/>
  <c r="A748" i="59"/>
  <c r="A674" i="59"/>
  <c r="G672" i="59"/>
  <c r="H672" i="59"/>
  <c r="E671" i="59"/>
  <c r="E603" i="59"/>
  <c r="G466" i="59"/>
  <c r="H466" i="59"/>
  <c r="A468" i="59"/>
  <c r="A74" i="59"/>
  <c r="G72" i="59"/>
  <c r="H72" i="59"/>
  <c r="F7" i="15"/>
  <c r="A162" i="60" l="1"/>
  <c r="E672" i="59"/>
  <c r="E746" i="59"/>
  <c r="G747" i="59"/>
  <c r="H747" i="59"/>
  <c r="A749" i="59"/>
  <c r="H673" i="59"/>
  <c r="G673" i="59"/>
  <c r="A675" i="59"/>
  <c r="E466" i="59"/>
  <c r="A469" i="59"/>
  <c r="H467" i="59"/>
  <c r="G467" i="59"/>
  <c r="H73" i="59"/>
  <c r="G73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A163" i="60" l="1"/>
  <c r="E467" i="59"/>
  <c r="E747" i="59"/>
  <c r="A750" i="59"/>
  <c r="H748" i="59"/>
  <c r="G748" i="59"/>
  <c r="G674" i="59"/>
  <c r="H674" i="59"/>
  <c r="A676" i="59"/>
  <c r="E673" i="59"/>
  <c r="G468" i="59"/>
  <c r="H468" i="59"/>
  <c r="A470" i="59"/>
  <c r="A76" i="59"/>
  <c r="H74" i="59"/>
  <c r="G74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A164" i="60" l="1"/>
  <c r="E674" i="59"/>
  <c r="E74" i="59"/>
  <c r="E468" i="59"/>
  <c r="E748" i="59"/>
  <c r="G749" i="59"/>
  <c r="H749" i="59"/>
  <c r="A751" i="59"/>
  <c r="A677" i="59"/>
  <c r="G675" i="59"/>
  <c r="H675" i="59"/>
  <c r="H469" i="59"/>
  <c r="G469" i="59"/>
  <c r="A471" i="59"/>
  <c r="H75" i="59"/>
  <c r="G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165" i="60" l="1"/>
  <c r="E749" i="59"/>
  <c r="E675" i="59"/>
  <c r="G750" i="59"/>
  <c r="H750" i="59"/>
  <c r="A752" i="59"/>
  <c r="H676" i="59"/>
  <c r="G676" i="59"/>
  <c r="G677" i="59"/>
  <c r="H677" i="59"/>
  <c r="E469" i="59"/>
  <c r="G470" i="59"/>
  <c r="H470" i="59"/>
  <c r="A472" i="59"/>
  <c r="E75" i="59"/>
  <c r="A78" i="59"/>
  <c r="G76" i="59"/>
  <c r="H76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A166" i="60" l="1"/>
  <c r="E750" i="59"/>
  <c r="G751" i="59"/>
  <c r="H751" i="59"/>
  <c r="A753" i="59"/>
  <c r="E676" i="59"/>
  <c r="E677" i="59"/>
  <c r="H471" i="59"/>
  <c r="G471" i="59"/>
  <c r="A473" i="59"/>
  <c r="E470" i="59"/>
  <c r="E76" i="59"/>
  <c r="H77" i="59"/>
  <c r="G77" i="59"/>
  <c r="A79" i="59"/>
  <c r="F54" i="48"/>
  <c r="F38" i="48"/>
  <c r="C41" i="48"/>
  <c r="F37" i="48" s="1"/>
  <c r="C57" i="48"/>
  <c r="C65" i="48" s="1"/>
  <c r="A167" i="60" l="1"/>
  <c r="E751" i="59"/>
  <c r="G752" i="59"/>
  <c r="H752" i="59"/>
  <c r="A754" i="59"/>
  <c r="H472" i="59"/>
  <c r="G472" i="59"/>
  <c r="A474" i="59"/>
  <c r="E471" i="59"/>
  <c r="A80" i="59"/>
  <c r="E77" i="59"/>
  <c r="H78" i="59"/>
  <c r="G78" i="59"/>
  <c r="C49" i="48"/>
  <c r="F53" i="48"/>
  <c r="C5" i="48"/>
  <c r="A168" i="60" l="1"/>
  <c r="E752" i="59"/>
  <c r="G753" i="59"/>
  <c r="H753" i="59"/>
  <c r="A755" i="59"/>
  <c r="H473" i="59"/>
  <c r="G473" i="59"/>
  <c r="A475" i="59"/>
  <c r="E472" i="59"/>
  <c r="G79" i="59"/>
  <c r="H79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A169" i="60" l="1"/>
  <c r="E753" i="59"/>
  <c r="E473" i="59"/>
  <c r="E79" i="59"/>
  <c r="H754" i="59"/>
  <c r="G754" i="59"/>
  <c r="A756" i="59"/>
  <c r="A476" i="59"/>
  <c r="H474" i="59"/>
  <c r="G474" i="59"/>
  <c r="A82" i="59"/>
  <c r="H80" i="59"/>
  <c r="G80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A170" i="60" l="1"/>
  <c r="E754" i="59"/>
  <c r="E474" i="59"/>
  <c r="G755" i="59"/>
  <c r="H755" i="59"/>
  <c r="A757" i="59"/>
  <c r="A477" i="59"/>
  <c r="H475" i="59"/>
  <c r="G475" i="59"/>
  <c r="H81" i="59"/>
  <c r="G81" i="59"/>
  <c r="E80" i="59"/>
  <c r="A83" i="59"/>
  <c r="D156" i="48"/>
  <c r="E156" i="48"/>
  <c r="A171" i="60" l="1"/>
  <c r="E81" i="59"/>
  <c r="E755" i="59"/>
  <c r="E475" i="59"/>
  <c r="H756" i="59"/>
  <c r="G756" i="59"/>
  <c r="A758" i="59"/>
  <c r="A478" i="59"/>
  <c r="G476" i="59"/>
  <c r="H476" i="59"/>
  <c r="A84" i="59"/>
  <c r="H82" i="59"/>
  <c r="G82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D189" i="48" l="1"/>
  <c r="E189" i="48" s="1"/>
  <c r="A172" i="60"/>
  <c r="E756" i="59"/>
  <c r="E82" i="59"/>
  <c r="G757" i="59"/>
  <c r="H757" i="59"/>
  <c r="A759" i="59"/>
  <c r="A479" i="59"/>
  <c r="E476" i="59"/>
  <c r="G477" i="59"/>
  <c r="H477" i="59"/>
  <c r="A85" i="59"/>
  <c r="H83" i="59"/>
  <c r="G83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A173" i="60" l="1"/>
  <c r="E83" i="59"/>
  <c r="E757" i="59"/>
  <c r="A760" i="59"/>
  <c r="G758" i="59"/>
  <c r="H758" i="59"/>
  <c r="G478" i="59"/>
  <c r="H478" i="59"/>
  <c r="A480" i="59"/>
  <c r="E477" i="59"/>
  <c r="H84" i="59"/>
  <c r="G84" i="59"/>
  <c r="A86" i="59"/>
  <c r="K76" i="43"/>
  <c r="J76" i="43" s="1"/>
  <c r="A174" i="60" l="1"/>
  <c r="E84" i="59"/>
  <c r="E758" i="59"/>
  <c r="A761" i="59"/>
  <c r="G759" i="59"/>
  <c r="H759" i="59"/>
  <c r="H479" i="59"/>
  <c r="G479" i="59"/>
  <c r="A481" i="59"/>
  <c r="E478" i="59"/>
  <c r="H85" i="59"/>
  <c r="G85" i="59"/>
  <c r="A87" i="59"/>
  <c r="I4" i="49"/>
  <c r="A175" i="60" l="1"/>
  <c r="E759" i="59"/>
  <c r="E479" i="59"/>
  <c r="G760" i="59"/>
  <c r="H760" i="59"/>
  <c r="A482" i="59"/>
  <c r="G480" i="59"/>
  <c r="H480" i="59"/>
  <c r="E85" i="59"/>
  <c r="H86" i="59"/>
  <c r="G86" i="59"/>
  <c r="A88" i="59"/>
  <c r="A176" i="60" l="1"/>
  <c r="G761" i="59"/>
  <c r="H761" i="59"/>
  <c r="E760" i="59"/>
  <c r="H481" i="59"/>
  <c r="G481" i="59"/>
  <c r="A483" i="59"/>
  <c r="E480" i="59"/>
  <c r="G87" i="59"/>
  <c r="H87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A177" i="60" l="1"/>
  <c r="H762" i="59"/>
  <c r="G762" i="59"/>
  <c r="E761" i="59"/>
  <c r="E481" i="59"/>
  <c r="G482" i="59"/>
  <c r="H482" i="59"/>
  <c r="A484" i="59"/>
  <c r="E87" i="59"/>
  <c r="A90" i="59"/>
  <c r="H88" i="59"/>
  <c r="G88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A178" i="60" l="1"/>
  <c r="E88" i="59"/>
  <c r="E482" i="59"/>
  <c r="A485" i="59"/>
  <c r="H483" i="59"/>
  <c r="G483" i="59"/>
  <c r="A91" i="59"/>
  <c r="H89" i="59"/>
  <c r="G89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A179" i="60" l="1"/>
  <c r="E483" i="59"/>
  <c r="G484" i="59"/>
  <c r="H484" i="59"/>
  <c r="A486" i="59"/>
  <c r="E89" i="59"/>
  <c r="H90" i="59"/>
  <c r="G90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O148" i="48" l="1"/>
  <c r="O149" i="48" s="1"/>
  <c r="A180" i="60"/>
  <c r="E484" i="59"/>
  <c r="G485" i="59"/>
  <c r="H485" i="59"/>
  <c r="A487" i="59"/>
  <c r="H91" i="59"/>
  <c r="G91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A181" i="60" l="1"/>
  <c r="E485" i="59"/>
  <c r="G486" i="59"/>
  <c r="H486" i="59"/>
  <c r="A488" i="59"/>
  <c r="H92" i="59"/>
  <c r="G92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A182" i="60" l="1"/>
  <c r="E92" i="59"/>
  <c r="E486" i="59"/>
  <c r="H487" i="59"/>
  <c r="G487" i="59"/>
  <c r="A489" i="59"/>
  <c r="H93" i="59"/>
  <c r="G93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A183" i="60" l="1"/>
  <c r="E487" i="59"/>
  <c r="A490" i="59"/>
  <c r="G488" i="59"/>
  <c r="H488" i="59"/>
  <c r="E93" i="59"/>
  <c r="H94" i="59"/>
  <c r="G94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A184" i="60" l="1"/>
  <c r="E94" i="59"/>
  <c r="E488" i="59"/>
  <c r="A491" i="59"/>
  <c r="G489" i="59"/>
  <c r="H489" i="59"/>
  <c r="G95" i="59"/>
  <c r="H95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A185" i="60" l="1"/>
  <c r="E489" i="59"/>
  <c r="G490" i="59"/>
  <c r="H490" i="59"/>
  <c r="A492" i="59"/>
  <c r="E95" i="59"/>
  <c r="A98" i="59"/>
  <c r="G96" i="59"/>
  <c r="H96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A186" i="60" l="1"/>
  <c r="E96" i="59"/>
  <c r="E490" i="59"/>
  <c r="H491" i="59"/>
  <c r="G491" i="59"/>
  <c r="A493" i="59"/>
  <c r="A99" i="59"/>
  <c r="H97" i="59"/>
  <c r="G97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A187" i="60" l="1"/>
  <c r="E491" i="59"/>
  <c r="A494" i="59"/>
  <c r="G492" i="59"/>
  <c r="H492" i="59"/>
  <c r="E97" i="59"/>
  <c r="H98" i="59"/>
  <c r="G98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A188" i="60" l="1"/>
  <c r="E98" i="59"/>
  <c r="E492" i="59"/>
  <c r="H493" i="59"/>
  <c r="G493" i="59"/>
  <c r="A495" i="59"/>
  <c r="H99" i="59"/>
  <c r="G99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A189" i="60" l="1"/>
  <c r="E493" i="59"/>
  <c r="G494" i="59"/>
  <c r="H494" i="59"/>
  <c r="A496" i="59"/>
  <c r="E99" i="59"/>
  <c r="G100" i="59"/>
  <c r="H100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A190" i="60" l="1"/>
  <c r="E494" i="59"/>
  <c r="H495" i="59"/>
  <c r="G495" i="59"/>
  <c r="A497" i="59"/>
  <c r="E100" i="59"/>
  <c r="H101" i="59"/>
  <c r="G101" i="59"/>
  <c r="A103" i="59"/>
  <c r="B158" i="44"/>
  <c r="B166" i="44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I3" i="62" l="1"/>
  <c r="E3" i="63"/>
  <c r="E3" i="61"/>
  <c r="A191" i="60"/>
  <c r="E101" i="59"/>
  <c r="E495" i="59"/>
  <c r="G496" i="59"/>
  <c r="H496" i="59"/>
  <c r="A498" i="59"/>
  <c r="H102" i="59"/>
  <c r="G102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A192" i="60" l="1"/>
  <c r="E496" i="59"/>
  <c r="A499" i="59"/>
  <c r="H497" i="59"/>
  <c r="G497" i="59"/>
  <c r="G103" i="59"/>
  <c r="H103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A193" i="60" l="1"/>
  <c r="E103" i="59"/>
  <c r="E497" i="59"/>
  <c r="A500" i="59"/>
  <c r="G498" i="59"/>
  <c r="H498" i="59"/>
  <c r="G104" i="59"/>
  <c r="H104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A194" i="60" l="1"/>
  <c r="E498" i="59"/>
  <c r="H499" i="59"/>
  <c r="G499" i="59"/>
  <c r="A501" i="59"/>
  <c r="E104" i="59"/>
  <c r="A107" i="59"/>
  <c r="H105" i="59"/>
  <c r="G105" i="59"/>
  <c r="D17" i="48"/>
  <c r="G6" i="48"/>
  <c r="G22" i="48"/>
  <c r="G21" i="48"/>
  <c r="C46" i="44"/>
  <c r="C62" i="44"/>
  <c r="A195" i="60" l="1"/>
  <c r="G500" i="59"/>
  <c r="H500" i="59"/>
  <c r="A502" i="59"/>
  <c r="E499" i="59"/>
  <c r="E105" i="59"/>
  <c r="A108" i="59"/>
  <c r="H106" i="59"/>
  <c r="G106" i="59"/>
  <c r="G5" i="48"/>
  <c r="D33" i="48"/>
  <c r="C20" i="6"/>
  <c r="A196" i="60" l="1"/>
  <c r="E106" i="59"/>
  <c r="A503" i="59"/>
  <c r="H501" i="59"/>
  <c r="G501" i="59"/>
  <c r="E500" i="59"/>
  <c r="H107" i="59"/>
  <c r="G107" i="59"/>
  <c r="A109" i="59"/>
  <c r="K8" i="6"/>
  <c r="I8" i="6"/>
  <c r="A197" i="60" l="1"/>
  <c r="H502" i="59"/>
  <c r="G502" i="59"/>
  <c r="A504" i="59"/>
  <c r="E501" i="59"/>
  <c r="E107" i="59"/>
  <c r="G108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A198" i="60" l="1"/>
  <c r="E108" i="59"/>
  <c r="G503" i="59"/>
  <c r="H503" i="59"/>
  <c r="E502" i="59"/>
  <c r="A505" i="59"/>
  <c r="H109" i="59"/>
  <c r="G109" i="59"/>
  <c r="A111" i="59"/>
  <c r="N64" i="21"/>
  <c r="O64" i="21"/>
  <c r="A199" i="60" l="1"/>
  <c r="E503" i="59"/>
  <c r="G504" i="59"/>
  <c r="H504" i="59"/>
  <c r="A506" i="59"/>
  <c r="H110" i="59"/>
  <c r="G110" i="59"/>
  <c r="A112" i="59"/>
  <c r="E109" i="59"/>
  <c r="A200" i="60" l="1"/>
  <c r="E504" i="59"/>
  <c r="E110" i="59"/>
  <c r="A507" i="59"/>
  <c r="G505" i="59"/>
  <c r="H505" i="59"/>
  <c r="H111" i="59"/>
  <c r="G111" i="59"/>
  <c r="A113" i="59"/>
  <c r="A201" i="60" l="1"/>
  <c r="E111" i="59"/>
  <c r="H506" i="59"/>
  <c r="G506" i="59"/>
  <c r="E505" i="59"/>
  <c r="A508" i="59"/>
  <c r="A114" i="59"/>
  <c r="G112" i="59"/>
  <c r="H112" i="59"/>
  <c r="A202" i="60" l="1"/>
  <c r="E112" i="59"/>
  <c r="G507" i="59"/>
  <c r="H507" i="59"/>
  <c r="A509" i="59"/>
  <c r="E506" i="59"/>
  <c r="H113" i="59"/>
  <c r="G113" i="59"/>
  <c r="A115" i="59"/>
  <c r="A203" i="60" l="1"/>
  <c r="E113" i="59"/>
  <c r="E507" i="59"/>
  <c r="A510" i="59"/>
  <c r="H508" i="59"/>
  <c r="G508" i="59"/>
  <c r="A116" i="59"/>
  <c r="H114" i="59"/>
  <c r="G114" i="59"/>
  <c r="A204" i="60" l="1"/>
  <c r="E114" i="59"/>
  <c r="E508" i="59"/>
  <c r="G509" i="59"/>
  <c r="H509" i="59"/>
  <c r="A511" i="59"/>
  <c r="A117" i="59"/>
  <c r="H115" i="59"/>
  <c r="G115" i="59"/>
  <c r="A205" i="60" l="1"/>
  <c r="G510" i="59"/>
  <c r="H510" i="59"/>
  <c r="A512" i="59"/>
  <c r="E509" i="59"/>
  <c r="H116" i="59"/>
  <c r="G116" i="59"/>
  <c r="A118" i="59"/>
  <c r="E115" i="59"/>
  <c r="A206" i="60" l="1"/>
  <c r="G511" i="59"/>
  <c r="H511" i="59"/>
  <c r="A513" i="59"/>
  <c r="E510" i="59"/>
  <c r="H117" i="59"/>
  <c r="G117" i="59"/>
  <c r="A119" i="59"/>
  <c r="E116" i="59"/>
  <c r="A207" i="60" l="1"/>
  <c r="A514" i="59"/>
  <c r="H512" i="59"/>
  <c r="G512" i="59"/>
  <c r="E511" i="59"/>
  <c r="H118" i="59"/>
  <c r="G118" i="59"/>
  <c r="A120" i="59"/>
  <c r="E117" i="59"/>
  <c r="A208" i="60" l="1"/>
  <c r="E512" i="59"/>
  <c r="G513" i="59"/>
  <c r="H513" i="59"/>
  <c r="A515" i="59"/>
  <c r="H119" i="59"/>
  <c r="G119" i="59"/>
  <c r="A121" i="59"/>
  <c r="E118" i="59"/>
  <c r="A209" i="60" l="1"/>
  <c r="E513" i="59"/>
  <c r="H514" i="59"/>
  <c r="G514" i="59"/>
  <c r="A516" i="59"/>
  <c r="A122" i="59"/>
  <c r="H120" i="59"/>
  <c r="G120" i="59"/>
  <c r="E119" i="59"/>
  <c r="A210" i="60" l="1"/>
  <c r="E514" i="59"/>
  <c r="A517" i="59"/>
  <c r="G515" i="59"/>
  <c r="H515" i="59"/>
  <c r="H121" i="59"/>
  <c r="G121" i="59"/>
  <c r="E120" i="59"/>
  <c r="A123" i="59"/>
  <c r="A211" i="60" l="1"/>
  <c r="E515" i="59"/>
  <c r="H516" i="59"/>
  <c r="G516" i="59"/>
  <c r="A518" i="59"/>
  <c r="A124" i="59"/>
  <c r="H122" i="59"/>
  <c r="G122" i="59"/>
  <c r="E121" i="59"/>
  <c r="A212" i="60" l="1"/>
  <c r="E516" i="59"/>
  <c r="E122" i="59"/>
  <c r="G517" i="59"/>
  <c r="H517" i="59"/>
  <c r="A519" i="59"/>
  <c r="H123" i="59"/>
  <c r="G123" i="59"/>
  <c r="A125" i="59"/>
  <c r="A213" i="60" l="1"/>
  <c r="E517" i="59"/>
  <c r="A520" i="59"/>
  <c r="G518" i="59"/>
  <c r="H518" i="59"/>
  <c r="E123" i="59"/>
  <c r="H124" i="59"/>
  <c r="G124" i="59"/>
  <c r="A126" i="59"/>
  <c r="A214" i="60" l="1"/>
  <c r="E518" i="59"/>
  <c r="G519" i="59"/>
  <c r="H519" i="59"/>
  <c r="A521" i="59"/>
  <c r="E124" i="59"/>
  <c r="A127" i="59"/>
  <c r="H125" i="59"/>
  <c r="G125" i="59"/>
  <c r="A215" i="60" l="1"/>
  <c r="E519" i="59"/>
  <c r="H520" i="59"/>
  <c r="G520" i="59"/>
  <c r="A522" i="59"/>
  <c r="A128" i="59"/>
  <c r="E125" i="59"/>
  <c r="H126" i="59"/>
  <c r="G126" i="59"/>
  <c r="A216" i="60" l="1"/>
  <c r="E520" i="59"/>
  <c r="A523" i="59"/>
  <c r="G521" i="59"/>
  <c r="H521" i="59"/>
  <c r="E126" i="59"/>
  <c r="H127" i="59"/>
  <c r="G127" i="59"/>
  <c r="A129" i="59"/>
  <c r="A217" i="60" l="1"/>
  <c r="E127" i="59"/>
  <c r="E521" i="59"/>
  <c r="G522" i="59"/>
  <c r="H522" i="59"/>
  <c r="A524" i="59"/>
  <c r="A130" i="59"/>
  <c r="G128" i="59"/>
  <c r="H128" i="59"/>
  <c r="A218" i="60" l="1"/>
  <c r="E522" i="59"/>
  <c r="G523" i="59"/>
  <c r="H523" i="59"/>
  <c r="A525" i="59"/>
  <c r="E128" i="59"/>
  <c r="A131" i="59"/>
  <c r="H129" i="59"/>
  <c r="G129" i="59"/>
  <c r="A219" i="60" l="1"/>
  <c r="E129" i="59"/>
  <c r="H524" i="59"/>
  <c r="G524" i="59"/>
  <c r="A526" i="59"/>
  <c r="E523" i="59"/>
  <c r="A132" i="59"/>
  <c r="H130" i="59"/>
  <c r="G130" i="59"/>
  <c r="A220" i="60" l="1"/>
  <c r="E524" i="59"/>
  <c r="A527" i="59"/>
  <c r="G525" i="59"/>
  <c r="H525" i="59"/>
  <c r="E130" i="59"/>
  <c r="H131" i="59"/>
  <c r="G131" i="59"/>
  <c r="A133" i="59"/>
  <c r="A221" i="60" l="1"/>
  <c r="E525" i="59"/>
  <c r="E131" i="59"/>
  <c r="A528" i="59"/>
  <c r="H526" i="59"/>
  <c r="G526" i="59"/>
  <c r="H132" i="59"/>
  <c r="G132" i="59"/>
  <c r="A134" i="59"/>
  <c r="A222" i="60" l="1"/>
  <c r="E526" i="59"/>
  <c r="G527" i="59"/>
  <c r="H527" i="59"/>
  <c r="A529" i="59"/>
  <c r="E132" i="59"/>
  <c r="H133" i="59"/>
  <c r="G133" i="59"/>
  <c r="A135" i="59"/>
  <c r="A223" i="60" l="1"/>
  <c r="E527" i="59"/>
  <c r="A530" i="59"/>
  <c r="H528" i="59"/>
  <c r="G528" i="59"/>
  <c r="E133" i="59"/>
  <c r="H134" i="59"/>
  <c r="G134" i="59"/>
  <c r="A136" i="59"/>
  <c r="A224" i="60" l="1"/>
  <c r="E528" i="59"/>
  <c r="A531" i="59"/>
  <c r="G529" i="59"/>
  <c r="H529" i="59"/>
  <c r="E134" i="59"/>
  <c r="G135" i="59"/>
  <c r="H135" i="59"/>
  <c r="A137" i="59"/>
  <c r="A225" i="60" l="1"/>
  <c r="E529" i="59"/>
  <c r="E135" i="59"/>
  <c r="H530" i="59"/>
  <c r="G530" i="59"/>
  <c r="A532" i="59"/>
  <c r="A138" i="59"/>
  <c r="H136" i="59"/>
  <c r="G136" i="59"/>
  <c r="A226" i="60" l="1"/>
  <c r="E136" i="59"/>
  <c r="A533" i="59"/>
  <c r="G531" i="59"/>
  <c r="H531" i="59"/>
  <c r="E530" i="59"/>
  <c r="H137" i="59"/>
  <c r="G137" i="59"/>
  <c r="A139" i="59"/>
  <c r="A227" i="60" l="1"/>
  <c r="E531" i="59"/>
  <c r="E137" i="59"/>
  <c r="G533" i="59"/>
  <c r="H533" i="59"/>
  <c r="H532" i="59"/>
  <c r="G532" i="59"/>
  <c r="A140" i="59"/>
  <c r="G138" i="59"/>
  <c r="H138" i="59"/>
  <c r="A228" i="60" l="1"/>
  <c r="E532" i="59"/>
  <c r="E533" i="59"/>
  <c r="A141" i="59"/>
  <c r="G139" i="59"/>
  <c r="H139" i="59"/>
  <c r="E138" i="59"/>
  <c r="A229" i="60" l="1"/>
  <c r="G140" i="59"/>
  <c r="H140" i="59"/>
  <c r="A142" i="59"/>
  <c r="E139" i="59"/>
  <c r="A230" i="60" l="1"/>
  <c r="E140" i="59"/>
  <c r="H141" i="59"/>
  <c r="G141" i="59"/>
  <c r="A143" i="59"/>
  <c r="A231" i="60" l="1"/>
  <c r="H142" i="59"/>
  <c r="G142" i="59"/>
  <c r="A144" i="59"/>
  <c r="E141" i="59"/>
  <c r="A232" i="60" l="1"/>
  <c r="E142" i="59"/>
  <c r="H143" i="59"/>
  <c r="G143" i="59"/>
  <c r="A145" i="59"/>
  <c r="A233" i="60" l="1"/>
  <c r="E143" i="59"/>
  <c r="A146" i="59"/>
  <c r="G144" i="59"/>
  <c r="H144" i="59"/>
  <c r="A234" i="60" l="1"/>
  <c r="E144" i="59"/>
  <c r="A147" i="59"/>
  <c r="H145" i="59"/>
  <c r="G145" i="59"/>
  <c r="A235" i="60" l="1"/>
  <c r="E145" i="59"/>
  <c r="A148" i="59"/>
  <c r="H146" i="59"/>
  <c r="G146" i="59"/>
  <c r="A236" i="60" l="1"/>
  <c r="E146" i="59"/>
  <c r="H147" i="59"/>
  <c r="G147" i="59"/>
  <c r="A149" i="59"/>
  <c r="A237" i="60" l="1"/>
  <c r="G148" i="59"/>
  <c r="H148" i="59"/>
  <c r="A150" i="59"/>
  <c r="E147" i="59"/>
  <c r="A238" i="60" l="1"/>
  <c r="E148" i="59"/>
  <c r="H149" i="59"/>
  <c r="G149" i="59"/>
  <c r="A151" i="59"/>
  <c r="A239" i="60" l="1"/>
  <c r="E149" i="59"/>
  <c r="H150" i="59"/>
  <c r="G150" i="59"/>
  <c r="A152" i="59"/>
  <c r="A240" i="60" l="1"/>
  <c r="E150" i="59"/>
  <c r="H151" i="59"/>
  <c r="G151" i="59"/>
  <c r="A153" i="59"/>
  <c r="A241" i="60" l="1"/>
  <c r="E151" i="59"/>
  <c r="A154" i="59"/>
  <c r="G152" i="59"/>
  <c r="H152" i="59"/>
  <c r="A242" i="60" l="1"/>
  <c r="E152" i="59"/>
  <c r="A155" i="59"/>
  <c r="H153" i="59"/>
  <c r="G153" i="59"/>
  <c r="A243" i="60" l="1"/>
  <c r="E153" i="59"/>
  <c r="A156" i="59"/>
  <c r="H154" i="59"/>
  <c r="G154" i="59"/>
  <c r="A244" i="60" l="1"/>
  <c r="E154" i="59"/>
  <c r="H155" i="59"/>
  <c r="G155" i="59"/>
  <c r="A157" i="59"/>
  <c r="A245" i="60" l="1"/>
  <c r="E155" i="59"/>
  <c r="H156" i="59"/>
  <c r="G156" i="59"/>
  <c r="A158" i="59"/>
  <c r="A246" i="60" l="1"/>
  <c r="E156" i="59"/>
  <c r="H157" i="59"/>
  <c r="G157" i="59"/>
  <c r="A159" i="59"/>
  <c r="A247" i="60" l="1"/>
  <c r="E157" i="59"/>
  <c r="H158" i="59"/>
  <c r="G158" i="59"/>
  <c r="A160" i="59"/>
  <c r="A248" i="60" l="1"/>
  <c r="E158" i="59"/>
  <c r="H159" i="59"/>
  <c r="G159" i="59"/>
  <c r="A161" i="59"/>
  <c r="A249" i="60" l="1"/>
  <c r="E159" i="59"/>
  <c r="A162" i="59"/>
  <c r="H160" i="59"/>
  <c r="G160" i="59"/>
  <c r="A250" i="60" l="1"/>
  <c r="E160" i="59"/>
  <c r="H161" i="59"/>
  <c r="G161" i="59"/>
  <c r="A163" i="59"/>
  <c r="A251" i="60" l="1"/>
  <c r="E161" i="59"/>
  <c r="A164" i="59"/>
  <c r="H162" i="59"/>
  <c r="G162" i="59"/>
  <c r="A252" i="60" l="1"/>
  <c r="A165" i="59"/>
  <c r="E162" i="59"/>
  <c r="H163" i="59"/>
  <c r="G163" i="59"/>
  <c r="A253" i="60" l="1"/>
  <c r="E163" i="59"/>
  <c r="G164" i="59"/>
  <c r="H164" i="59"/>
  <c r="A166" i="59"/>
  <c r="A254" i="60" l="1"/>
  <c r="E164" i="59"/>
  <c r="H165" i="59"/>
  <c r="G165" i="59"/>
  <c r="A167" i="59"/>
  <c r="A255" i="60" l="1"/>
  <c r="E165" i="59"/>
  <c r="H166" i="59"/>
  <c r="G166" i="59"/>
  <c r="A168" i="59"/>
  <c r="A256" i="60" l="1"/>
  <c r="E166" i="59"/>
  <c r="H167" i="59"/>
  <c r="G167" i="59"/>
  <c r="A169" i="59"/>
  <c r="A257" i="60" l="1"/>
  <c r="E167" i="59"/>
  <c r="A170" i="59"/>
  <c r="G168" i="59"/>
  <c r="H168" i="59"/>
  <c r="A258" i="60" l="1"/>
  <c r="G169" i="59"/>
  <c r="H169" i="59"/>
  <c r="E168" i="59"/>
  <c r="A171" i="59"/>
  <c r="A259" i="60" l="1"/>
  <c r="E169" i="59"/>
  <c r="A172" i="59"/>
  <c r="H170" i="59"/>
  <c r="G170" i="59"/>
  <c r="A260" i="60" l="1"/>
  <c r="E170" i="59"/>
  <c r="A173" i="59"/>
  <c r="G171" i="59"/>
  <c r="H171" i="59"/>
  <c r="A261" i="60" l="1"/>
  <c r="E171" i="59"/>
  <c r="A174" i="59"/>
  <c r="H172" i="59"/>
  <c r="G172" i="59"/>
  <c r="A262" i="60" l="1"/>
  <c r="H173" i="59"/>
  <c r="G173" i="59"/>
  <c r="A175" i="59"/>
  <c r="E172" i="59"/>
  <c r="A263" i="60" l="1"/>
  <c r="E173" i="59"/>
  <c r="G174" i="59"/>
  <c r="H174" i="59"/>
  <c r="A176" i="59"/>
  <c r="A264" i="60" l="1"/>
  <c r="E174" i="59"/>
  <c r="A177" i="59"/>
  <c r="H175" i="59"/>
  <c r="G175" i="59"/>
  <c r="A265" i="60" l="1"/>
  <c r="E175" i="59"/>
  <c r="H176" i="59"/>
  <c r="G176" i="59"/>
  <c r="A178" i="59"/>
  <c r="A266" i="60" l="1"/>
  <c r="E176" i="59"/>
  <c r="A179" i="59"/>
  <c r="H177" i="59"/>
  <c r="G177" i="59"/>
  <c r="A267" i="60" l="1"/>
  <c r="E177" i="59"/>
  <c r="A180" i="59"/>
  <c r="H178" i="59"/>
  <c r="G178" i="59"/>
  <c r="A268" i="60" l="1"/>
  <c r="E178" i="59"/>
  <c r="H179" i="59"/>
  <c r="G179" i="59"/>
  <c r="A181" i="59"/>
  <c r="A269" i="60" l="1"/>
  <c r="E179" i="59"/>
  <c r="A182" i="59"/>
  <c r="G180" i="59"/>
  <c r="H180" i="59"/>
  <c r="A270" i="60" l="1"/>
  <c r="H181" i="59"/>
  <c r="G181" i="59"/>
  <c r="A183" i="59"/>
  <c r="E180" i="59"/>
  <c r="A271" i="60" l="1"/>
  <c r="E181" i="59"/>
  <c r="A184" i="59"/>
  <c r="G182" i="59"/>
  <c r="H182" i="59"/>
  <c r="A272" i="60" l="1"/>
  <c r="E182" i="59"/>
  <c r="H183" i="59"/>
  <c r="G183" i="59"/>
  <c r="A185" i="59"/>
  <c r="A273" i="60" l="1"/>
  <c r="E183" i="59"/>
  <c r="A186" i="59"/>
  <c r="H184" i="59"/>
  <c r="G184" i="59"/>
  <c r="A274" i="60" l="1"/>
  <c r="E184" i="59"/>
  <c r="G185" i="59"/>
  <c r="H185" i="59"/>
  <c r="A187" i="59"/>
  <c r="A275" i="60" l="1"/>
  <c r="E185" i="59"/>
  <c r="A188" i="59"/>
  <c r="H186" i="59"/>
  <c r="G186" i="59"/>
  <c r="A276" i="60" l="1"/>
  <c r="E186" i="59"/>
  <c r="A189" i="59"/>
  <c r="H187" i="59"/>
  <c r="G187" i="59"/>
  <c r="A277" i="60" l="1"/>
  <c r="H188" i="59"/>
  <c r="G188" i="59"/>
  <c r="A190" i="59"/>
  <c r="E187" i="59"/>
  <c r="A278" i="60" l="1"/>
  <c r="E188" i="59"/>
  <c r="H189" i="59"/>
  <c r="G189" i="59"/>
  <c r="A191" i="59"/>
  <c r="A279" i="60" l="1"/>
  <c r="E189" i="59"/>
  <c r="G190" i="59"/>
  <c r="H190" i="59"/>
  <c r="A192" i="59"/>
  <c r="A280" i="60" l="1"/>
  <c r="G191" i="59"/>
  <c r="H191" i="59"/>
  <c r="A193" i="59"/>
  <c r="E190" i="59"/>
  <c r="A281" i="60" l="1"/>
  <c r="E191" i="59"/>
  <c r="A194" i="59"/>
  <c r="H192" i="59"/>
  <c r="G192" i="59"/>
  <c r="A282" i="60" l="1"/>
  <c r="E192" i="59"/>
  <c r="H193" i="59"/>
  <c r="G193" i="59"/>
  <c r="A195" i="59"/>
  <c r="A283" i="60" l="1"/>
  <c r="E193" i="59"/>
  <c r="A196" i="59"/>
  <c r="H194" i="59"/>
  <c r="G194" i="59"/>
  <c r="A284" i="60" l="1"/>
  <c r="E194" i="59"/>
  <c r="G195" i="59"/>
  <c r="H195" i="59"/>
  <c r="A197" i="59"/>
  <c r="A285" i="60" l="1"/>
  <c r="E195" i="59"/>
  <c r="H196" i="59"/>
  <c r="G196" i="59"/>
  <c r="A198" i="59"/>
  <c r="A286" i="60" l="1"/>
  <c r="E196" i="59"/>
  <c r="H197" i="59"/>
  <c r="G197" i="59"/>
  <c r="A199" i="59"/>
  <c r="A287" i="60" l="1"/>
  <c r="A200" i="59"/>
  <c r="G198" i="59"/>
  <c r="H198" i="59"/>
  <c r="E197" i="59"/>
  <c r="A288" i="60" l="1"/>
  <c r="E198" i="59"/>
  <c r="A201" i="59"/>
  <c r="G199" i="59"/>
  <c r="H199" i="59"/>
  <c r="A289" i="60" l="1"/>
  <c r="E199" i="59"/>
  <c r="A202" i="59"/>
  <c r="G200" i="59"/>
  <c r="H200" i="59"/>
  <c r="A290" i="60" l="1"/>
  <c r="E200" i="59"/>
  <c r="A203" i="59"/>
  <c r="H201" i="59"/>
  <c r="G201" i="59"/>
  <c r="A291" i="60" l="1"/>
  <c r="E201" i="59"/>
  <c r="G202" i="59"/>
  <c r="H202" i="59"/>
  <c r="A204" i="59"/>
  <c r="A292" i="60" l="1"/>
  <c r="E202" i="59"/>
  <c r="H203" i="59"/>
  <c r="G203" i="59"/>
  <c r="A205" i="59"/>
  <c r="A293" i="60" l="1"/>
  <c r="E203" i="59"/>
  <c r="G204" i="59"/>
  <c r="H204" i="59"/>
  <c r="A206" i="59"/>
  <c r="A294" i="60" l="1"/>
  <c r="H205" i="59"/>
  <c r="G205" i="59"/>
  <c r="A207" i="59"/>
  <c r="E204" i="59"/>
  <c r="A295" i="60" l="1"/>
  <c r="E205" i="59"/>
  <c r="H206" i="59"/>
  <c r="G206" i="59"/>
  <c r="A208" i="59"/>
  <c r="A296" i="60" l="1"/>
  <c r="E206" i="59"/>
  <c r="G207" i="59"/>
  <c r="H207" i="59"/>
  <c r="A209" i="59"/>
  <c r="A297" i="60" l="1"/>
  <c r="E207" i="59"/>
  <c r="A210" i="59"/>
  <c r="H208" i="59"/>
  <c r="G208" i="59"/>
  <c r="A298" i="60" l="1"/>
  <c r="E208" i="59"/>
  <c r="A211" i="59"/>
  <c r="H209" i="59"/>
  <c r="G209" i="59"/>
  <c r="A299" i="60" l="1"/>
  <c r="E209" i="59"/>
  <c r="A212" i="59"/>
  <c r="H210" i="59"/>
  <c r="G210" i="59"/>
  <c r="A300" i="60" l="1"/>
  <c r="E210" i="59"/>
  <c r="A213" i="59"/>
  <c r="H211" i="59"/>
  <c r="G211" i="59"/>
  <c r="A301" i="60" l="1"/>
  <c r="H212" i="59"/>
  <c r="G212" i="59"/>
  <c r="A214" i="59"/>
  <c r="E211" i="59"/>
  <c r="A302" i="60" l="1"/>
  <c r="H213" i="59"/>
  <c r="G213" i="59"/>
  <c r="A215" i="59"/>
  <c r="E212" i="59"/>
  <c r="A303" i="60" l="1"/>
  <c r="E213" i="59"/>
  <c r="G214" i="59"/>
  <c r="H214" i="59"/>
  <c r="A216" i="59"/>
  <c r="A304" i="60" l="1"/>
  <c r="H215" i="59"/>
  <c r="G215" i="59"/>
  <c r="F216" i="59"/>
  <c r="A217" i="59"/>
  <c r="E214" i="59"/>
  <c r="A305" i="60" l="1"/>
  <c r="E215" i="59"/>
  <c r="A218" i="59"/>
  <c r="H216" i="59"/>
  <c r="G216" i="59"/>
  <c r="A306" i="60" l="1"/>
  <c r="E216" i="59"/>
  <c r="H217" i="59"/>
  <c r="G217" i="59"/>
  <c r="A219" i="59"/>
  <c r="A307" i="60" l="1"/>
  <c r="E217" i="59"/>
  <c r="A220" i="59"/>
  <c r="G218" i="59"/>
  <c r="H218" i="59"/>
  <c r="A308" i="60" l="1"/>
  <c r="E218" i="59"/>
  <c r="G219" i="59"/>
  <c r="H219" i="59"/>
  <c r="A221" i="59"/>
  <c r="A309" i="60" l="1"/>
  <c r="E219" i="59"/>
  <c r="G220" i="59"/>
  <c r="H220" i="59"/>
  <c r="A222" i="59"/>
  <c r="A310" i="60" l="1"/>
  <c r="E220" i="59"/>
  <c r="H221" i="59"/>
  <c r="G221" i="59"/>
  <c r="A223" i="59"/>
  <c r="A311" i="60" l="1"/>
  <c r="E221" i="59"/>
  <c r="H222" i="59"/>
  <c r="G222" i="59"/>
  <c r="A224" i="59"/>
  <c r="A312" i="60" l="1"/>
  <c r="H223" i="59"/>
  <c r="G223" i="59"/>
  <c r="A225" i="59"/>
  <c r="E222" i="59"/>
  <c r="A313" i="60" l="1"/>
  <c r="A226" i="59"/>
  <c r="G224" i="59"/>
  <c r="H224" i="59"/>
  <c r="E223" i="59"/>
  <c r="A314" i="60" l="1"/>
  <c r="E224" i="59"/>
  <c r="G225" i="59"/>
  <c r="H225" i="59"/>
  <c r="A227" i="59"/>
  <c r="A315" i="60" l="1"/>
  <c r="E225" i="59"/>
  <c r="H226" i="59"/>
  <c r="G226" i="59"/>
  <c r="A228" i="59"/>
  <c r="A316" i="60" l="1"/>
  <c r="E226" i="59"/>
  <c r="H227" i="59"/>
  <c r="G227" i="59"/>
  <c r="A229" i="59"/>
  <c r="A317" i="60" l="1"/>
  <c r="E227" i="59"/>
  <c r="H228" i="59"/>
  <c r="G228" i="59"/>
  <c r="A230" i="59"/>
  <c r="A318" i="60" l="1"/>
  <c r="H229" i="59"/>
  <c r="G229" i="59"/>
  <c r="A231" i="59"/>
  <c r="E228" i="59"/>
  <c r="A319" i="60" l="1"/>
  <c r="E229" i="59"/>
  <c r="H230" i="59"/>
  <c r="G230" i="59"/>
  <c r="A232" i="59"/>
  <c r="A320" i="60" l="1"/>
  <c r="H231" i="59"/>
  <c r="G231" i="59"/>
  <c r="A233" i="59"/>
  <c r="E230" i="59"/>
  <c r="A321" i="60" l="1"/>
  <c r="H232" i="59"/>
  <c r="G232" i="59"/>
  <c r="A234" i="59"/>
  <c r="E231" i="59"/>
  <c r="A322" i="60" l="1"/>
  <c r="H233" i="59"/>
  <c r="G233" i="59"/>
  <c r="E232" i="59"/>
  <c r="A235" i="59"/>
  <c r="A323" i="60" l="1"/>
  <c r="E233" i="59"/>
  <c r="A236" i="59"/>
  <c r="G234" i="59"/>
  <c r="H234" i="59"/>
  <c r="A324" i="60" l="1"/>
  <c r="E234" i="59"/>
  <c r="H235" i="59"/>
  <c r="G235" i="59"/>
  <c r="A237" i="59"/>
  <c r="A325" i="60" l="1"/>
  <c r="E235" i="59"/>
  <c r="A238" i="59"/>
  <c r="G236" i="59"/>
  <c r="H236" i="59"/>
  <c r="A326" i="60" l="1"/>
  <c r="E236" i="59"/>
  <c r="H237" i="59"/>
  <c r="G237" i="59"/>
  <c r="A239" i="59"/>
  <c r="A327" i="60" l="1"/>
  <c r="E237" i="59"/>
  <c r="H238" i="59"/>
  <c r="G238" i="59"/>
  <c r="A240" i="59"/>
  <c r="A328" i="60" l="1"/>
  <c r="G239" i="59"/>
  <c r="H239" i="59"/>
  <c r="A241" i="59"/>
  <c r="E238" i="59"/>
  <c r="A329" i="60" l="1"/>
  <c r="E239" i="59"/>
  <c r="H240" i="59"/>
  <c r="G240" i="59"/>
  <c r="A242" i="59"/>
  <c r="A330" i="60" l="1"/>
  <c r="E240" i="59"/>
  <c r="A243" i="59"/>
  <c r="H241" i="59"/>
  <c r="G241" i="59"/>
  <c r="A331" i="60" l="1"/>
  <c r="A244" i="59"/>
  <c r="E241" i="59"/>
  <c r="H242" i="59"/>
  <c r="G242" i="59"/>
  <c r="A332" i="60" l="1"/>
  <c r="E242" i="59"/>
  <c r="H243" i="59"/>
  <c r="G243" i="59"/>
  <c r="A245" i="59"/>
  <c r="A333" i="60" l="1"/>
  <c r="E243" i="59"/>
  <c r="H244" i="59"/>
  <c r="G244" i="59"/>
  <c r="A246" i="59"/>
  <c r="A334" i="60" l="1"/>
  <c r="H245" i="59"/>
  <c r="G245" i="59"/>
  <c r="A247" i="59"/>
  <c r="E244" i="59"/>
  <c r="A335" i="60" l="1"/>
  <c r="E245" i="59"/>
  <c r="H246" i="59"/>
  <c r="G246" i="59"/>
  <c r="A248" i="59"/>
  <c r="A336" i="60" l="1"/>
  <c r="E246" i="59"/>
  <c r="G247" i="59"/>
  <c r="H247" i="59"/>
  <c r="A249" i="59"/>
  <c r="A337" i="60" l="1"/>
  <c r="H248" i="59"/>
  <c r="G248" i="59"/>
  <c r="A250" i="59"/>
  <c r="E247" i="59"/>
  <c r="A338" i="60" l="1"/>
  <c r="E248" i="59"/>
  <c r="A251" i="59"/>
  <c r="H249" i="59"/>
  <c r="G249" i="59"/>
  <c r="A339" i="60" l="1"/>
  <c r="G250" i="59"/>
  <c r="H250" i="59"/>
  <c r="E249" i="59"/>
  <c r="A252" i="59"/>
  <c r="A340" i="60" l="1"/>
  <c r="E250" i="59"/>
  <c r="H251" i="59"/>
  <c r="G251" i="59"/>
  <c r="A253" i="59"/>
  <c r="A341" i="60" l="1"/>
  <c r="E251" i="59"/>
  <c r="H252" i="59"/>
  <c r="G252" i="59"/>
  <c r="A254" i="59"/>
  <c r="A342" i="60" l="1"/>
  <c r="H253" i="59"/>
  <c r="G253" i="59"/>
  <c r="A255" i="59"/>
  <c r="E252" i="59"/>
  <c r="A343" i="60" l="1"/>
  <c r="E253" i="59"/>
  <c r="A256" i="59"/>
  <c r="H254" i="59"/>
  <c r="G254" i="59"/>
  <c r="A344" i="60" l="1"/>
  <c r="H255" i="59"/>
  <c r="G255" i="59"/>
  <c r="A257" i="59"/>
  <c r="E254" i="59"/>
  <c r="A345" i="60" l="1"/>
  <c r="E255" i="59"/>
  <c r="A258" i="59"/>
  <c r="G256" i="59"/>
  <c r="H256" i="59"/>
  <c r="A346" i="60" l="1"/>
  <c r="E256" i="59"/>
  <c r="A259" i="59"/>
  <c r="H257" i="59"/>
  <c r="G257" i="59"/>
  <c r="A347" i="60" l="1"/>
  <c r="E257" i="59"/>
  <c r="G258" i="59"/>
  <c r="H258" i="59"/>
  <c r="A260" i="59"/>
  <c r="A348" i="60" l="1"/>
  <c r="E258" i="59"/>
  <c r="A261" i="59"/>
  <c r="G259" i="59"/>
  <c r="H259" i="59"/>
  <c r="A349" i="60" l="1"/>
  <c r="E259" i="59"/>
  <c r="G260" i="59"/>
  <c r="H260" i="59"/>
  <c r="A262" i="59"/>
  <c r="A350" i="60" l="1"/>
  <c r="E260" i="59"/>
  <c r="A263" i="59"/>
  <c r="H261" i="59"/>
  <c r="G261" i="59"/>
  <c r="A351" i="60" l="1"/>
  <c r="E261" i="59"/>
  <c r="A264" i="59"/>
  <c r="H262" i="59"/>
  <c r="G262" i="59"/>
  <c r="A352" i="60" l="1"/>
  <c r="E262" i="59"/>
  <c r="H263" i="59"/>
  <c r="G263" i="59"/>
  <c r="A265" i="59"/>
  <c r="A353" i="60" l="1"/>
  <c r="E263" i="59"/>
  <c r="G264" i="59"/>
  <c r="H264" i="59"/>
  <c r="A266" i="59"/>
  <c r="A354" i="60" l="1"/>
  <c r="E264" i="59"/>
  <c r="A267" i="59"/>
  <c r="H265" i="59"/>
  <c r="G265" i="59"/>
  <c r="A355" i="60" l="1"/>
  <c r="H266" i="59"/>
  <c r="G266" i="59"/>
  <c r="E265" i="59"/>
  <c r="A268" i="59"/>
  <c r="A356" i="60" l="1"/>
  <c r="E266" i="59"/>
  <c r="H267" i="59"/>
  <c r="G267" i="59"/>
  <c r="A269" i="59"/>
  <c r="A357" i="60" l="1"/>
  <c r="E267" i="59"/>
  <c r="H268" i="59"/>
  <c r="G268" i="59"/>
  <c r="A270" i="59"/>
  <c r="A358" i="60" l="1"/>
  <c r="E268" i="59"/>
  <c r="H269" i="59"/>
  <c r="G269" i="59"/>
  <c r="A271" i="59"/>
  <c r="A359" i="60" l="1"/>
  <c r="E269" i="59"/>
  <c r="G270" i="59"/>
  <c r="H270" i="59"/>
  <c r="A272" i="59"/>
  <c r="A360" i="60" l="1"/>
  <c r="H271" i="59"/>
  <c r="G271" i="59"/>
  <c r="E270" i="59"/>
  <c r="A273" i="59"/>
  <c r="A361" i="60" l="1"/>
  <c r="E271" i="59"/>
  <c r="G272" i="59"/>
  <c r="H272" i="59"/>
  <c r="A274" i="59"/>
  <c r="A362" i="60" l="1"/>
  <c r="E272" i="59"/>
  <c r="H273" i="59"/>
  <c r="G273" i="59"/>
  <c r="A275" i="59"/>
  <c r="A363" i="60" l="1"/>
  <c r="E273" i="59"/>
  <c r="H274" i="59"/>
  <c r="G274" i="59"/>
  <c r="A276" i="59"/>
  <c r="A364" i="60" l="1"/>
  <c r="E274" i="59"/>
  <c r="H275" i="59"/>
  <c r="G275" i="59"/>
  <c r="A277" i="59"/>
  <c r="A365" i="60" l="1"/>
  <c r="E275" i="59"/>
  <c r="A278" i="59"/>
  <c r="G276" i="59"/>
  <c r="H276" i="59"/>
  <c r="A366" i="60" l="1"/>
  <c r="E276" i="59"/>
  <c r="H277" i="59"/>
  <c r="G277" i="59"/>
  <c r="A279" i="59"/>
  <c r="A367" i="60" l="1"/>
  <c r="E277" i="59"/>
  <c r="G278" i="59"/>
  <c r="H278" i="59"/>
  <c r="A280" i="59"/>
  <c r="A368" i="60" l="1"/>
  <c r="E278" i="59"/>
  <c r="H279" i="59"/>
  <c r="G279" i="59"/>
  <c r="A281" i="59"/>
  <c r="A369" i="60" l="1"/>
  <c r="E279" i="59"/>
  <c r="H280" i="59"/>
  <c r="G280" i="59"/>
  <c r="A282" i="59"/>
  <c r="A370" i="60" l="1"/>
  <c r="E280" i="59"/>
  <c r="A283" i="59"/>
  <c r="H281" i="59"/>
  <c r="G281" i="59"/>
  <c r="A371" i="60" l="1"/>
  <c r="E281" i="59"/>
  <c r="A284" i="59"/>
  <c r="H282" i="59"/>
  <c r="G282" i="59"/>
  <c r="A372" i="60" l="1"/>
  <c r="G283" i="59"/>
  <c r="H283" i="59"/>
  <c r="A285" i="59"/>
  <c r="E282" i="59"/>
  <c r="A373" i="60" l="1"/>
  <c r="E283" i="59"/>
  <c r="G284" i="59"/>
  <c r="H284" i="59"/>
  <c r="A286" i="59"/>
  <c r="A374" i="60" l="1"/>
  <c r="E284" i="59"/>
  <c r="A287" i="59"/>
  <c r="H285" i="59"/>
  <c r="G285" i="59"/>
  <c r="A375" i="60" l="1"/>
  <c r="E285" i="59"/>
  <c r="A288" i="59"/>
  <c r="G286" i="59"/>
  <c r="H286" i="59"/>
  <c r="A376" i="60" l="1"/>
  <c r="E286" i="59"/>
  <c r="H287" i="59"/>
  <c r="G287" i="59"/>
  <c r="A289" i="59"/>
  <c r="A377" i="60" l="1"/>
  <c r="E287" i="59"/>
  <c r="A290" i="59"/>
  <c r="G288" i="59"/>
  <c r="H288" i="59"/>
  <c r="A378" i="60" l="1"/>
  <c r="E288" i="59"/>
  <c r="A291" i="59"/>
  <c r="H289" i="59"/>
  <c r="G289" i="59"/>
  <c r="A379" i="60" l="1"/>
  <c r="E289" i="59"/>
  <c r="H290" i="59"/>
  <c r="G290" i="59"/>
  <c r="A292" i="59"/>
  <c r="A380" i="60" l="1"/>
  <c r="E290" i="59"/>
  <c r="H291" i="59"/>
  <c r="G291" i="59"/>
  <c r="A293" i="59"/>
  <c r="A381" i="60" l="1"/>
  <c r="A294" i="59"/>
  <c r="G292" i="59"/>
  <c r="H292" i="59"/>
  <c r="E291" i="59"/>
  <c r="A382" i="60" l="1"/>
  <c r="E292" i="59"/>
  <c r="A295" i="59"/>
  <c r="H293" i="59"/>
  <c r="G293" i="59"/>
  <c r="A383" i="60" l="1"/>
  <c r="E293" i="59"/>
  <c r="H294" i="59"/>
  <c r="G294" i="59"/>
  <c r="A296" i="59"/>
  <c r="A384" i="60" l="1"/>
  <c r="E294" i="59"/>
  <c r="G295" i="59"/>
  <c r="H295" i="59"/>
  <c r="A297" i="59"/>
  <c r="A385" i="60" l="1"/>
  <c r="E295" i="59"/>
  <c r="H296" i="59"/>
  <c r="G296" i="59"/>
  <c r="A298" i="59"/>
  <c r="A386" i="60" l="1"/>
  <c r="E296" i="59"/>
  <c r="H297" i="59"/>
  <c r="G297" i="59"/>
  <c r="A299" i="59"/>
  <c r="A387" i="60" l="1"/>
  <c r="E297" i="59"/>
  <c r="A300" i="59"/>
  <c r="G298" i="59"/>
  <c r="H298" i="59"/>
  <c r="A388" i="60" l="1"/>
  <c r="E298" i="59"/>
  <c r="G299" i="59"/>
  <c r="H299" i="59"/>
  <c r="A301" i="59"/>
  <c r="A389" i="60" l="1"/>
  <c r="E299" i="59"/>
  <c r="H300" i="59"/>
  <c r="G300" i="59"/>
  <c r="A302" i="59"/>
  <c r="A390" i="60" l="1"/>
  <c r="E300" i="59"/>
  <c r="H301" i="59"/>
  <c r="G301" i="59"/>
  <c r="A303" i="59"/>
  <c r="A391" i="60" l="1"/>
  <c r="H302" i="59"/>
  <c r="G302" i="59"/>
  <c r="E301" i="59"/>
  <c r="A304" i="59"/>
  <c r="A392" i="60" l="1"/>
  <c r="E302" i="59"/>
  <c r="H303" i="59"/>
  <c r="G303" i="59"/>
  <c r="A305" i="59"/>
  <c r="A393" i="60" l="1"/>
  <c r="E303" i="59"/>
  <c r="H304" i="59"/>
  <c r="G304" i="59"/>
  <c r="A306" i="59"/>
  <c r="A394" i="60" l="1"/>
  <c r="E304" i="59"/>
  <c r="H305" i="59"/>
  <c r="G305" i="59"/>
  <c r="A307" i="59"/>
  <c r="A395" i="60" l="1"/>
  <c r="E305" i="59"/>
  <c r="A308" i="59"/>
  <c r="H306" i="59"/>
  <c r="G306" i="59"/>
  <c r="A396" i="60" l="1"/>
  <c r="E306" i="59"/>
  <c r="H307" i="59"/>
  <c r="G307" i="59"/>
  <c r="A309" i="59"/>
  <c r="A397" i="60" l="1"/>
  <c r="E307" i="59"/>
  <c r="H308" i="59"/>
  <c r="G308" i="59"/>
  <c r="A310" i="59"/>
  <c r="A398" i="60" l="1"/>
  <c r="E308" i="59"/>
  <c r="H309" i="59"/>
  <c r="G309" i="59"/>
  <c r="A311" i="59"/>
  <c r="A399" i="60" l="1"/>
  <c r="E309" i="59"/>
  <c r="H310" i="59"/>
  <c r="G310" i="59"/>
  <c r="A312" i="59"/>
  <c r="A400" i="60" l="1"/>
  <c r="E310" i="59"/>
  <c r="G311" i="59"/>
  <c r="H311" i="59"/>
  <c r="A313" i="59"/>
  <c r="A401" i="60" l="1"/>
  <c r="E311" i="59"/>
  <c r="H312" i="59"/>
  <c r="G312" i="59"/>
  <c r="A314" i="59"/>
  <c r="A402" i="60" l="1"/>
  <c r="E312" i="59"/>
  <c r="H313" i="59"/>
  <c r="G313" i="59"/>
  <c r="A315" i="59"/>
  <c r="A403" i="60" l="1"/>
  <c r="E313" i="59"/>
  <c r="A316" i="59"/>
  <c r="H314" i="59"/>
  <c r="G314" i="59"/>
  <c r="A404" i="60" l="1"/>
  <c r="H315" i="59"/>
  <c r="G315" i="59"/>
  <c r="A317" i="59"/>
  <c r="E314" i="59"/>
  <c r="A405" i="60" l="1"/>
  <c r="E315" i="59"/>
  <c r="H316" i="59"/>
  <c r="G316" i="59"/>
  <c r="A318" i="59"/>
  <c r="A406" i="60" l="1"/>
  <c r="E316" i="59"/>
  <c r="H317" i="59"/>
  <c r="G317" i="59"/>
  <c r="A319" i="59"/>
  <c r="A407" i="60" l="1"/>
  <c r="E317" i="59"/>
  <c r="H318" i="59"/>
  <c r="G318" i="59"/>
  <c r="A320" i="59"/>
  <c r="A408" i="60" l="1"/>
  <c r="E318" i="59"/>
  <c r="G319" i="59"/>
  <c r="H319" i="59"/>
  <c r="A321" i="59"/>
  <c r="A409" i="60" l="1"/>
  <c r="E319" i="59"/>
  <c r="H320" i="59"/>
  <c r="G320" i="59"/>
  <c r="A322" i="59"/>
  <c r="A410" i="60" l="1"/>
  <c r="E320" i="59"/>
  <c r="H321" i="59"/>
  <c r="G321" i="59"/>
  <c r="A323" i="59"/>
  <c r="A411" i="60" l="1"/>
  <c r="E321" i="59"/>
  <c r="H322" i="59"/>
  <c r="G322" i="59"/>
  <c r="A324" i="59"/>
  <c r="A412" i="60" l="1"/>
  <c r="E322" i="59"/>
  <c r="H323" i="59"/>
  <c r="G323" i="59"/>
  <c r="A325" i="59"/>
  <c r="A413" i="60" l="1"/>
  <c r="E323" i="59"/>
  <c r="H324" i="59"/>
  <c r="G324" i="59"/>
  <c r="A326" i="59"/>
  <c r="A414" i="60" l="1"/>
  <c r="E324" i="59"/>
  <c r="G325" i="59"/>
  <c r="H325" i="59"/>
  <c r="A327" i="59"/>
  <c r="A415" i="60" l="1"/>
  <c r="E325" i="59"/>
  <c r="H326" i="59"/>
  <c r="G326" i="59"/>
  <c r="A328" i="59"/>
  <c r="A416" i="60" l="1"/>
  <c r="E326" i="59"/>
  <c r="G327" i="59"/>
  <c r="H327" i="59"/>
  <c r="A329" i="59"/>
  <c r="A417" i="60" l="1"/>
  <c r="E327" i="59"/>
  <c r="H328" i="59"/>
  <c r="G328" i="59"/>
  <c r="A330" i="59"/>
  <c r="A418" i="60" l="1"/>
  <c r="E328" i="59"/>
  <c r="H329" i="59"/>
  <c r="G329" i="59"/>
  <c r="A331" i="59"/>
  <c r="A419" i="60" l="1"/>
  <c r="E329" i="59"/>
  <c r="H330" i="59"/>
  <c r="G330" i="59"/>
  <c r="A332" i="59"/>
  <c r="A420" i="60" l="1"/>
  <c r="E330" i="59"/>
  <c r="H331" i="59"/>
  <c r="G331" i="59"/>
  <c r="A333" i="59"/>
  <c r="A421" i="60" l="1"/>
  <c r="E331" i="59"/>
  <c r="G332" i="59"/>
  <c r="H332" i="59"/>
  <c r="A334" i="59"/>
  <c r="A422" i="60" l="1"/>
  <c r="E332" i="59"/>
  <c r="G333" i="59"/>
  <c r="H333" i="59"/>
  <c r="A335" i="59"/>
  <c r="A423" i="60" l="1"/>
  <c r="E333" i="59"/>
  <c r="H334" i="59"/>
  <c r="G334" i="59"/>
  <c r="A336" i="59"/>
  <c r="A424" i="60" l="1"/>
  <c r="E334" i="59"/>
  <c r="G335" i="59"/>
  <c r="H335" i="59"/>
  <c r="A337" i="59"/>
  <c r="A425" i="60" l="1"/>
  <c r="E335" i="59"/>
  <c r="H336" i="59"/>
  <c r="G336" i="59"/>
  <c r="A338" i="59"/>
  <c r="A426" i="60" l="1"/>
  <c r="E336" i="59"/>
  <c r="G337" i="59"/>
  <c r="H337" i="59"/>
  <c r="A339" i="59"/>
  <c r="A427" i="60" l="1"/>
  <c r="E337" i="59"/>
  <c r="A340" i="59"/>
  <c r="H338" i="59"/>
  <c r="G338" i="59"/>
  <c r="A428" i="60" l="1"/>
  <c r="E338" i="59"/>
  <c r="H339" i="59"/>
  <c r="G339" i="59"/>
  <c r="A341" i="59"/>
  <c r="A429" i="60" l="1"/>
  <c r="E339" i="59"/>
  <c r="H340" i="59"/>
  <c r="G340" i="59"/>
  <c r="A342" i="59"/>
  <c r="A430" i="60" l="1"/>
  <c r="E340" i="59"/>
  <c r="H341" i="59"/>
  <c r="G341" i="59"/>
  <c r="A343" i="59"/>
  <c r="A431" i="60" l="1"/>
  <c r="E341" i="59"/>
  <c r="G342" i="59"/>
  <c r="H342" i="59"/>
  <c r="A344" i="59"/>
  <c r="A432" i="60" l="1"/>
  <c r="E342" i="59"/>
  <c r="H343" i="59"/>
  <c r="G343" i="59"/>
  <c r="A345" i="59"/>
  <c r="A433" i="60" l="1"/>
  <c r="E343" i="59"/>
  <c r="H344" i="59"/>
  <c r="G344" i="59"/>
  <c r="A346" i="59"/>
  <c r="A434" i="60" l="1"/>
  <c r="E344" i="59"/>
  <c r="H345" i="59"/>
  <c r="G345" i="59"/>
  <c r="A347" i="59"/>
  <c r="A435" i="60" l="1"/>
  <c r="E345" i="59"/>
  <c r="A348" i="59"/>
  <c r="H346" i="59"/>
  <c r="G346" i="59"/>
  <c r="A436" i="60" l="1"/>
  <c r="E346" i="59"/>
  <c r="H347" i="59"/>
  <c r="G347" i="59"/>
  <c r="A349" i="59"/>
  <c r="A437" i="60" l="1"/>
  <c r="E347" i="59"/>
  <c r="H348" i="59"/>
  <c r="G348" i="59"/>
  <c r="A350" i="59"/>
  <c r="A438" i="60" l="1"/>
  <c r="E348" i="59"/>
  <c r="H349" i="59"/>
  <c r="G349" i="59"/>
  <c r="A351" i="59"/>
  <c r="A439" i="60" l="1"/>
  <c r="E349" i="59"/>
  <c r="H350" i="59"/>
  <c r="G350" i="59"/>
  <c r="A352" i="59"/>
  <c r="A440" i="60" l="1"/>
  <c r="E350" i="59"/>
  <c r="H351" i="59"/>
  <c r="G351" i="59"/>
  <c r="A353" i="59"/>
  <c r="A441" i="60" l="1"/>
  <c r="E351" i="59"/>
  <c r="G352" i="59"/>
  <c r="H352" i="59"/>
  <c r="A354" i="59"/>
  <c r="A442" i="60" l="1"/>
  <c r="E352" i="59"/>
  <c r="H353" i="59"/>
  <c r="G353" i="59"/>
  <c r="A355" i="59"/>
  <c r="A443" i="60" l="1"/>
  <c r="E353" i="59"/>
  <c r="A356" i="59"/>
  <c r="H354" i="59"/>
  <c r="G354" i="59"/>
  <c r="A444" i="60" l="1"/>
  <c r="E354" i="59"/>
  <c r="G355" i="59"/>
  <c r="H355" i="59"/>
  <c r="A357" i="59"/>
  <c r="A445" i="60" l="1"/>
  <c r="E355" i="59"/>
  <c r="H356" i="59"/>
  <c r="G356" i="59"/>
  <c r="A358" i="59"/>
  <c r="A446" i="60" l="1"/>
  <c r="E356" i="59"/>
  <c r="H357" i="59"/>
  <c r="G357" i="59"/>
  <c r="A359" i="59"/>
  <c r="A447" i="60" l="1"/>
  <c r="E357" i="59"/>
  <c r="H358" i="59"/>
  <c r="G358" i="59"/>
  <c r="A360" i="59"/>
  <c r="A448" i="60" l="1"/>
  <c r="E358" i="59"/>
  <c r="G359" i="59"/>
  <c r="H359" i="59"/>
  <c r="A361" i="59"/>
  <c r="A449" i="60" l="1"/>
  <c r="E359" i="59"/>
  <c r="H360" i="59"/>
  <c r="G360" i="59"/>
  <c r="A362" i="59"/>
  <c r="A450" i="60" l="1"/>
  <c r="E360" i="59"/>
  <c r="H361" i="59"/>
  <c r="G361" i="59"/>
  <c r="A363" i="59"/>
  <c r="A451" i="60" l="1"/>
  <c r="E361" i="59"/>
  <c r="A364" i="59"/>
  <c r="H362" i="59"/>
  <c r="G362" i="59"/>
  <c r="A452" i="60" l="1"/>
  <c r="E362" i="59"/>
  <c r="H363" i="59"/>
  <c r="G363" i="59"/>
  <c r="A365" i="59"/>
  <c r="A453" i="60" l="1"/>
  <c r="E363" i="59"/>
  <c r="H364" i="59"/>
  <c r="G364" i="59"/>
  <c r="A366" i="59"/>
  <c r="A454" i="60" l="1"/>
  <c r="E364" i="59"/>
  <c r="H365" i="59"/>
  <c r="G365" i="59"/>
  <c r="A367" i="59"/>
  <c r="A455" i="60" l="1"/>
  <c r="E365" i="59"/>
  <c r="H366" i="59"/>
  <c r="G366" i="59"/>
  <c r="A368" i="59"/>
  <c r="A456" i="60" l="1"/>
  <c r="E366" i="59"/>
  <c r="H367" i="59"/>
  <c r="G367" i="59"/>
  <c r="A369" i="59"/>
  <c r="A457" i="60" l="1"/>
  <c r="E367" i="59"/>
  <c r="G368" i="59"/>
  <c r="H368" i="59"/>
  <c r="A370" i="59"/>
  <c r="A458" i="60" l="1"/>
  <c r="E368" i="59"/>
  <c r="H369" i="59"/>
  <c r="G369" i="59"/>
  <c r="A371" i="59"/>
  <c r="A459" i="60" l="1"/>
  <c r="E369" i="59"/>
  <c r="A372" i="59"/>
  <c r="H370" i="59"/>
  <c r="G370" i="59"/>
  <c r="A460" i="60" l="1"/>
  <c r="E370" i="59"/>
  <c r="H371" i="59"/>
  <c r="G371" i="59"/>
  <c r="A373" i="59"/>
  <c r="A461" i="60" l="1"/>
  <c r="E371" i="59"/>
  <c r="H372" i="59"/>
  <c r="G372" i="59"/>
  <c r="A374" i="59"/>
  <c r="A462" i="60" l="1"/>
  <c r="E372" i="59"/>
  <c r="H373" i="59"/>
  <c r="G373" i="59"/>
  <c r="A375" i="59"/>
  <c r="A463" i="60" l="1"/>
  <c r="E373" i="59"/>
  <c r="H374" i="59"/>
  <c r="G374" i="59"/>
  <c r="A376" i="59"/>
  <c r="A464" i="60" l="1"/>
  <c r="E374" i="59"/>
  <c r="H375" i="59"/>
  <c r="G375" i="59"/>
  <c r="A377" i="59"/>
  <c r="A465" i="60" l="1"/>
  <c r="E375" i="59"/>
  <c r="H376" i="59"/>
  <c r="G376" i="59"/>
  <c r="A378" i="59"/>
  <c r="A466" i="60" l="1"/>
  <c r="E376" i="59"/>
  <c r="H377" i="59"/>
  <c r="G377" i="59"/>
  <c r="A379" i="59"/>
  <c r="A467" i="60" l="1"/>
  <c r="E377" i="59"/>
  <c r="A380" i="59"/>
  <c r="H378" i="59"/>
  <c r="G378" i="59"/>
  <c r="A468" i="60" l="1"/>
  <c r="E378" i="59"/>
  <c r="H379" i="59"/>
  <c r="G379" i="59"/>
  <c r="A381" i="59"/>
  <c r="A469" i="60" l="1"/>
  <c r="E379" i="59"/>
  <c r="H380" i="59"/>
  <c r="G380" i="59"/>
  <c r="A382" i="59"/>
  <c r="A470" i="60" l="1"/>
  <c r="E380" i="59"/>
  <c r="H381" i="59"/>
  <c r="G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761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<sst xmlns="http://schemas.openxmlformats.org/spreadsheetml/2006/main" count="2365" uniqueCount="255">
  <si>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</si>
  <si>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</si>
  <si>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</si>
  <si>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</si>
  <si>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</si>
  <si>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</si>
  <si>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</si>
  <si>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</si>
  <si>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</si>
  <si>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</si>
  <si>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</si>
  <si>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</si>
  <si>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</si>
  <si>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</si>
  <si>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</si>
  <si>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</si>
  <si>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</si>
  <si>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</si>
  <si>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</si>
  <si>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</si>
  <si>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</si>
  <si>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</si>
  <si>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</si>
  <si>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</si>
  <si>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</si>
  <si>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</si>
  <si>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</si>
  <si>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</si>
  <si>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</si>
  <si>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</si>
  <si>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</si>
  <si>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</si>
  <si>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</si>
  <si>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</si>
  <si>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</si>
  <si>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</si>
  <si>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</si>
  <si>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</si>
  <si>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</si>
  <si>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</si>
  <si>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</si>
  <si>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</si>
  <si>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</si>
  <si>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</si>
  <si>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</si>
  <si>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</si>
  <si>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</si>
  <si>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</si>
  <si>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</si>
  <si>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</si>
  <si>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</si>
  <si>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</si>
  <si>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</si>
  <si>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</si>
  <si>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</si>
  <si>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</si>
  <si>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</si>
  <si>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</si>
  <si>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</si>
  <si>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</si>
  <si>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</si>
  <si>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</si>
  <si>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</si>
  <si>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</si>
  <si>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</si>
  <si>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</si>
  <si>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</si>
  <si>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</si>
  <si>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</si>
  <si>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</si>
  <si>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</si>
  <si>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</si>
  <si>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</si>
  <si>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</si>
  <si>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</si>
  <si>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</si>
  <si>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</si>
  <si>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</si>
  <si>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</si>
  <si>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</si>
  <si>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</si>
  <si>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</si>
  <si>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</si>
  <si>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</si>
  <si>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</si>
  <si>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</si>
  <si>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</si>
  <si>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</si>
  <si>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</si>
  <si>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</si>
  <si>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</si>
  <si>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</si>
  <si>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</si>
  <si>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</si>
  <si>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</si>
  <si>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</si>
  <si>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</si>
  <si>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</si>
  <si>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</si>
  <si>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</si>
  <si>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</si>
  <si>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</si>
  <si>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</si>
  <si>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</si>
  <si>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</si>
  <si>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</si>
  <si>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</si>
  <si>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</si>
  <si>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</si>
  <si>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</si>
  <si>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</si>
  <si>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</si>
  <si>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</si>
  <si>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</si>
  <si>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</si>
  <si>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</si>
  <si>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</si>
  <si>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</si>
  <si>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</si>
  <si>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</si>
  <si>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</si>
  <si>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</si>
  <si>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</si>
  <si>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</si>
  <si>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</si>
  <si>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</si>
  <si>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</si>
  <si>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</si>
  <si>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</si>
  <si>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</si>
  <si>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</si>
  <si>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</si>
  <si>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</si>
  <si>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</si>
  <si>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</si>
  <si>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</si>
  <si>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</si>
  <si>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</si>
  <si>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</si>
  <si>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</si>
  <si>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</si>
  <si>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</si>
  <si>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</si>
  <si>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</si>
  <si>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</si>
  <si>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</si>
  <si>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</si>
  <si>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</si>
  <si>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</si>
  <si>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</si>
  <si>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</si>
  <si>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</si>
  <si>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</si>
  <si>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</si>
  <si>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</si>
  <si>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</si>
  <si>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</si>
  <si>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</si>
  <si>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</si>
  <si>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</si>
  <si>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</si>
  <si>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</si>
  <si>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</si>
  <si>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</si>
  <si>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</si>
  <si>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</si>
  <si>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</si>
  <si>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</si>
  <si>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</si>
  <si>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</si>
  <si>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</si>
  <si>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</si>
  <si>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</si>
  <si>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</si>
  <si>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</si>
  <si>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</si>
  <si>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</si>
  <si>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</si>
  <si>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</si>
  <si>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</si>
  <si>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</si>
  <si>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</si>
  <si>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</si>
  <si>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</si>
  <si>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</si>
  <si>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</si>
  <si>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</si>
  <si>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Septiembre 2021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</si>
  <si>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</si>
  <si>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</si>
  <si>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</si>
  <si>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</si>
  <si>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</si>
  <si>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</si>
  <si>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</si>
  <si>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</si>
  <si>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</si>
  <si>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</si>
  <si>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</si>
  <si>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</si>
  <si>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</si>
  <si>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</si>
  <si>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</si>
  <si>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</si>
  <si>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</si>
  <si>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</si>
  <si>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</si>
  <si>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</si>
  <si>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</si>
  <si>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</si>
  <si>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</si>
  <si>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</si>
  <si>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</si>
  <si>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</si>
  <si>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</si>
  <si>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</si>
  <si>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</si>
  <si>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Desconocido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</si>
  <si>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</si>
  <si>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</si>
  <si>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</si>
  <si>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</si>
  <si>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</si>
  <si>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</si>
  <si>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</si>
  <si>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</si>
  <si>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</si>
  <si>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</si>
  <si>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</si>
  <si>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</si>
  <si>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</si>
  <si>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</si>
  <si>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</si>
  <si>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Viernes 05/05/2023 (14:11 h)</t>
  </si>
  <si>
    <t>Sábado 08/04/2023 (13:06 h)</t>
  </si>
  <si>
    <t>Junio 2023</t>
  </si>
  <si>
    <t>30/06/2023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</si>
  <si>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ut="07/13/2023 06:02:54"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msgID="DE2E48C111EE2142EC870080EFD5A5DD"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</si>
  <si>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06:18:36"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msgID="0273DA3911EE2143EC870080EF1523D9"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nrr="1521" nrc="987"&gt;&lt;pg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</si>
  <si>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2023 Junio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</si>
  <si>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ut="07/13/2023 07:02:56" si="2.000000014f73af2d07f14b9ab0c523b4df7be1aa509b9e1b242a24061151d971c6943c61d1a742f8a63cde6ea26f01b3317f15da79b970b16fb82c31eb31efb953ddfba1a090f5bcb722b29ea746e058a669ba7d733e07bfec824edb8a58160f5a69323a9ff0d3256fc2ec1798844cb160e5c79c670d31ec20fa548b582fab260040f4833549123dbf7203b0a0249b7ee3acd0eedbe33a183a29cbd9e8172837bfb0.p.3082.0.1.Europe/Madrid.upriv*_1*_pidn2*_13*_session*-lat*_1.0000000156cc9ab06d476164713a8ad0683d1721bc6025e0dd7e1fb70db1cbf75cdfd4b92d3f08cb7ef58fea47c57970f59c3e157546efed.000000011f649bad1df079ed795e8fcceb695a7ebc6025e0061b8153ea6c24fbb8178d93170c21907c570abd2bcd7eee52532575af119e5d.0.1.1.SIOSbi.A04572404A6ABF2446090B938515E87E.0-3082.1.1_-0.1.0_-3082.1.1_5.5.0.*0.000000012b81db8153a60662b638ed1cef7e5ba9c911585aeb71c048ee1223df26009865aeed7d94.0.23.11*.2*.0400*.31152J.e.00000001bfb409c8153ccfa3028c08eed9a9acc9c911585ab1d6e72a7739e64416ec4e4b2ab7fdea.0.10*.131*.122*.122.0.0" msgID="4524C8EF11EE214BEC870080EF55A4DC"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nrr="434" nrc="43"&gt;&lt;pg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</si>
  <si>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26/06/2023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</si>
  <si>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ut="07/13/2023 07:04:35"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msgID="71D5624011EE214BEC870080EF75E3DA"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rows="22" cols="2" /&gt;&lt;esdo ews="" ece="" ptn="" /&gt;&lt;/excel&gt;&lt;pgs&gt;&lt;pg rows="19" cols="1" nrr="1422" nrc="79"&gt;&lt;pg /&gt;&lt;bls&gt;&lt;bl sr="1" sc="1" rfetch="19" cfetch="1" posid="1" darows="0" dacols="1"&gt;&lt;excel&gt;&lt;epo ews="Dat_01" ece="A66" enr="MSTR.Balance._Día_máx_generación_renovable._Mes"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</si>
  <si>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ut="07/13/2023 07:23:14"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msgID="CD2893BA11EE214BEC870080EF65C3DA"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rows="22" cols="2" /&gt;&lt;esdo ews="" ece="" ptn="" /&gt;&lt;/excel&gt;&lt;pgs&gt;&lt;pg rows="19" cols="1" nrr="1457" nrc="80"&gt;&lt;pg /&gt;&lt;bls&gt;&lt;bl sr="1" sc="1" rfetch="19" cfetch="1" posid="1" darows="0" dacols="1"&gt;&lt;excel&gt;&lt;epo ews="Dat_01" ece="G66" enr="MSTR.Balance._Día_máx_generación_renovable._Histórico"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</si>
  <si>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ut="07/13/2023 07:37:45"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msgID="20C4F60A11EE214FEC870080EF1524DB"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nrr="1463" nrc="2000"&gt;&lt;pg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</si>
  <si>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07:51:32"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msgID="FB9B1CDB11EE2151EC870080EF2544DB"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cols="20" /&gt;&lt;esdo ews="" ece="" ptn="" /&gt;&lt;/excel&gt;&lt;pgs&gt;&lt;pg rows="30" cols="19" nrr="2538" nrc="2616"&gt;&lt;pg /&gt;&lt;bls&gt;&lt;bl sr="1" sc="1" rfetch="30" cfetch="19" posid="1" darows="0" dacols="1"&gt;&lt;excel&gt;&lt;epo ews="Dat_01" ece="A175" enr="MSTR.Balance_B.C._Diario_Peninsular" ptn="" qtn="" rows="35" cols="20" /&gt;&lt;esdo ews="" ece="" ptn="" /&gt;&lt;/excel&gt;&lt;gridRng&gt;&lt;sect id="TITLE_AREA" rngprop="1:1:5:1" /&gt;&lt;sect id="ROWHEADERS_AREA" rngprop="6:1:30:1" /&gt;&lt;sect id="COLUMNHEADERS_AREA" rngprop="1:2:5:19" /&gt;&lt;sect id="DATA_AREA" rngprop="6:2:30:19" /&gt;&lt;/gridRng&gt;&lt;shapes /&gt;&lt;/bl&gt;&lt;/bls&gt;&lt;/pg&gt;&lt;/pgs&gt;&lt;/rptloc&gt;&lt;/mi&gt;</t>
  </si>
  <si>
    <t>29/06/2023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</si>
  <si>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07:58:27"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msgID="0B20008F11EE2153EC870080EFA544DC"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cols="20" /&gt;&lt;esdo ews="" ece="" ptn="" /&gt;&lt;/excel&gt;&lt;pgs&gt;&lt;pg rows="24" cols="19" nrr="2026" nrc="1547"&gt;&lt;pg /&gt;&lt;bls&gt;&lt;bl sr="1" sc="1" rfetch="24" cfetch="19" posid="1" darows="0" dacols="1"&gt;&lt;excel&gt;&lt;epo ews="Dat_01" ece="A215" enr="MSTR.Balance_B.C._Horario_Eólico" ptn="" qtn="" rows="29" cols="20" /&gt;&lt;esdo ews="" ece="" ptn="" /&gt;&lt;/excel&gt;&lt;gridRng&gt;&lt;sect id="TITLE_AREA" rngprop="1:1:5:1" /&gt;&lt;sect id="ROWHEADERS_AREA" rngprop="6:1:24:1" /&gt;&lt;sect id="COLUMNHEADERS_AREA" rngprop="1:2:5:19" /&gt;&lt;sect id="DATA_AREA" rngprop="6:2:24:19"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</si>
  <si>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ut="07/13/2023 07:59:27" si="2.00000001b46f697d52da60727d8726e126b361efe865b506dcea0226ca098cd077656c0fbbd51c0713f9d19730f7405196d9af5511f86b1b8cc9512990176bc423cddbceed803db580f6b852befe9a769eafd2bae44242fc7d228b1663bbe77a381c3235e47c89bec0d1bdafc82eadc492f7b63794261505c90a49d7904ba843bdeaadab6a84b27e82413fcfbb8bb8a33447e4e7c35c5483a440898d41d3b873c740.p.3082.0.1.Europe/Madrid.upriv*_1*_pidn2*_13*_session*-lat*_1.000000018147cfa34e17e6bff2c043816512a441bc6025e0a5f2ffc0b801109a17676e0a0e908b6c09788f416f706f190d19074a12f5ce9c.00000001634105a163ffc0ccf69e2d4ae4322605bc6025e07d81ed432b0c511138bc87be9d2b6bce7c62756c0c1996d49cacaa36ef92ca2e.0.1.1.BDEbi.D066E1C611E6257C10D00080EF253B44.0-3082.1.1_-0.1.0_-3082.1.1_5.5.0.*0.00000001ce851e3d8b0e060f6a6dda3310fc4f66c911585a445494e365c8df77880a55ad8b981b5d.0.23.11*.2*.0400*.31152J.e.0000000119df61fa93a0009b7a6a4da7c2d8ca8cc911585a4dd6a6a2f737469dda20956f227753ea.0.10*.131*.122*.122.0.0" msgID="208A5B2211EE2153EC870080EF4583DA"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nrr="680" nrc="723"&gt;&lt;pg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</si>
  <si>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4276d3c610a64038a90312a6a5b76fca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</si>
  <si>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ut="07/13/2023 08:00:31" si="2.000000019673ba1ca83f40314446cc649d000a99b3c88724a0e76e1622c97e7d5af6b3640b0eab7705934633e88a642f1a0e711cd563ac917a6f8b9843094f945eb2465c5e0defe7e0082c3bd5365d4034e374fae71f8fb76e78bdfb40f57979f73976ff769b0a22fd20b87e51dc5f9df558d6a99bb920fda9e31b9da9809cd7dcb9deb4ef261d5ab02dfe65dbc9ba8103b07fb05a5f0a4c273e2a195e3d1c326a70.p.3082.0.1.Europe/Madrid.upriv*_1*_pidn2*_13*_session*-lat*_1.00000001d30f2fa36144d28c26497135af430f2cbc6025e01946fb95028fbe33dd931b2563d0904c552fe999fd1b4f6eb2a9d3e88f4d231e.0000000105ea7190b8134c201bbd0a591e568c14bc6025e03f89924b364df5795b4829a55b32289264ff7b10236979cc79b636d42f716a9d.0.1.1.BDEbi.D066E1C611E6257C10D00080EF253B44.0-3082.1.1_-0.1.0_-3082.1.1_5.5.0.*0.0000000113237ade171a262a736b4d415f6e915cc911585aa46ffbc17b8a9ffef10ce3a6632d8eb9.0.23.11*.2*.0400*.31152J.e.00000001c2ab2e45919bdfbcf71fd8306ad0be15c911585a59df31f6dc2ac4158cf40b5f21a393aa.0.10*.131*.122*.122.0.0" msgID="4C54865711EE2153885B0080EFA51849"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nrr="574" nrc="626"&gt;&lt;pg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</si>
  <si>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Jueves 29/06/2023 (20:26 h)</t>
  </si>
  <si>
    <t>Viernes 30/06/2023 (02:43 h)</t>
  </si>
  <si>
    <t>Viernes 30/06/2023 (13:34 h)</t>
  </si>
  <si>
    <t>Domingo 11/06/2023 (12:00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</si>
</sst>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5" fillId="0" borderId="0"/>
    <xf numFmtId="0" fontId="5" fillId="0" borderId="0"/>
    <xf numFmtId="0" fontId="5" fillId="0" borderId="0"/>
    <xf numFmtId="165" fontId="9" fillId="0" borderId="0"/>
    <xf numFmtId="0" fontId="9" fillId="0" borderId="0"/>
    <xf numFmtId="0" fontId="5" fillId="0" borderId="0"/>
    <xf numFmtId="165" fontId="9" fillId="0" borderId="0"/>
    <xf numFmtId="0" fontId="9" fillId="0" borderId="0"/>
    <xf numFmtId="0" fontId="21" fillId="0" borderId="0"/>
    <xf numFmtId="0" fontId="23" fillId="0" borderId="0" applyNumberFormat="0" applyFont="0" applyBorder="0" applyAlignment="0" applyProtection="0">
      <alignment horizontal="centerContinuous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7" fontId="46" fillId="4" borderId="13">
      <alignment horizontal="right" vertical="center"/>
    </xf>
    <xf numFmtId="167" fontId="47" fillId="5" borderId="13">
      <alignment horizontal="right" vertical="center"/>
    </xf>
    <xf numFmtId="165" fontId="48" fillId="6" borderId="13">
      <alignment vertical="center" wrapText="1"/>
    </xf>
    <xf numFmtId="10" fontId="47" fillId="5" borderId="13">
      <alignment horizontal="right" vertical="center"/>
    </xf>
    <xf numFmtId="167" fontId="49" fillId="4" borderId="13">
      <alignment horizontal="right" vertical="center"/>
    </xf>
    <xf numFmtId="10" fontId="49" fillId="4" borderId="13">
      <alignment horizontal="right" vertical="center"/>
    </xf>
    <xf numFmtId="165" fontId="50" fillId="4" borderId="13">
      <alignment horizontal="left" vertical="center" wrapText="1"/>
    </xf>
    <xf numFmtId="165" fontId="48" fillId="6" borderId="13">
      <alignment horizontal="center" vertical="center" wrapText="1"/>
    </xf>
    <xf numFmtId="165" fontId="51" fillId="5" borderId="13">
      <alignment horizontal="left" vertical="center" wrapText="1"/>
    </xf>
    <xf numFmtId="165" fontId="52" fillId="7" borderId="16"/>
    <xf numFmtId="165" fontId="48" fillId="6" borderId="13">
      <alignment horizontal="center" wrapText="1"/>
    </xf>
    <xf numFmtId="165" fontId="48" fillId="6" borderId="16">
      <alignment vertical="center" wrapText="1"/>
    </xf>
    <xf numFmtId="167" fontId="54" fillId="4" borderId="13">
      <alignment horizontal="right" vertical="center"/>
    </xf>
    <xf numFmtId="167" fontId="55" fillId="4" borderId="13">
      <alignment horizontal="right" vertical="center"/>
    </xf>
    <xf numFmtId="165" fontId="48" fillId="5" borderId="13">
      <alignment horizontal="center" wrapText="1"/>
    </xf>
    <xf numFmtId="165" fontId="50" fillId="4" borderId="16">
      <alignment horizontal="left" vertical="center" wrapText="1"/>
    </xf>
    <xf numFmtId="168" fontId="47" fillId="5" borderId="13">
      <alignment horizontal="right" vertical="center"/>
    </xf>
    <xf numFmtId="0" fontId="9" fillId="0" borderId="0"/>
    <xf numFmtId="0" fontId="9" fillId="0" borderId="0"/>
    <xf numFmtId="0" fontId="9" fillId="0" borderId="0"/>
    <xf numFmtId="165" fontId="67" fillId="13" borderId="13">
      <alignment horizontal="center" wrapText="1"/>
    </xf>
    <xf numFmtId="179" fontId="19" fillId="4" borderId="13">
      <alignment horizontal="right" vertical="center"/>
    </xf>
    <xf numFmtId="165" fontId="67" fillId="13" borderId="13">
      <alignment vertical="center" wrapText="1"/>
    </xf>
    <xf numFmtId="165" fontId="68" fillId="4" borderId="13">
      <alignment horizontal="left" vertical="center" wrapText="1"/>
    </xf>
    <xf numFmtId="179" fontId="67" fillId="13" borderId="13">
      <alignment horizontal="right" vertical="center"/>
    </xf>
    <xf numFmtId="165" fontId="67" fillId="13" borderId="13">
      <alignment horizontal="left" vertical="center"/>
    </xf>
    <xf numFmtId="168" fontId="19" fillId="4" borderId="13">
      <alignment horizontal="right" vertical="center"/>
    </xf>
    <xf numFmtId="10" fontId="49" fillId="4" borderId="15">
      <alignment horizontal="right" vertical="center"/>
    </xf>
    <xf numFmtId="0" fontId="3" fillId="0" borderId="0"/>
    <xf numFmtId="165" fontId="71" fillId="14" borderId="13">
      <alignment vertical="center" wrapText="1"/>
    </xf>
    <xf numFmtId="165" fontId="71" fillId="13" borderId="13">
      <alignment horizontal="left" vertical="center"/>
    </xf>
    <xf numFmtId="165" fontId="71" fillId="14" borderId="13">
      <alignment horizontal="center" wrapText="1"/>
    </xf>
    <xf numFmtId="168" fontId="71" fillId="13" borderId="13">
      <alignment horizontal="right" vertical="center"/>
    </xf>
    <xf numFmtId="165" fontId="48" fillId="6" borderId="13">
      <alignment vertical="center" wrapText="1"/>
    </xf>
    <xf numFmtId="165" fontId="48" fillId="6" borderId="13">
      <alignment horizontal="center" wrapText="1"/>
    </xf>
    <xf numFmtId="165" fontId="50" fillId="4" borderId="13">
      <alignment horizontal="left" vertical="center" wrapText="1"/>
    </xf>
    <xf numFmtId="168" fontId="49" fillId="4" borderId="13">
      <alignment horizontal="right" vertical="center"/>
    </xf>
    <xf numFmtId="165" fontId="51" fillId="5" borderId="13">
      <alignment horizontal="left" vertical="center" wrapText="1"/>
    </xf>
    <xf numFmtId="168" fontId="47" fillId="5" borderId="13">
      <alignment horizontal="right" vertical="center"/>
    </xf>
    <xf numFmtId="10" fontId="47" fillId="5" borderId="13">
      <alignment horizontal="right" vertical="center"/>
    </xf>
    <xf numFmtId="0" fontId="2" fillId="0" borderId="0"/>
  </cellStyleXfs>
  <cellXfs count="330">
    <xf numFmtId="165" fontId="0" fillId="0" borderId="0" xfId="0"/>
    <xf numFmtId="0" fontId="6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3" applyFont="1" applyAlignment="1">
      <alignment horizontal="left"/>
    </xf>
    <xf numFmtId="165" fontId="9" fillId="0" borderId="0" xfId="4"/>
    <xf numFmtId="165" fontId="6" fillId="0" borderId="0" xfId="4" applyFont="1" applyAlignment="1">
      <alignment horizontal="right"/>
    </xf>
    <xf numFmtId="165" fontId="10" fillId="0" borderId="0" xfId="4" applyFont="1"/>
    <xf numFmtId="165" fontId="11" fillId="0" borderId="0" xfId="4" applyFont="1"/>
    <xf numFmtId="165" fontId="12" fillId="0" borderId="0" xfId="4" applyFont="1"/>
    <xf numFmtId="165" fontId="7" fillId="0" borderId="0" xfId="4" applyFont="1"/>
    <xf numFmtId="165" fontId="7" fillId="0" borderId="0" xfId="4" applyFont="1" applyAlignment="1">
      <alignment horizontal="left" vertical="center" indent="1"/>
    </xf>
    <xf numFmtId="165" fontId="10" fillId="0" borderId="0" xfId="4" applyFont="1" applyAlignment="1">
      <alignment horizontal="left" indent="1"/>
    </xf>
    <xf numFmtId="165" fontId="13" fillId="3" borderId="0" xfId="4" applyFont="1" applyFill="1" applyAlignment="1">
      <alignment horizontal="left"/>
    </xf>
    <xf numFmtId="167" fontId="15" fillId="3" borderId="1" xfId="4" applyNumberFormat="1" applyFont="1" applyFill="1" applyBorder="1"/>
    <xf numFmtId="1" fontId="13" fillId="3" borderId="1" xfId="4" applyNumberFormat="1" applyFont="1" applyFill="1" applyBorder="1" applyAlignment="1">
      <alignment horizontal="right" indent="1"/>
    </xf>
    <xf numFmtId="167" fontId="16" fillId="0" borderId="0" xfId="4" applyNumberFormat="1" applyFont="1"/>
    <xf numFmtId="167" fontId="17" fillId="0" borderId="0" xfId="4" applyNumberFormat="1" applyFont="1"/>
    <xf numFmtId="165" fontId="7" fillId="0" borderId="0" xfId="4" applyFont="1" applyAlignment="1">
      <alignment vertical="top" wrapText="1"/>
    </xf>
    <xf numFmtId="168" fontId="5" fillId="0" borderId="0" xfId="4" applyNumberFormat="1" applyFont="1"/>
    <xf numFmtId="165" fontId="8" fillId="0" borderId="0" xfId="4" applyFont="1"/>
    <xf numFmtId="167" fontId="18" fillId="0" borderId="0" xfId="4" applyNumberFormat="1" applyFont="1"/>
    <xf numFmtId="3" fontId="17" fillId="0" borderId="0" xfId="4" applyNumberFormat="1" applyFont="1"/>
    <xf numFmtId="3" fontId="18" fillId="0" borderId="0" xfId="4" applyNumberFormat="1" applyFont="1"/>
    <xf numFmtId="165" fontId="6" fillId="0" borderId="0" xfId="4" applyFont="1"/>
    <xf numFmtId="1" fontId="13" fillId="3" borderId="1" xfId="4" quotePrefix="1" applyNumberFormat="1" applyFont="1" applyFill="1" applyBorder="1" applyAlignment="1">
      <alignment horizontal="right" indent="1"/>
    </xf>
    <xf numFmtId="0" fontId="5" fillId="0" borderId="0" xfId="6"/>
    <xf numFmtId="165" fontId="6" fillId="0" borderId="0" xfId="7" applyFont="1" applyAlignment="1">
      <alignment horizontal="right"/>
    </xf>
    <xf numFmtId="0" fontId="11" fillId="0" borderId="0" xfId="6" applyFont="1"/>
    <xf numFmtId="0" fontId="10" fillId="0" borderId="0" xfId="6" applyFont="1"/>
    <xf numFmtId="0" fontId="7" fillId="0" borderId="0" xfId="6" applyFont="1"/>
    <xf numFmtId="0" fontId="7" fillId="0" borderId="0" xfId="6" applyFont="1" applyAlignment="1">
      <alignment horizontal="left" vertical="center" indent="1"/>
    </xf>
    <xf numFmtId="0" fontId="10" fillId="0" borderId="0" xfId="6" applyFont="1" applyAlignment="1">
      <alignment horizontal="left" indent="1"/>
    </xf>
    <xf numFmtId="0" fontId="8" fillId="0" borderId="0" xfId="6" applyFont="1"/>
    <xf numFmtId="0" fontId="7" fillId="0" borderId="0" xfId="8" applyFont="1" applyAlignment="1">
      <alignment vertical="center"/>
    </xf>
    <xf numFmtId="0" fontId="8" fillId="0" borderId="0" xfId="6" applyFont="1" applyAlignment="1">
      <alignment horizontal="left" vertical="top"/>
    </xf>
    <xf numFmtId="0" fontId="20" fillId="0" borderId="0" xfId="6" applyFont="1"/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justify" vertical="center" wrapText="1"/>
    </xf>
    <xf numFmtId="0" fontId="7" fillId="0" borderId="0" xfId="6" applyFont="1" applyAlignment="1">
      <alignment horizontal="left"/>
    </xf>
    <xf numFmtId="0" fontId="7" fillId="0" borderId="0" xfId="6" applyFont="1" applyAlignment="1">
      <alignment vertical="top" wrapText="1"/>
    </xf>
    <xf numFmtId="165" fontId="19" fillId="0" borderId="0" xfId="7" applyFont="1" applyAlignment="1">
      <alignment horizontal="left" readingOrder="1"/>
    </xf>
    <xf numFmtId="0" fontId="0" fillId="0" borderId="0" xfId="0" applyNumberFormat="1"/>
    <xf numFmtId="0" fontId="7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2" fillId="0" borderId="0" xfId="0" applyNumberFormat="1" applyFont="1"/>
    <xf numFmtId="165" fontId="0" fillId="0" borderId="0" xfId="0" applyAlignment="1">
      <alignment wrapText="1"/>
    </xf>
    <xf numFmtId="0" fontId="24" fillId="0" borderId="0" xfId="11" applyFont="1"/>
    <xf numFmtId="1" fontId="25" fillId="0" borderId="0" xfId="11" applyNumberFormat="1" applyFont="1"/>
    <xf numFmtId="0" fontId="26" fillId="0" borderId="0" xfId="11" applyFont="1"/>
    <xf numFmtId="0" fontId="27" fillId="0" borderId="0" xfId="11" applyFont="1"/>
    <xf numFmtId="1" fontId="24" fillId="0" borderId="0" xfId="11" applyNumberFormat="1" applyFont="1"/>
    <xf numFmtId="168" fontId="24" fillId="0" borderId="0" xfId="11" applyNumberFormat="1" applyFont="1"/>
    <xf numFmtId="173" fontId="24" fillId="0" borderId="0" xfId="11" applyNumberFormat="1" applyFont="1"/>
    <xf numFmtId="4" fontId="24" fillId="0" borderId="0" xfId="11" applyNumberFormat="1" applyFont="1"/>
    <xf numFmtId="171" fontId="24" fillId="0" borderId="0" xfId="11" applyNumberFormat="1" applyFont="1"/>
    <xf numFmtId="1" fontId="28" fillId="0" borderId="0" xfId="11" applyNumberFormat="1" applyFont="1"/>
    <xf numFmtId="170" fontId="28" fillId="0" borderId="0" xfId="11" applyNumberFormat="1" applyFont="1"/>
    <xf numFmtId="171" fontId="28" fillId="0" borderId="0" xfId="11" applyNumberFormat="1" applyFont="1"/>
    <xf numFmtId="0" fontId="28" fillId="0" borderId="0" xfId="11" applyFont="1" applyAlignment="1">
      <alignment horizontal="right"/>
    </xf>
    <xf numFmtId="172" fontId="28" fillId="0" borderId="0" xfId="11" applyNumberFormat="1" applyFont="1"/>
    <xf numFmtId="176" fontId="24" fillId="0" borderId="0" xfId="11" applyNumberFormat="1" applyFont="1"/>
    <xf numFmtId="0" fontId="29" fillId="0" borderId="0" xfId="12" applyFont="1" applyAlignment="1">
      <alignment horizontal="left" vertical="top" wrapText="1"/>
    </xf>
    <xf numFmtId="0" fontId="30" fillId="0" borderId="0" xfId="11" applyFont="1"/>
    <xf numFmtId="171" fontId="30" fillId="0" borderId="0" xfId="11" applyNumberFormat="1" applyFont="1"/>
    <xf numFmtId="175" fontId="30" fillId="0" borderId="0" xfId="11" applyNumberFormat="1" applyFont="1" applyAlignment="1">
      <alignment horizontal="right"/>
    </xf>
    <xf numFmtId="0" fontId="9" fillId="0" borderId="0" xfId="8"/>
    <xf numFmtId="0" fontId="32" fillId="0" borderId="0" xfId="8" applyFont="1"/>
    <xf numFmtId="0" fontId="33" fillId="0" borderId="0" xfId="8" applyFont="1"/>
    <xf numFmtId="0" fontId="7" fillId="0" borderId="0" xfId="8" applyFont="1"/>
    <xf numFmtId="0" fontId="7" fillId="0" borderId="0" xfId="8" applyFont="1" applyAlignment="1">
      <alignment horizontal="left" vertical="center" indent="1"/>
    </xf>
    <xf numFmtId="0" fontId="33" fillId="0" borderId="0" xfId="8" applyFont="1" applyAlignment="1">
      <alignment horizontal="left" indent="1"/>
    </xf>
    <xf numFmtId="0" fontId="7" fillId="2" borderId="0" xfId="8" applyFont="1" applyFill="1" applyAlignment="1">
      <alignment horizontal="left"/>
    </xf>
    <xf numFmtId="0" fontId="21" fillId="0" borderId="0" xfId="14" applyAlignment="1">
      <alignment horizontal="center"/>
    </xf>
    <xf numFmtId="0" fontId="21" fillId="0" borderId="0" xfId="14" applyAlignment="1">
      <alignment horizontal="right"/>
    </xf>
    <xf numFmtId="171" fontId="21" fillId="0" borderId="0" xfId="14" applyNumberFormat="1"/>
    <xf numFmtId="0" fontId="33" fillId="2" borderId="0" xfId="8" applyFont="1" applyFill="1" applyAlignment="1">
      <alignment horizontal="left" indent="1"/>
    </xf>
    <xf numFmtId="3" fontId="21" fillId="0" borderId="0" xfId="8" applyNumberFormat="1" applyFont="1"/>
    <xf numFmtId="0" fontId="21" fillId="0" borderId="0" xfId="8" applyFont="1"/>
    <xf numFmtId="0" fontId="9" fillId="2" borderId="0" xfId="8" applyFill="1"/>
    <xf numFmtId="0" fontId="34" fillId="0" borderId="0" xfId="8" applyFont="1"/>
    <xf numFmtId="1" fontId="34" fillId="0" borderId="0" xfId="8" applyNumberFormat="1" applyFont="1"/>
    <xf numFmtId="0" fontId="7" fillId="0" borderId="0" xfId="8" applyFont="1" applyAlignment="1">
      <alignment vertical="top" wrapText="1"/>
    </xf>
    <xf numFmtId="1" fontId="36" fillId="2" borderId="6" xfId="4" applyNumberFormat="1" applyFont="1" applyFill="1" applyBorder="1" applyAlignment="1">
      <alignment horizontal="right" indent="1"/>
    </xf>
    <xf numFmtId="165" fontId="18" fillId="2" borderId="0" xfId="4" applyFont="1" applyFill="1" applyAlignment="1">
      <alignment horizontal="left"/>
    </xf>
    <xf numFmtId="3" fontId="18" fillId="2" borderId="0" xfId="4" applyNumberFormat="1" applyFont="1" applyFill="1" applyAlignment="1">
      <alignment horizontal="right" indent="1"/>
    </xf>
    <xf numFmtId="167" fontId="18" fillId="2" borderId="0" xfId="4" applyNumberFormat="1" applyFont="1" applyFill="1" applyAlignment="1">
      <alignment horizontal="right" indent="1"/>
    </xf>
    <xf numFmtId="167" fontId="36" fillId="2" borderId="2" xfId="4" applyNumberFormat="1" applyFont="1" applyFill="1" applyBorder="1"/>
    <xf numFmtId="3" fontId="36" fillId="2" borderId="2" xfId="4" applyNumberFormat="1" applyFont="1" applyFill="1" applyBorder="1" applyAlignment="1">
      <alignment horizontal="right" indent="1"/>
    </xf>
    <xf numFmtId="167" fontId="36" fillId="2" borderId="2" xfId="4" applyNumberFormat="1" applyFont="1" applyFill="1" applyBorder="1" applyAlignment="1">
      <alignment horizontal="right" indent="1"/>
    </xf>
    <xf numFmtId="167" fontId="18" fillId="2" borderId="0" xfId="4" applyNumberFormat="1" applyFont="1" applyFill="1" applyAlignment="1">
      <alignment horizontal="left"/>
    </xf>
    <xf numFmtId="3" fontId="18" fillId="2" borderId="2" xfId="4" applyNumberFormat="1" applyFont="1" applyFill="1" applyBorder="1" applyAlignment="1">
      <alignment horizontal="right" indent="1"/>
    </xf>
    <xf numFmtId="167" fontId="18" fillId="2" borderId="2" xfId="4" applyNumberFormat="1" applyFont="1" applyFill="1" applyBorder="1" applyAlignment="1">
      <alignment horizontal="right" indent="1"/>
    </xf>
    <xf numFmtId="167" fontId="36" fillId="2" borderId="3" xfId="4" applyNumberFormat="1" applyFont="1" applyFill="1" applyBorder="1"/>
    <xf numFmtId="3" fontId="36" fillId="2" borderId="4" xfId="4" applyNumberFormat="1" applyFont="1" applyFill="1" applyBorder="1" applyAlignment="1">
      <alignment horizontal="right" indent="1"/>
    </xf>
    <xf numFmtId="167" fontId="36" fillId="2" borderId="4" xfId="4" applyNumberFormat="1" applyFont="1" applyFill="1" applyBorder="1" applyAlignment="1">
      <alignment horizontal="right" indent="1"/>
    </xf>
    <xf numFmtId="165" fontId="39" fillId="0" borderId="0" xfId="0" applyFont="1"/>
    <xf numFmtId="0" fontId="39" fillId="0" borderId="0" xfId="1" applyFont="1" applyAlignment="1">
      <alignment horizontal="right"/>
    </xf>
    <xf numFmtId="165" fontId="39" fillId="0" borderId="0" xfId="0" quotePrefix="1" applyFont="1" applyAlignment="1">
      <alignment horizontal="right"/>
    </xf>
    <xf numFmtId="165" fontId="36" fillId="0" borderId="0" xfId="0" applyFont="1"/>
    <xf numFmtId="165" fontId="18" fillId="2" borderId="6" xfId="0" applyFont="1" applyFill="1" applyBorder="1" applyAlignment="1">
      <alignment horizontal="left"/>
    </xf>
    <xf numFmtId="165" fontId="18" fillId="0" borderId="0" xfId="0" applyFont="1"/>
    <xf numFmtId="0" fontId="18" fillId="2" borderId="0" xfId="0" applyNumberFormat="1" applyFont="1" applyFill="1" applyAlignment="1">
      <alignment horizontal="left"/>
    </xf>
    <xf numFmtId="167" fontId="18" fillId="2" borderId="0" xfId="9" applyNumberFormat="1" applyFont="1" applyFill="1" applyAlignment="1">
      <alignment horizontal="right" indent="1"/>
    </xf>
    <xf numFmtId="165" fontId="36" fillId="2" borderId="6" xfId="0" applyFont="1" applyFill="1" applyBorder="1" applyAlignment="1">
      <alignment horizontal="left"/>
    </xf>
    <xf numFmtId="167" fontId="36" fillId="2" borderId="6" xfId="9" applyNumberFormat="1" applyFont="1" applyFill="1" applyBorder="1" applyAlignment="1">
      <alignment horizontal="right" indent="1"/>
    </xf>
    <xf numFmtId="165" fontId="39" fillId="0" borderId="0" xfId="0" applyFont="1" applyAlignment="1">
      <alignment horizontal="right"/>
    </xf>
    <xf numFmtId="165" fontId="18" fillId="0" borderId="0" xfId="7" applyFont="1" applyAlignment="1">
      <alignment horizontal="left" readingOrder="1"/>
    </xf>
    <xf numFmtId="0" fontId="36" fillId="2" borderId="0" xfId="10" applyNumberFormat="1" applyFont="1" applyFill="1" applyBorder="1" applyAlignment="1">
      <alignment vertical="center"/>
    </xf>
    <xf numFmtId="165" fontId="36" fillId="0" borderId="0" xfId="0" applyFont="1" applyAlignment="1">
      <alignment horizontal="left" vertical="center" wrapText="1" readingOrder="1"/>
    </xf>
    <xf numFmtId="165" fontId="36" fillId="0" borderId="9" xfId="0" applyFont="1" applyBorder="1" applyAlignment="1">
      <alignment horizontal="left" vertical="center" wrapText="1" readingOrder="1"/>
    </xf>
    <xf numFmtId="0" fontId="36" fillId="0" borderId="0" xfId="2" applyFont="1" applyAlignment="1">
      <alignment vertical="top" wrapText="1"/>
    </xf>
    <xf numFmtId="165" fontId="18" fillId="0" borderId="1" xfId="0" applyFont="1" applyBorder="1"/>
    <xf numFmtId="165" fontId="36" fillId="2" borderId="0" xfId="0" applyFont="1" applyFill="1"/>
    <xf numFmtId="165" fontId="36" fillId="2" borderId="1" xfId="0" applyFont="1" applyFill="1" applyBorder="1"/>
    <xf numFmtId="165" fontId="36" fillId="2" borderId="1" xfId="0" applyFont="1" applyFill="1" applyBorder="1" applyAlignment="1">
      <alignment horizontal="right"/>
    </xf>
    <xf numFmtId="165" fontId="36" fillId="2" borderId="1" xfId="0" applyFont="1" applyFill="1" applyBorder="1" applyAlignment="1">
      <alignment horizontal="right" wrapText="1"/>
    </xf>
    <xf numFmtId="165" fontId="18" fillId="2" borderId="0" xfId="0" applyFont="1" applyFill="1"/>
    <xf numFmtId="3" fontId="18" fillId="2" borderId="0" xfId="0" applyNumberFormat="1" applyFont="1" applyFill="1" applyAlignment="1">
      <alignment horizontal="right" vertical="center"/>
    </xf>
    <xf numFmtId="3" fontId="36" fillId="2" borderId="1" xfId="0" applyNumberFormat="1" applyFont="1" applyFill="1" applyBorder="1"/>
    <xf numFmtId="3" fontId="18" fillId="2" borderId="0" xfId="9" applyNumberFormat="1" applyFont="1" applyFill="1" applyAlignment="1">
      <alignment horizontal="right" indent="1"/>
    </xf>
    <xf numFmtId="3" fontId="36" fillId="2" borderId="6" xfId="9" applyNumberFormat="1" applyFont="1" applyFill="1" applyBorder="1" applyAlignment="1">
      <alignment horizontal="right" indent="1"/>
    </xf>
    <xf numFmtId="169" fontId="18" fillId="0" borderId="0" xfId="0" applyNumberFormat="1" applyFont="1"/>
    <xf numFmtId="0" fontId="36" fillId="0" borderId="0" xfId="6" applyFont="1" applyAlignment="1">
      <alignment vertical="top" wrapText="1"/>
    </xf>
    <xf numFmtId="165" fontId="18" fillId="2" borderId="0" xfId="0" applyFont="1" applyFill="1" applyAlignment="1">
      <alignment horizontal="left"/>
    </xf>
    <xf numFmtId="0" fontId="18" fillId="0" borderId="0" xfId="6" applyFont="1" applyAlignment="1">
      <alignment horizontal="left" vertical="top" wrapText="1"/>
    </xf>
    <xf numFmtId="0" fontId="31" fillId="0" borderId="0" xfId="11" applyFont="1" applyAlignment="1">
      <alignment horizontal="right"/>
    </xf>
    <xf numFmtId="0" fontId="9" fillId="0" borderId="0" xfId="16"/>
    <xf numFmtId="0" fontId="21" fillId="0" borderId="0" xfId="16" applyFont="1"/>
    <xf numFmtId="0" fontId="32" fillId="0" borderId="0" xfId="16" applyFont="1"/>
    <xf numFmtId="0" fontId="33" fillId="0" borderId="0" xfId="16" applyFont="1"/>
    <xf numFmtId="0" fontId="7" fillId="0" borderId="0" xfId="16" applyFont="1"/>
    <xf numFmtId="0" fontId="7" fillId="0" borderId="0" xfId="16" applyFont="1" applyAlignment="1">
      <alignment horizontal="right" vertical="center"/>
    </xf>
    <xf numFmtId="0" fontId="33" fillId="2" borderId="0" xfId="16" applyFont="1" applyFill="1" applyAlignment="1">
      <alignment horizontal="left" indent="1"/>
    </xf>
    <xf numFmtId="0" fontId="41" fillId="2" borderId="0" xfId="16" applyFont="1" applyFill="1" applyAlignment="1">
      <alignment horizontal="right" vertical="center"/>
    </xf>
    <xf numFmtId="0" fontId="36" fillId="2" borderId="0" xfId="17" applyFont="1" applyFill="1" applyBorder="1" applyAlignment="1" applyProtection="1">
      <alignment horizontal="left"/>
    </xf>
    <xf numFmtId="0" fontId="43" fillId="0" borderId="0" xfId="16" applyFont="1" applyAlignment="1">
      <alignment horizontal="right"/>
    </xf>
    <xf numFmtId="0" fontId="24" fillId="0" borderId="0" xfId="11" applyFont="1" applyAlignment="1">
      <alignment horizontal="right"/>
    </xf>
    <xf numFmtId="0" fontId="24" fillId="0" borderId="0" xfId="11" applyFont="1" applyAlignment="1">
      <alignment horizontal="left"/>
    </xf>
    <xf numFmtId="3" fontId="24" fillId="0" borderId="0" xfId="11" applyNumberFormat="1" applyFont="1"/>
    <xf numFmtId="165" fontId="36" fillId="0" borderId="0" xfId="0" quotePrefix="1" applyFont="1"/>
    <xf numFmtId="177" fontId="18" fillId="2" borderId="0" xfId="13" applyNumberFormat="1" applyFont="1" applyFill="1" applyAlignment="1" applyProtection="1">
      <alignment horizontal="right" vertical="center"/>
    </xf>
    <xf numFmtId="177" fontId="36" fillId="2" borderId="1" xfId="13" applyNumberFormat="1" applyFont="1" applyFill="1" applyBorder="1" applyAlignment="1" applyProtection="1">
      <alignment horizontal="right"/>
    </xf>
    <xf numFmtId="0" fontId="36" fillId="0" borderId="5" xfId="11" applyFont="1" applyBorder="1" applyAlignment="1">
      <alignment horizontal="center"/>
    </xf>
    <xf numFmtId="0" fontId="36" fillId="0" borderId="5" xfId="11" applyFont="1" applyBorder="1" applyAlignment="1">
      <alignment horizontal="right"/>
    </xf>
    <xf numFmtId="0" fontId="18" fillId="0" borderId="0" xfId="11" applyFont="1"/>
    <xf numFmtId="0" fontId="36" fillId="0" borderId="4" xfId="11" applyFont="1" applyBorder="1" applyAlignment="1">
      <alignment horizontal="center"/>
    </xf>
    <xf numFmtId="0" fontId="36" fillId="0" borderId="4" xfId="11" applyFont="1" applyBorder="1" applyAlignment="1">
      <alignment horizontal="right"/>
    </xf>
    <xf numFmtId="3" fontId="18" fillId="0" borderId="0" xfId="11" applyNumberFormat="1" applyFont="1" applyAlignment="1">
      <alignment horizontal="right"/>
    </xf>
    <xf numFmtId="175" fontId="18" fillId="0" borderId="0" xfId="11" applyNumberFormat="1" applyFont="1" applyAlignment="1">
      <alignment horizontal="right"/>
    </xf>
    <xf numFmtId="171" fontId="18" fillId="0" borderId="0" xfId="11" applyNumberFormat="1" applyFont="1"/>
    <xf numFmtId="1" fontId="18" fillId="0" borderId="0" xfId="12" applyNumberFormat="1" applyFont="1"/>
    <xf numFmtId="174" fontId="18" fillId="0" borderId="0" xfId="11" quotePrefix="1" applyNumberFormat="1" applyFont="1" applyAlignment="1">
      <alignment horizontal="left"/>
    </xf>
    <xf numFmtId="165" fontId="45" fillId="0" borderId="0" xfId="4" applyFont="1" applyAlignment="1">
      <alignment horizontal="left" vertical="center" indent="1"/>
    </xf>
    <xf numFmtId="0" fontId="18" fillId="0" borderId="0" xfId="6" applyFont="1"/>
    <xf numFmtId="165" fontId="18" fillId="0" borderId="0" xfId="0" quotePrefix="1" applyFont="1"/>
    <xf numFmtId="0" fontId="18" fillId="0" borderId="0" xfId="0" applyNumberFormat="1" applyFont="1" applyAlignment="1">
      <alignment horizontal="left"/>
    </xf>
    <xf numFmtId="167" fontId="18" fillId="0" borderId="0" xfId="9" applyNumberFormat="1" applyFont="1" applyAlignment="1">
      <alignment horizontal="right" indent="1"/>
    </xf>
    <xf numFmtId="165" fontId="18" fillId="0" borderId="6" xfId="0" applyFont="1" applyBorder="1" applyAlignment="1">
      <alignment horizontal="left"/>
    </xf>
    <xf numFmtId="1" fontId="36" fillId="0" borderId="6" xfId="4" applyNumberFormat="1" applyFont="1" applyBorder="1" applyAlignment="1">
      <alignment horizontal="right" indent="1"/>
    </xf>
    <xf numFmtId="0" fontId="18" fillId="0" borderId="7" xfId="0" applyNumberFormat="1" applyFont="1" applyBorder="1" applyAlignment="1">
      <alignment horizontal="left"/>
    </xf>
    <xf numFmtId="167" fontId="18" fillId="0" borderId="7" xfId="9" applyNumberFormat="1" applyFont="1" applyBorder="1" applyAlignment="1">
      <alignment horizontal="right" indent="1"/>
    </xf>
    <xf numFmtId="1" fontId="18" fillId="2" borderId="0" xfId="4" applyNumberFormat="1" applyFont="1" applyFill="1" applyAlignment="1">
      <alignment horizontal="right" indent="1"/>
    </xf>
    <xf numFmtId="165" fontId="48" fillId="6" borderId="13" xfId="21" applyAlignment="1">
      <alignment vertical="center"/>
    </xf>
    <xf numFmtId="165" fontId="48" fillId="6" borderId="13" xfId="26" quotePrefix="1" applyAlignment="1">
      <alignment horizontal="center" vertical="center"/>
    </xf>
    <xf numFmtId="165" fontId="48" fillId="6" borderId="13" xfId="26" applyAlignment="1">
      <alignment horizontal="center" vertical="center"/>
    </xf>
    <xf numFmtId="167" fontId="49" fillId="4" borderId="13" xfId="23">
      <alignment horizontal="right" vertical="center"/>
    </xf>
    <xf numFmtId="165" fontId="48" fillId="6" borderId="16" xfId="30" applyAlignment="1">
      <alignment vertical="center"/>
    </xf>
    <xf numFmtId="167" fontId="53" fillId="0" borderId="0" xfId="4" applyNumberFormat="1" applyFont="1"/>
    <xf numFmtId="177" fontId="53" fillId="0" borderId="0" xfId="13" applyNumberFormat="1" applyFont="1" applyFill="1" applyBorder="1" applyProtection="1"/>
    <xf numFmtId="178" fontId="18" fillId="2" borderId="0" xfId="18" applyNumberFormat="1" applyFont="1" applyFill="1" applyBorder="1" applyAlignment="1" applyProtection="1">
      <alignment horizontal="right" indent="1"/>
    </xf>
    <xf numFmtId="0" fontId="56" fillId="0" borderId="0" xfId="6" applyFont="1"/>
    <xf numFmtId="165" fontId="57" fillId="0" borderId="0" xfId="0" applyFont="1" applyAlignment="1">
      <alignment horizontal="center"/>
    </xf>
    <xf numFmtId="165" fontId="58" fillId="0" borderId="0" xfId="0" applyFont="1" applyAlignment="1">
      <alignment horizontal="center"/>
    </xf>
    <xf numFmtId="165" fontId="59" fillId="4" borderId="13" xfId="25" quotePrefix="1" applyFont="1" applyAlignment="1">
      <alignment horizontal="left" vertical="center"/>
    </xf>
    <xf numFmtId="167" fontId="60" fillId="0" borderId="0" xfId="0" applyNumberFormat="1" applyFont="1"/>
    <xf numFmtId="165" fontId="58" fillId="0" borderId="0" xfId="0" applyFont="1"/>
    <xf numFmtId="165" fontId="61" fillId="5" borderId="13" xfId="27" quotePrefix="1" applyFont="1" applyAlignment="1">
      <alignment horizontal="left" vertical="center"/>
    </xf>
    <xf numFmtId="167" fontId="62" fillId="5" borderId="13" xfId="20" applyFont="1">
      <alignment horizontal="right" vertical="center"/>
    </xf>
    <xf numFmtId="165" fontId="63" fillId="8" borderId="17" xfId="0" applyFont="1" applyFill="1" applyBorder="1" applyAlignment="1">
      <alignment horizontal="center"/>
    </xf>
    <xf numFmtId="165" fontId="60" fillId="0" borderId="0" xfId="0" applyFont="1"/>
    <xf numFmtId="171" fontId="60" fillId="0" borderId="0" xfId="0" applyNumberFormat="1" applyFont="1"/>
    <xf numFmtId="165" fontId="48" fillId="5" borderId="13" xfId="33" quotePrefix="1" applyAlignment="1">
      <alignment horizontal="center"/>
    </xf>
    <xf numFmtId="165" fontId="48" fillId="5" borderId="13" xfId="33" applyAlignment="1">
      <alignment horizontal="center"/>
    </xf>
    <xf numFmtId="165" fontId="64" fillId="9" borderId="18" xfId="33" applyFont="1" applyFill="1" applyBorder="1" applyAlignment="1">
      <alignment horizontal="center"/>
    </xf>
    <xf numFmtId="165" fontId="65" fillId="8" borderId="0" xfId="0" applyFont="1" applyFill="1"/>
    <xf numFmtId="169" fontId="65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8" fillId="10" borderId="13" xfId="29" quotePrefix="1" applyFill="1" applyAlignment="1">
      <alignment horizontal="center"/>
    </xf>
    <xf numFmtId="3" fontId="60" fillId="0" borderId="0" xfId="0" applyNumberFormat="1" applyFont="1"/>
    <xf numFmtId="0" fontId="18" fillId="2" borderId="7" xfId="0" applyNumberFormat="1" applyFont="1" applyFill="1" applyBorder="1" applyAlignment="1">
      <alignment horizontal="left"/>
    </xf>
    <xf numFmtId="167" fontId="18" fillId="2" borderId="7" xfId="9" applyNumberFormat="1" applyFont="1" applyFill="1" applyBorder="1" applyAlignment="1">
      <alignment horizontal="right" indent="1"/>
    </xf>
    <xf numFmtId="0" fontId="66" fillId="0" borderId="0" xfId="6" applyFont="1"/>
    <xf numFmtId="0" fontId="18" fillId="0" borderId="0" xfId="0" applyNumberFormat="1" applyFont="1" applyAlignment="1">
      <alignment horizontal="center"/>
    </xf>
    <xf numFmtId="165" fontId="36" fillId="2" borderId="19" xfId="0" quotePrefix="1" applyFont="1" applyFill="1" applyBorder="1"/>
    <xf numFmtId="0" fontId="18" fillId="2" borderId="19" xfId="0" applyNumberFormat="1" applyFont="1" applyFill="1" applyBorder="1" applyAlignment="1">
      <alignment horizontal="center"/>
    </xf>
    <xf numFmtId="165" fontId="18" fillId="0" borderId="0" xfId="0" applyFont="1" applyAlignment="1">
      <alignment horizontal="center"/>
    </xf>
    <xf numFmtId="3" fontId="18" fillId="2" borderId="0" xfId="0" applyNumberFormat="1" applyFont="1" applyFill="1"/>
    <xf numFmtId="165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20" xfId="0" applyFont="1" applyFill="1" applyBorder="1"/>
    <xf numFmtId="3" fontId="18" fillId="2" borderId="20" xfId="0" applyNumberFormat="1" applyFont="1" applyFill="1" applyBorder="1"/>
    <xf numFmtId="169" fontId="18" fillId="2" borderId="20" xfId="0" applyNumberFormat="1" applyFont="1" applyFill="1" applyBorder="1"/>
    <xf numFmtId="165" fontId="18" fillId="0" borderId="0" xfId="0" applyFont="1" applyAlignment="1">
      <alignment horizontal="left" indent="1"/>
    </xf>
    <xf numFmtId="169" fontId="18" fillId="0" borderId="0" xfId="0" applyNumberFormat="1" applyFont="1" applyAlignment="1">
      <alignment horizontal="center"/>
    </xf>
    <xf numFmtId="165" fontId="18" fillId="0" borderId="0" xfId="0" applyFont="1" applyAlignment="1">
      <alignment horizontal="right"/>
    </xf>
    <xf numFmtId="14" fontId="18" fillId="2" borderId="0" xfId="0" applyNumberFormat="1" applyFont="1" applyFill="1"/>
    <xf numFmtId="167" fontId="18" fillId="2" borderId="0" xfId="0" applyNumberFormat="1" applyFont="1" applyFill="1"/>
    <xf numFmtId="165" fontId="18" fillId="2" borderId="0" xfId="0" applyFont="1" applyFill="1" applyAlignment="1">
      <alignment horizontal="left" indent="1"/>
    </xf>
    <xf numFmtId="169" fontId="18" fillId="2" borderId="7" xfId="0" applyNumberFormat="1" applyFont="1" applyFill="1" applyBorder="1"/>
    <xf numFmtId="165" fontId="18" fillId="2" borderId="19" xfId="0" quotePrefix="1" applyFont="1" applyFill="1" applyBorder="1"/>
    <xf numFmtId="0" fontId="18" fillId="2" borderId="19" xfId="0" applyNumberFormat="1" applyFont="1" applyFill="1" applyBorder="1"/>
    <xf numFmtId="0" fontId="18" fillId="2" borderId="19" xfId="0" quotePrefix="1" applyNumberFormat="1" applyFont="1" applyFill="1" applyBorder="1"/>
    <xf numFmtId="171" fontId="18" fillId="2" borderId="7" xfId="13" applyNumberFormat="1" applyFont="1" applyFill="1" applyBorder="1"/>
    <xf numFmtId="0" fontId="18" fillId="0" borderId="0" xfId="0" applyNumberFormat="1" applyFont="1"/>
    <xf numFmtId="0" fontId="18" fillId="2" borderId="3" xfId="11" applyFont="1" applyFill="1" applyBorder="1" applyAlignment="1">
      <alignment horizontal="center"/>
    </xf>
    <xf numFmtId="0" fontId="18" fillId="2" borderId="3" xfId="11" applyFont="1" applyFill="1" applyBorder="1" applyAlignment="1">
      <alignment horizontal="right"/>
    </xf>
    <xf numFmtId="0" fontId="18" fillId="2" borderId="3" xfId="11" applyFont="1" applyFill="1" applyBorder="1" applyAlignment="1">
      <alignment horizontal="right" wrapText="1"/>
    </xf>
    <xf numFmtId="0" fontId="18" fillId="0" borderId="0" xfId="11" applyFont="1" applyAlignment="1">
      <alignment horizontal="right"/>
    </xf>
    <xf numFmtId="170" fontId="18" fillId="0" borderId="0" xfId="11" applyNumberFormat="1" applyFont="1" applyAlignment="1">
      <alignment horizontal="right"/>
    </xf>
    <xf numFmtId="0" fontId="18" fillId="2" borderId="0" xfId="11" applyFont="1" applyFill="1"/>
    <xf numFmtId="172" fontId="18" fillId="2" borderId="0" xfId="11" applyNumberFormat="1" applyFont="1" applyFill="1"/>
    <xf numFmtId="3" fontId="18" fillId="2" borderId="0" xfId="11" applyNumberFormat="1" applyFont="1" applyFill="1"/>
    <xf numFmtId="0" fontId="18" fillId="0" borderId="0" xfId="3" applyFont="1"/>
    <xf numFmtId="170" fontId="18" fillId="0" borderId="0" xfId="11" applyNumberFormat="1" applyFont="1"/>
    <xf numFmtId="0" fontId="18" fillId="2" borderId="11" xfId="11" applyFont="1" applyFill="1" applyBorder="1"/>
    <xf numFmtId="172" fontId="18" fillId="2" borderId="11" xfId="11" applyNumberFormat="1" applyFont="1" applyFill="1" applyBorder="1"/>
    <xf numFmtId="0" fontId="18" fillId="2" borderId="4" xfId="11" applyFont="1" applyFill="1" applyBorder="1"/>
    <xf numFmtId="3" fontId="18" fillId="0" borderId="0" xfId="11" applyNumberFormat="1" applyFont="1"/>
    <xf numFmtId="1" fontId="18" fillId="0" borderId="0" xfId="11" applyNumberFormat="1" applyFont="1"/>
    <xf numFmtId="17" fontId="18" fillId="2" borderId="3" xfId="11" quotePrefix="1" applyNumberFormat="1" applyFont="1" applyFill="1" applyBorder="1" applyAlignment="1">
      <alignment horizontal="right"/>
    </xf>
    <xf numFmtId="0" fontId="8" fillId="11" borderId="0" xfId="6" applyFont="1" applyFill="1"/>
    <xf numFmtId="0" fontId="10" fillId="11" borderId="0" xfId="6" applyFont="1" applyFill="1"/>
    <xf numFmtId="169" fontId="58" fillId="0" borderId="0" xfId="0" applyNumberFormat="1" applyFont="1"/>
    <xf numFmtId="3" fontId="36" fillId="0" borderId="1" xfId="0" applyNumberFormat="1" applyFont="1" applyBorder="1"/>
    <xf numFmtId="3" fontId="18" fillId="0" borderId="1" xfId="0" applyNumberFormat="1" applyFont="1" applyBorder="1"/>
    <xf numFmtId="3" fontId="18" fillId="12" borderId="0" xfId="0" applyNumberFormat="1" applyFont="1" applyFill="1" applyAlignment="1">
      <alignment horizontal="right" vertical="center"/>
    </xf>
    <xf numFmtId="177" fontId="18" fillId="12" borderId="0" xfId="13" applyNumberFormat="1" applyFont="1" applyFill="1" applyAlignment="1" applyProtection="1">
      <alignment horizontal="right" vertical="center"/>
    </xf>
    <xf numFmtId="177" fontId="36" fillId="12" borderId="1" xfId="13" applyNumberFormat="1" applyFont="1" applyFill="1" applyBorder="1" applyAlignment="1" applyProtection="1">
      <alignment horizontal="right"/>
    </xf>
    <xf numFmtId="165" fontId="67" fillId="13" borderId="13" xfId="41" applyAlignment="1">
      <alignment vertical="center"/>
    </xf>
    <xf numFmtId="165" fontId="67" fillId="13" borderId="13" xfId="39" quotePrefix="1" applyAlignment="1">
      <alignment horizontal="center"/>
    </xf>
    <xf numFmtId="165" fontId="67" fillId="13" borderId="13" xfId="39" applyAlignment="1">
      <alignment horizontal="center"/>
    </xf>
    <xf numFmtId="165" fontId="68" fillId="4" borderId="13" xfId="42" quotePrefix="1" applyAlignment="1">
      <alignment horizontal="left" vertical="center"/>
    </xf>
    <xf numFmtId="0" fontId="18" fillId="0" borderId="0" xfId="4" applyNumberFormat="1" applyFont="1" applyAlignment="1">
      <alignment horizontal="left" wrapText="1"/>
    </xf>
    <xf numFmtId="171" fontId="18" fillId="0" borderId="9" xfId="0" applyNumberFormat="1" applyFont="1" applyBorder="1" applyAlignment="1">
      <alignment horizontal="right" vertical="center" wrapText="1" readingOrder="1"/>
    </xf>
    <xf numFmtId="171" fontId="56" fillId="11" borderId="0" xfId="0" applyNumberFormat="1" applyFont="1" applyFill="1" applyAlignment="1">
      <alignment horizontal="right" vertical="center" wrapText="1"/>
    </xf>
    <xf numFmtId="165" fontId="56" fillId="11" borderId="0" xfId="0" applyFont="1" applyFill="1" applyAlignment="1">
      <alignment horizontal="right" vertical="center" wrapText="1"/>
    </xf>
    <xf numFmtId="171" fontId="18" fillId="11" borderId="9" xfId="0" applyNumberFormat="1" applyFont="1" applyFill="1" applyBorder="1" applyAlignment="1">
      <alignment horizontal="right" vertical="center" wrapText="1"/>
    </xf>
    <xf numFmtId="165" fontId="18" fillId="11" borderId="10" xfId="0" applyFont="1" applyFill="1" applyBorder="1" applyAlignment="1">
      <alignment horizontal="right" vertical="center" wrapText="1"/>
    </xf>
    <xf numFmtId="3" fontId="56" fillId="11" borderId="0" xfId="0" applyNumberFormat="1" applyFont="1" applyFill="1" applyAlignment="1">
      <alignment horizontal="right" vertical="center" wrapText="1"/>
    </xf>
    <xf numFmtId="0" fontId="56" fillId="0" borderId="0" xfId="6" applyFont="1" applyAlignment="1">
      <alignment horizontal="left" vertical="top" wrapText="1"/>
    </xf>
    <xf numFmtId="165" fontId="36" fillId="0" borderId="0" xfId="7" applyFont="1" applyAlignment="1">
      <alignment horizontal="left" readingOrder="1"/>
    </xf>
    <xf numFmtId="0" fontId="3" fillId="0" borderId="0" xfId="47" applyAlignment="1">
      <alignment horizontal="center" vertical="center" wrapText="1"/>
    </xf>
    <xf numFmtId="0" fontId="3" fillId="0" borderId="0" xfId="47"/>
    <xf numFmtId="14" fontId="3" fillId="0" borderId="0" xfId="47" applyNumberFormat="1"/>
    <xf numFmtId="3" fontId="69" fillId="0" borderId="24" xfId="47" applyNumberFormat="1" applyFont="1" applyBorder="1" applyAlignment="1">
      <alignment horizontal="right" vertical="center"/>
    </xf>
    <xf numFmtId="167" fontId="69" fillId="0" borderId="24" xfId="47" applyNumberFormat="1" applyFont="1" applyBorder="1" applyAlignment="1">
      <alignment horizontal="right" vertical="center"/>
    </xf>
    <xf numFmtId="171" fontId="3" fillId="0" borderId="0" xfId="47" applyNumberFormat="1"/>
    <xf numFmtId="1" fontId="3" fillId="0" borderId="0" xfId="47" applyNumberFormat="1"/>
    <xf numFmtId="180" fontId="18" fillId="0" borderId="0" xfId="0" applyNumberFormat="1" applyFont="1"/>
    <xf numFmtId="1" fontId="66" fillId="0" borderId="0" xfId="12" applyNumberFormat="1" applyFont="1"/>
    <xf numFmtId="0" fontId="18" fillId="0" borderId="0" xfId="4" applyNumberFormat="1" applyFont="1" applyAlignment="1">
      <alignment horizontal="justify"/>
    </xf>
    <xf numFmtId="3" fontId="69" fillId="0" borderId="0" xfId="47" applyNumberFormat="1" applyFont="1" applyAlignment="1">
      <alignment horizontal="right" vertical="center"/>
    </xf>
    <xf numFmtId="0" fontId="18" fillId="0" borderId="0" xfId="4" applyNumberFormat="1" applyFont="1" applyAlignment="1">
      <alignment wrapText="1"/>
    </xf>
    <xf numFmtId="0" fontId="18" fillId="0" borderId="0" xfId="4" applyNumberFormat="1" applyFont="1"/>
    <xf numFmtId="171" fontId="18" fillId="2" borderId="7" xfId="0" applyNumberFormat="1" applyFont="1" applyFill="1" applyBorder="1"/>
    <xf numFmtId="3" fontId="18" fillId="11" borderId="0" xfId="0" applyNumberFormat="1" applyFont="1" applyFill="1" applyAlignment="1">
      <alignment horizontal="right" vertical="center" wrapText="1"/>
    </xf>
    <xf numFmtId="165" fontId="18" fillId="11" borderId="8" xfId="0" applyFont="1" applyFill="1" applyBorder="1" applyAlignment="1">
      <alignment horizontal="right" vertical="center" wrapText="1"/>
    </xf>
    <xf numFmtId="165" fontId="71" fillId="14" borderId="13" xfId="48" applyAlignment="1">
      <alignment vertical="center"/>
    </xf>
    <xf numFmtId="165" fontId="71" fillId="14" borderId="13" xfId="50" quotePrefix="1" applyAlignment="1">
      <alignment horizontal="center"/>
    </xf>
    <xf numFmtId="165" fontId="71" fillId="14" borderId="13" xfId="50" applyAlignment="1">
      <alignment horizontal="center"/>
    </xf>
    <xf numFmtId="165" fontId="50" fillId="4" borderId="13" xfId="54" quotePrefix="1" applyAlignment="1">
      <alignment horizontal="left" vertical="center"/>
    </xf>
    <xf numFmtId="165" fontId="51" fillId="5" borderId="13" xfId="56" quotePrefix="1" applyAlignment="1">
      <alignment horizontal="left" vertical="center"/>
    </xf>
    <xf numFmtId="165" fontId="48" fillId="6" borderId="13" xfId="53" applyAlignment="1">
      <alignment horizontal="center"/>
    </xf>
    <xf numFmtId="165" fontId="50" fillId="4" borderId="13" xfId="54" applyAlignment="1">
      <alignment horizontal="left" vertical="center"/>
    </xf>
    <xf numFmtId="165" fontId="36" fillId="2" borderId="0" xfId="0" quotePrefix="1" applyFont="1" applyFill="1"/>
    <xf numFmtId="0" fontId="18" fillId="2" borderId="0" xfId="0" applyNumberFormat="1" applyFont="1" applyFill="1" applyAlignment="1">
      <alignment horizontal="center"/>
    </xf>
    <xf numFmtId="169" fontId="18" fillId="2" borderId="0" xfId="0" applyNumberFormat="1" applyFont="1" applyFill="1"/>
    <xf numFmtId="171" fontId="18" fillId="2" borderId="0" xfId="0" applyNumberFormat="1" applyFont="1" applyFill="1"/>
    <xf numFmtId="181" fontId="0" fillId="0" borderId="0" xfId="0" applyNumberFormat="1"/>
    <xf numFmtId="168" fontId="49" fillId="4" borderId="13" xfId="55" applyAlignment="1">
      <alignment horizontal="right" vertical="center"/>
    </xf>
    <xf numFmtId="10" fontId="49" fillId="4" borderId="13" xfId="24" applyAlignment="1">
      <alignment horizontal="right" vertical="center"/>
    </xf>
    <xf numFmtId="168" fontId="47" fillId="5" borderId="13" xfId="57" applyAlignment="1">
      <alignment horizontal="right" vertical="center"/>
    </xf>
    <xf numFmtId="10" fontId="47" fillId="5" borderId="13" xfId="58" applyAlignment="1">
      <alignment horizontal="right" vertical="center"/>
    </xf>
    <xf numFmtId="168" fontId="19" fillId="4" borderId="13" xfId="45" applyAlignment="1">
      <alignment horizontal="right" vertical="center"/>
    </xf>
    <xf numFmtId="165" fontId="71" fillId="13" borderId="13" xfId="49" quotePrefix="1" applyAlignment="1">
      <alignment horizontal="left" vertical="center"/>
    </xf>
    <xf numFmtId="168" fontId="71" fillId="13" borderId="13" xfId="51" applyAlignment="1">
      <alignment horizontal="right" vertical="center"/>
    </xf>
    <xf numFmtId="167" fontId="49" fillId="4" borderId="13" xfId="23" applyAlignment="1">
      <alignment horizontal="right" vertical="center"/>
    </xf>
    <xf numFmtId="167" fontId="47" fillId="5" borderId="13" xfId="20" applyAlignment="1">
      <alignment horizontal="right" vertical="center"/>
    </xf>
    <xf numFmtId="179" fontId="19" fillId="4" borderId="13" xfId="40" applyAlignment="1">
      <alignment horizontal="right" vertical="center"/>
    </xf>
    <xf numFmtId="165" fontId="67" fillId="13" borderId="13" xfId="44" quotePrefix="1" applyAlignment="1">
      <alignment horizontal="left" vertical="center"/>
    </xf>
    <xf numFmtId="165" fontId="67" fillId="13" borderId="13" xfId="44" applyAlignment="1">
      <alignment horizontal="left" vertical="center"/>
    </xf>
    <xf numFmtId="179" fontId="67" fillId="13" borderId="13" xfId="43" applyAlignment="1">
      <alignment horizontal="right" vertical="center"/>
    </xf>
    <xf numFmtId="0" fontId="1" fillId="0" borderId="0" xfId="47" applyFont="1" applyAlignment="1">
      <alignment horizontal="center" vertical="center" wrapText="1"/>
    </xf>
    <xf numFmtId="165" fontId="48" fillId="6" borderId="13" xfId="53" quotePrefix="1" applyAlignment="1">
      <alignment horizontal="center"/>
    </xf>
    <xf numFmtId="165" fontId="48" fillId="6" borderId="13" xfId="53" quotePrefix="1" applyAlignment="1">
      <alignment horizontal="center"/>
    </xf>
    <xf numFmtId="0" fontId="18" fillId="0" borderId="0" xfId="4" applyNumberFormat="1" applyFont="1" applyAlignment="1">
      <alignment horizontal="justify"/>
    </xf>
    <xf numFmtId="0" fontId="18" fillId="0" borderId="0" xfId="4" applyNumberFormat="1" applyFont="1" applyAlignment="1">
      <alignment horizontal="left" wrapText="1"/>
    </xf>
    <xf numFmtId="0" fontId="18" fillId="0" borderId="5" xfId="4" applyNumberFormat="1" applyFont="1" applyBorder="1" applyAlignment="1">
      <alignment horizontal="justify" wrapText="1"/>
    </xf>
    <xf numFmtId="0" fontId="18" fillId="0" borderId="5" xfId="4" applyNumberFormat="1" applyFont="1" applyBorder="1" applyAlignment="1">
      <alignment horizontal="justify"/>
    </xf>
    <xf numFmtId="0" fontId="18" fillId="0" borderId="0" xfId="4" applyNumberFormat="1" applyFont="1" applyAlignment="1">
      <alignment horizontal="left"/>
    </xf>
    <xf numFmtId="165" fontId="36" fillId="0" borderId="0" xfId="4" applyFont="1" applyAlignment="1">
      <alignment horizontal="left" vertical="top" wrapText="1"/>
    </xf>
    <xf numFmtId="165" fontId="14" fillId="3" borderId="2" xfId="4" quotePrefix="1" applyFont="1" applyFill="1" applyBorder="1" applyAlignment="1">
      <alignment horizontal="right" indent="1"/>
    </xf>
    <xf numFmtId="0" fontId="14" fillId="3" borderId="2" xfId="4" applyNumberFormat="1" applyFont="1" applyFill="1" applyBorder="1" applyAlignment="1">
      <alignment horizontal="right" indent="1"/>
    </xf>
    <xf numFmtId="165" fontId="14" fillId="3" borderId="2" xfId="4" applyFont="1" applyFill="1" applyBorder="1" applyAlignment="1">
      <alignment horizontal="right" indent="1"/>
    </xf>
    <xf numFmtId="0" fontId="36" fillId="0" borderId="0" xfId="6" applyFont="1" applyAlignment="1">
      <alignment horizontal="left" vertical="top" wrapText="1"/>
    </xf>
    <xf numFmtId="0" fontId="36" fillId="0" borderId="0" xfId="2" applyFont="1" applyAlignment="1">
      <alignment horizontal="left" vertical="top" wrapText="1"/>
    </xf>
    <xf numFmtId="165" fontId="36" fillId="2" borderId="0" xfId="10" quotePrefix="1" applyNumberFormat="1" applyFont="1" applyFill="1" applyBorder="1" applyAlignment="1">
      <alignment horizontal="center" vertical="center"/>
    </xf>
    <xf numFmtId="0" fontId="36" fillId="2" borderId="8" xfId="10" applyNumberFormat="1" applyFont="1" applyFill="1" applyBorder="1" applyAlignment="1">
      <alignment horizontal="center" vertical="center"/>
    </xf>
    <xf numFmtId="0" fontId="36" fillId="2" borderId="0" xfId="10" applyNumberFormat="1" applyFont="1" applyFill="1" applyBorder="1" applyAlignment="1">
      <alignment horizontal="center" vertical="center"/>
    </xf>
    <xf numFmtId="165" fontId="18" fillId="2" borderId="20" xfId="0" applyFont="1" applyFill="1" applyBorder="1" applyAlignment="1">
      <alignment horizontal="center" wrapText="1"/>
    </xf>
    <xf numFmtId="165" fontId="18" fillId="2" borderId="7" xfId="0" applyFont="1" applyFill="1" applyBorder="1" applyAlignment="1">
      <alignment horizontal="center" wrapText="1"/>
    </xf>
    <xf numFmtId="165" fontId="48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8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8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8" fillId="4" borderId="22" xfId="42" quotePrefix="1" applyBorder="1" applyAlignment="1">
      <alignment horizontal="left" vertical="center"/>
    </xf>
    <xf numFmtId="165" fontId="48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8" fillId="10" borderId="15" xfId="29" applyFill="1" applyBorder="1" applyAlignment="1">
      <alignment horizontal="center"/>
    </xf>
    <xf numFmtId="165" fontId="48" fillId="10" borderId="14" xfId="29" applyFill="1" applyBorder="1" applyAlignment="1">
      <alignment horizontal="center"/>
    </xf>
    <xf numFmtId="165" fontId="36" fillId="2" borderId="12" xfId="0" applyFont="1" applyFill="1" applyBorder="1" applyAlignment="1">
      <alignment horizontal="center"/>
    </xf>
    <xf numFmtId="0" fontId="36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ED7D31"/>
      <color rgb="FF44B114"/>
      <color rgb="FF385723"/>
      <color rgb="FFC00000"/>
      <color rgb="FFFF6600"/>
      <color rgb="FFDAACA8"/>
      <color rgb="FFDFA7A3"/>
      <color rgb="FF000000"/>
      <color rgb="FF004563"/>
      <color rgb="FFD6A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2.8883602097502474</c:v>
                </c:pt>
                <c:pt idx="1">
                  <c:v>6.1707682167417115</c:v>
                </c:pt>
                <c:pt idx="2">
                  <c:v>2.7945192818213527</c:v>
                </c:pt>
                <c:pt idx="3">
                  <c:v>21.295388057889493</c:v>
                </c:pt>
                <c:pt idx="4">
                  <c:v>4.8461528205612812</c:v>
                </c:pt>
                <c:pt idx="5">
                  <c:v>6.8927368876491755E-3</c:v>
                </c:pt>
                <c:pt idx="6">
                  <c:v>0.33568799107605996</c:v>
                </c:pt>
                <c:pt idx="7">
                  <c:v>0.11412248109170338</c:v>
                </c:pt>
                <c:pt idx="8">
                  <c:v>25.687321655707702</c:v>
                </c:pt>
                <c:pt idx="9">
                  <c:v>14.822157035407843</c:v>
                </c:pt>
                <c:pt idx="10">
                  <c:v>18.098280726963225</c:v>
                </c:pt>
                <c:pt idx="11">
                  <c:v>1.9976044521664453</c:v>
                </c:pt>
                <c:pt idx="12">
                  <c:v>0.9427443339352618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271.315038238</c:v>
                </c:pt>
                <c:pt idx="1">
                  <c:v>216.66329902000001</c:v>
                </c:pt>
                <c:pt idx="2">
                  <c:v>339.43728641600001</c:v>
                </c:pt>
                <c:pt idx="3">
                  <c:v>304.81150229399998</c:v>
                </c:pt>
                <c:pt idx="4">
                  <c:v>385.629668493</c:v>
                </c:pt>
                <c:pt idx="5">
                  <c:v>361.663865692</c:v>
                </c:pt>
                <c:pt idx="6">
                  <c:v>485.35906038799999</c:v>
                </c:pt>
                <c:pt idx="7">
                  <c:v>542.79743612200002</c:v>
                </c:pt>
                <c:pt idx="8">
                  <c:v>260.87120307999999</c:v>
                </c:pt>
                <c:pt idx="9">
                  <c:v>540.07979424799998</c:v>
                </c:pt>
                <c:pt idx="10">
                  <c:v>611.59025412400001</c:v>
                </c:pt>
                <c:pt idx="11">
                  <c:v>482.56337790999999</c:v>
                </c:pt>
                <c:pt idx="12">
                  <c:v>288.841625986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4459.4583080000002</c:v>
                </c:pt>
                <c:pt idx="1">
                  <c:v>5073.3675970000004</c:v>
                </c:pt>
                <c:pt idx="2">
                  <c:v>5122.0469300000004</c:v>
                </c:pt>
                <c:pt idx="3">
                  <c:v>4847.366489</c:v>
                </c:pt>
                <c:pt idx="4">
                  <c:v>4021.3383749999998</c:v>
                </c:pt>
                <c:pt idx="5">
                  <c:v>4231.5766480000002</c:v>
                </c:pt>
                <c:pt idx="6">
                  <c:v>5161.2124510000003</c:v>
                </c:pt>
                <c:pt idx="7">
                  <c:v>5086.7635890000001</c:v>
                </c:pt>
                <c:pt idx="8">
                  <c:v>4597.9597160000003</c:v>
                </c:pt>
                <c:pt idx="9">
                  <c:v>5102.2896650000002</c:v>
                </c:pt>
                <c:pt idx="10">
                  <c:v>4567.2530120000001</c:v>
                </c:pt>
                <c:pt idx="11">
                  <c:v>3741.7683910000001</c:v>
                </c:pt>
                <c:pt idx="12">
                  <c:v>4008.7212100000002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803.89451299999996</c:v>
                </c:pt>
                <c:pt idx="1">
                  <c:v>832.04332899999997</c:v>
                </c:pt>
                <c:pt idx="2">
                  <c:v>814.32721900000001</c:v>
                </c:pt>
                <c:pt idx="3">
                  <c:v>632.670525</c:v>
                </c:pt>
                <c:pt idx="4">
                  <c:v>381.61787600000002</c:v>
                </c:pt>
                <c:pt idx="5">
                  <c:v>322.05787199999997</c:v>
                </c:pt>
                <c:pt idx="6">
                  <c:v>694.29977599999995</c:v>
                </c:pt>
                <c:pt idx="7">
                  <c:v>296.93498</c:v>
                </c:pt>
                <c:pt idx="8">
                  <c:v>418.656857</c:v>
                </c:pt>
                <c:pt idx="9">
                  <c:v>424.61757399999999</c:v>
                </c:pt>
                <c:pt idx="10">
                  <c:v>250.462244</c:v>
                </c:pt>
                <c:pt idx="11">
                  <c:v>240.399078</c:v>
                </c:pt>
                <c:pt idx="12">
                  <c:v>297.64954599999999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5827.7719909999996</c:v>
                </c:pt>
                <c:pt idx="1">
                  <c:v>7767.9649179999997</c:v>
                </c:pt>
                <c:pt idx="2">
                  <c:v>7355.8567110000004</c:v>
                </c:pt>
                <c:pt idx="3">
                  <c:v>7042.5285080000003</c:v>
                </c:pt>
                <c:pt idx="4">
                  <c:v>6463.9850070000002</c:v>
                </c:pt>
                <c:pt idx="5">
                  <c:v>4128.1831810000003</c:v>
                </c:pt>
                <c:pt idx="6">
                  <c:v>3769.7460030000002</c:v>
                </c:pt>
                <c:pt idx="7">
                  <c:v>2192.6738289999998</c:v>
                </c:pt>
                <c:pt idx="8">
                  <c:v>3827.8458970000002</c:v>
                </c:pt>
                <c:pt idx="9">
                  <c:v>2596.4882670000002</c:v>
                </c:pt>
                <c:pt idx="10">
                  <c:v>2387.7010260000002</c:v>
                </c:pt>
                <c:pt idx="11">
                  <c:v>2826.462051</c:v>
                </c:pt>
                <c:pt idx="12">
                  <c:v>4052.7473439999999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1466.342539</c:v>
                </c:pt>
                <c:pt idx="1">
                  <c:v>1055.238141</c:v>
                </c:pt>
                <c:pt idx="2">
                  <c:v>776.19527300000004</c:v>
                </c:pt>
                <c:pt idx="3">
                  <c:v>737.16774799999996</c:v>
                </c:pt>
                <c:pt idx="4">
                  <c:v>1093.56528</c:v>
                </c:pt>
                <c:pt idx="5">
                  <c:v>1450.9844450000001</c:v>
                </c:pt>
                <c:pt idx="6">
                  <c:v>1097.730515</c:v>
                </c:pt>
                <c:pt idx="7">
                  <c:v>1209.1554590000001</c:v>
                </c:pt>
                <c:pt idx="8">
                  <c:v>1715.1227200000001</c:v>
                </c:pt>
                <c:pt idx="9">
                  <c:v>1728.888158</c:v>
                </c:pt>
                <c:pt idx="10">
                  <c:v>1573.361944</c:v>
                </c:pt>
                <c:pt idx="11">
                  <c:v>1688.1021820000001</c:v>
                </c:pt>
                <c:pt idx="12">
                  <c:v>1682.0394839999999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142.1799135</c:v>
                </c:pt>
                <c:pt idx="1">
                  <c:v>164.320076</c:v>
                </c:pt>
                <c:pt idx="2">
                  <c:v>150.61526699999999</c:v>
                </c:pt>
                <c:pt idx="3">
                  <c:v>125.8848</c:v>
                </c:pt>
                <c:pt idx="4">
                  <c:v>143.37030100000001</c:v>
                </c:pt>
                <c:pt idx="5">
                  <c:v>116.98185549999999</c:v>
                </c:pt>
                <c:pt idx="6">
                  <c:v>123.76469350000001</c:v>
                </c:pt>
                <c:pt idx="7">
                  <c:v>95.565625499999996</c:v>
                </c:pt>
                <c:pt idx="8">
                  <c:v>104.804739</c:v>
                </c:pt>
                <c:pt idx="9">
                  <c:v>110.360659</c:v>
                </c:pt>
                <c:pt idx="10">
                  <c:v>80.064349500000006</c:v>
                </c:pt>
                <c:pt idx="11">
                  <c:v>58.672222499999997</c:v>
                </c:pt>
                <c:pt idx="12">
                  <c:v>106.8605245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65.059613999999996</c:v>
                </c:pt>
                <c:pt idx="1">
                  <c:v>59.870452</c:v>
                </c:pt>
                <c:pt idx="2">
                  <c:v>36.788606000000001</c:v>
                </c:pt>
                <c:pt idx="3">
                  <c:v>35.139580000000002</c:v>
                </c:pt>
                <c:pt idx="4">
                  <c:v>43.018535</c:v>
                </c:pt>
                <c:pt idx="5">
                  <c:v>84.022016000000008</c:v>
                </c:pt>
                <c:pt idx="6">
                  <c:v>136.02359300000001</c:v>
                </c:pt>
                <c:pt idx="7">
                  <c:v>113.05998299999999</c:v>
                </c:pt>
                <c:pt idx="8">
                  <c:v>171.553301</c:v>
                </c:pt>
                <c:pt idx="9">
                  <c:v>55.950822000000002</c:v>
                </c:pt>
                <c:pt idx="10">
                  <c:v>49.461010999999999</c:v>
                </c:pt>
                <c:pt idx="11">
                  <c:v>47.239129999999996</c:v>
                </c:pt>
                <c:pt idx="12">
                  <c:v>115.547297</c:v>
                </c:pt>
                <c:pt idx="13">
                  <c:v>158.27279999999999</c:v>
                </c:pt>
                <c:pt idx="14">
                  <c:v>94.386375999999998</c:v>
                </c:pt>
                <c:pt idx="15">
                  <c:v>54.170406</c:v>
                </c:pt>
                <c:pt idx="16">
                  <c:v>99.004315000000005</c:v>
                </c:pt>
                <c:pt idx="17">
                  <c:v>142.45552900000001</c:v>
                </c:pt>
                <c:pt idx="18">
                  <c:v>107.02368199999999</c:v>
                </c:pt>
                <c:pt idx="19">
                  <c:v>68.055712</c:v>
                </c:pt>
                <c:pt idx="20">
                  <c:v>61.184428999999994</c:v>
                </c:pt>
                <c:pt idx="21">
                  <c:v>67.967583000000005</c:v>
                </c:pt>
                <c:pt idx="22">
                  <c:v>90.535873000000009</c:v>
                </c:pt>
                <c:pt idx="23">
                  <c:v>90.213211999999999</c:v>
                </c:pt>
                <c:pt idx="24">
                  <c:v>77.503663000000003</c:v>
                </c:pt>
                <c:pt idx="25">
                  <c:v>190.32291800000002</c:v>
                </c:pt>
                <c:pt idx="26">
                  <c:v>188.31090900000001</c:v>
                </c:pt>
                <c:pt idx="27">
                  <c:v>129.844368</c:v>
                </c:pt>
                <c:pt idx="28">
                  <c:v>194.94996900000001</c:v>
                </c:pt>
                <c:pt idx="29">
                  <c:v>190.82211999999998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10.45515292949152</c:v>
                </c:pt>
                <c:pt idx="1">
                  <c:v>10.101034804682691</c:v>
                </c:pt>
                <c:pt idx="2">
                  <c:v>6.5544322248228486</c:v>
                </c:pt>
                <c:pt idx="3">
                  <c:v>6.5755127636001207</c:v>
                </c:pt>
                <c:pt idx="4">
                  <c:v>6.9171235654342578</c:v>
                </c:pt>
                <c:pt idx="5">
                  <c:v>12.778981993254099</c:v>
                </c:pt>
                <c:pt idx="6">
                  <c:v>21.643681817876097</c:v>
                </c:pt>
                <c:pt idx="7">
                  <c:v>18.457012352165947</c:v>
                </c:pt>
                <c:pt idx="8">
                  <c:v>25.81382471258652</c:v>
                </c:pt>
                <c:pt idx="9">
                  <c:v>9.885419395428432</c:v>
                </c:pt>
                <c:pt idx="10">
                  <c:v>8.7076445569928431</c:v>
                </c:pt>
                <c:pt idx="11">
                  <c:v>7.2086191482607225</c:v>
                </c:pt>
                <c:pt idx="12">
                  <c:v>17.208680049681654</c:v>
                </c:pt>
                <c:pt idx="13">
                  <c:v>22.076670762103209</c:v>
                </c:pt>
                <c:pt idx="14">
                  <c:v>13.345671438729747</c:v>
                </c:pt>
                <c:pt idx="15">
                  <c:v>7.809592312307684</c:v>
                </c:pt>
                <c:pt idx="16">
                  <c:v>15.406292862248888</c:v>
                </c:pt>
                <c:pt idx="17">
                  <c:v>22.292593320489168</c:v>
                </c:pt>
                <c:pt idx="18">
                  <c:v>15.227140685153875</c:v>
                </c:pt>
                <c:pt idx="19">
                  <c:v>9.4745863057831148</c:v>
                </c:pt>
                <c:pt idx="20">
                  <c:v>8.8042214704985238</c:v>
                </c:pt>
                <c:pt idx="21">
                  <c:v>9.4671052540434388</c:v>
                </c:pt>
                <c:pt idx="22">
                  <c:v>12.779032426046685</c:v>
                </c:pt>
                <c:pt idx="23">
                  <c:v>13.796560387170967</c:v>
                </c:pt>
                <c:pt idx="24">
                  <c:v>12.002502481159667</c:v>
                </c:pt>
                <c:pt idx="25">
                  <c:v>24.480407287479828</c:v>
                </c:pt>
                <c:pt idx="26">
                  <c:v>23.798310756982268</c:v>
                </c:pt>
                <c:pt idx="27">
                  <c:v>16.937587355058529</c:v>
                </c:pt>
                <c:pt idx="28">
                  <c:v>24.884164175643281</c:v>
                </c:pt>
                <c:pt idx="29">
                  <c:v>25.203638948573587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3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7">
                    <c:v>M</c:v>
                  </c:pt>
                  <c:pt idx="318">
                    <c:v>A</c:v>
                  </c:pt>
                  <c:pt idx="348">
                    <c:v>M</c:v>
                  </c:pt>
                  <c:pt idx="379">
                    <c:v>J</c:v>
                  </c:pt>
                  <c:pt idx="409">
                    <c:v>J</c:v>
                  </c:pt>
                  <c:pt idx="440">
                    <c:v>A</c:v>
                  </c:pt>
                  <c:pt idx="471">
                    <c:v>S</c:v>
                  </c:pt>
                  <c:pt idx="501">
                    <c:v>O</c:v>
                  </c:pt>
                  <c:pt idx="532">
                    <c:v>N</c:v>
                  </c:pt>
                  <c:pt idx="562">
                    <c:v>D</c:v>
                  </c:pt>
                  <c:pt idx="593">
                    <c:v>E</c:v>
                  </c:pt>
                  <c:pt idx="624">
                    <c:v>F</c:v>
                  </c:pt>
                  <c:pt idx="652">
                    <c:v>M</c:v>
                  </c:pt>
                  <c:pt idx="683">
                    <c:v>A</c:v>
                  </c:pt>
                  <c:pt idx="713">
                    <c:v>M</c:v>
                  </c:pt>
                  <c:pt idx="744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  <c:pt idx="579">
                    <c:v>2023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104.231497</c:v>
                </c:pt>
                <c:pt idx="1">
                  <c:v>60.775770999999999</c:v>
                </c:pt>
                <c:pt idx="2">
                  <c:v>124.329545</c:v>
                </c:pt>
                <c:pt idx="3">
                  <c:v>102.70070799999999</c:v>
                </c:pt>
                <c:pt idx="4">
                  <c:v>87.224457999999998</c:v>
                </c:pt>
                <c:pt idx="5">
                  <c:v>124.34185400000001</c:v>
                </c:pt>
                <c:pt idx="6">
                  <c:v>101.427763</c:v>
                </c:pt>
                <c:pt idx="7">
                  <c:v>72.182494999999989</c:v>
                </c:pt>
                <c:pt idx="8">
                  <c:v>96.903625000000005</c:v>
                </c:pt>
                <c:pt idx="9">
                  <c:v>108.534159</c:v>
                </c:pt>
                <c:pt idx="10">
                  <c:v>200.63656700000001</c:v>
                </c:pt>
                <c:pt idx="11">
                  <c:v>168.742403</c:v>
                </c:pt>
                <c:pt idx="12">
                  <c:v>97.811302999999995</c:v>
                </c:pt>
                <c:pt idx="13">
                  <c:v>73.397408999999996</c:v>
                </c:pt>
                <c:pt idx="14">
                  <c:v>113.471676</c:v>
                </c:pt>
                <c:pt idx="15">
                  <c:v>105.10672</c:v>
                </c:pt>
                <c:pt idx="16">
                  <c:v>96.281396999999998</c:v>
                </c:pt>
                <c:pt idx="17">
                  <c:v>119.67024099999999</c:v>
                </c:pt>
                <c:pt idx="18">
                  <c:v>91.508506999999994</c:v>
                </c:pt>
                <c:pt idx="19">
                  <c:v>246.62601000000001</c:v>
                </c:pt>
                <c:pt idx="20">
                  <c:v>176.27422899999999</c:v>
                </c:pt>
                <c:pt idx="21">
                  <c:v>118.335171</c:v>
                </c:pt>
                <c:pt idx="22">
                  <c:v>145.47978800000001</c:v>
                </c:pt>
                <c:pt idx="23">
                  <c:v>137.70209199999999</c:v>
                </c:pt>
                <c:pt idx="24">
                  <c:v>113.49032799999999</c:v>
                </c:pt>
                <c:pt idx="25">
                  <c:v>125.793667</c:v>
                </c:pt>
                <c:pt idx="26">
                  <c:v>158.22527400000001</c:v>
                </c:pt>
                <c:pt idx="27">
                  <c:v>127.65812600000001</c:v>
                </c:pt>
                <c:pt idx="28">
                  <c:v>71.429096999999999</c:v>
                </c:pt>
                <c:pt idx="29">
                  <c:v>68.222331999999994</c:v>
                </c:pt>
                <c:pt idx="30">
                  <c:v>53.852112999999996</c:v>
                </c:pt>
                <c:pt idx="31">
                  <c:v>81.504248000000004</c:v>
                </c:pt>
                <c:pt idx="32">
                  <c:v>108.750089</c:v>
                </c:pt>
                <c:pt idx="33">
                  <c:v>175.475739</c:v>
                </c:pt>
                <c:pt idx="34">
                  <c:v>185.84594899999999</c:v>
                </c:pt>
                <c:pt idx="35">
                  <c:v>170.269338</c:v>
                </c:pt>
                <c:pt idx="36">
                  <c:v>100.094718</c:v>
                </c:pt>
                <c:pt idx="37">
                  <c:v>118.722133</c:v>
                </c:pt>
                <c:pt idx="38">
                  <c:v>106.792276</c:v>
                </c:pt>
                <c:pt idx="39">
                  <c:v>101.92558199999999</c:v>
                </c:pt>
                <c:pt idx="40">
                  <c:v>129.85971499999999</c:v>
                </c:pt>
                <c:pt idx="41">
                  <c:v>268.68721500000004</c:v>
                </c:pt>
                <c:pt idx="42">
                  <c:v>180.81399199999998</c:v>
                </c:pt>
                <c:pt idx="43">
                  <c:v>192.07750300000001</c:v>
                </c:pt>
                <c:pt idx="44">
                  <c:v>191.45426400000002</c:v>
                </c:pt>
                <c:pt idx="45">
                  <c:v>169.26837499999999</c:v>
                </c:pt>
                <c:pt idx="46">
                  <c:v>110.28638100000001</c:v>
                </c:pt>
                <c:pt idx="47">
                  <c:v>164.71628200000001</c:v>
                </c:pt>
                <c:pt idx="48">
                  <c:v>90.285565000000005</c:v>
                </c:pt>
                <c:pt idx="49">
                  <c:v>60.902248</c:v>
                </c:pt>
                <c:pt idx="50">
                  <c:v>54.756022999999999</c:v>
                </c:pt>
                <c:pt idx="51">
                  <c:v>107.599315</c:v>
                </c:pt>
                <c:pt idx="52">
                  <c:v>186.83463</c:v>
                </c:pt>
                <c:pt idx="53">
                  <c:v>132.32966300000001</c:v>
                </c:pt>
                <c:pt idx="54">
                  <c:v>99.525710000000004</c:v>
                </c:pt>
                <c:pt idx="55">
                  <c:v>96.478736999999995</c:v>
                </c:pt>
                <c:pt idx="56">
                  <c:v>97.839278999999991</c:v>
                </c:pt>
                <c:pt idx="57">
                  <c:v>141.17573199999998</c:v>
                </c:pt>
                <c:pt idx="58">
                  <c:v>126.492373</c:v>
                </c:pt>
                <c:pt idx="59">
                  <c:v>139.68522700000003</c:v>
                </c:pt>
                <c:pt idx="60">
                  <c:v>231.37061</c:v>
                </c:pt>
                <c:pt idx="61">
                  <c:v>105.18390199999999</c:v>
                </c:pt>
                <c:pt idx="62">
                  <c:v>65.449372999999994</c:v>
                </c:pt>
                <c:pt idx="63">
                  <c:v>81.19602900000001</c:v>
                </c:pt>
                <c:pt idx="64">
                  <c:v>117.953541</c:v>
                </c:pt>
                <c:pt idx="65">
                  <c:v>126.275744</c:v>
                </c:pt>
                <c:pt idx="66">
                  <c:v>136.36200199999999</c:v>
                </c:pt>
                <c:pt idx="67">
                  <c:v>161.55543</c:v>
                </c:pt>
                <c:pt idx="68">
                  <c:v>90.905335999999991</c:v>
                </c:pt>
                <c:pt idx="69">
                  <c:v>83.165841999999998</c:v>
                </c:pt>
                <c:pt idx="70">
                  <c:v>63.677168999999999</c:v>
                </c:pt>
                <c:pt idx="71">
                  <c:v>70.815590999999998</c:v>
                </c:pt>
                <c:pt idx="72">
                  <c:v>105.138441</c:v>
                </c:pt>
                <c:pt idx="73">
                  <c:v>77.891998999999998</c:v>
                </c:pt>
                <c:pt idx="74">
                  <c:v>88.146140000000003</c:v>
                </c:pt>
                <c:pt idx="75">
                  <c:v>135.292226</c:v>
                </c:pt>
                <c:pt idx="76">
                  <c:v>245.59373300000001</c:v>
                </c:pt>
                <c:pt idx="77">
                  <c:v>264.101564</c:v>
                </c:pt>
                <c:pt idx="78">
                  <c:v>194.314592</c:v>
                </c:pt>
                <c:pt idx="79">
                  <c:v>100.869545</c:v>
                </c:pt>
                <c:pt idx="80">
                  <c:v>70.190056999999996</c:v>
                </c:pt>
                <c:pt idx="81">
                  <c:v>75.15078299999999</c:v>
                </c:pt>
                <c:pt idx="82">
                  <c:v>136.27724799999999</c:v>
                </c:pt>
                <c:pt idx="83">
                  <c:v>225.98204100000001</c:v>
                </c:pt>
                <c:pt idx="84">
                  <c:v>200.105369</c:v>
                </c:pt>
                <c:pt idx="85">
                  <c:v>84.618769999999998</c:v>
                </c:pt>
                <c:pt idx="86">
                  <c:v>43.400207000000002</c:v>
                </c:pt>
                <c:pt idx="87">
                  <c:v>80.783946</c:v>
                </c:pt>
                <c:pt idx="88">
                  <c:v>164.18554299999997</c:v>
                </c:pt>
                <c:pt idx="89">
                  <c:v>107.689109</c:v>
                </c:pt>
                <c:pt idx="90">
                  <c:v>70.608261999999996</c:v>
                </c:pt>
                <c:pt idx="91">
                  <c:v>79.547422999999995</c:v>
                </c:pt>
                <c:pt idx="92">
                  <c:v>106.174667</c:v>
                </c:pt>
                <c:pt idx="93">
                  <c:v>31.284433</c:v>
                </c:pt>
                <c:pt idx="94">
                  <c:v>18.008925999999999</c:v>
                </c:pt>
                <c:pt idx="95">
                  <c:v>30.802589999999999</c:v>
                </c:pt>
                <c:pt idx="96">
                  <c:v>76.828464000000011</c:v>
                </c:pt>
                <c:pt idx="97">
                  <c:v>139.02663099999998</c:v>
                </c:pt>
                <c:pt idx="98">
                  <c:v>224.396624</c:v>
                </c:pt>
                <c:pt idx="99">
                  <c:v>131.39523</c:v>
                </c:pt>
                <c:pt idx="100">
                  <c:v>116.07339399999999</c:v>
                </c:pt>
                <c:pt idx="101">
                  <c:v>65.779156</c:v>
                </c:pt>
                <c:pt idx="102">
                  <c:v>33.643273999999998</c:v>
                </c:pt>
                <c:pt idx="103">
                  <c:v>46.578097999999997</c:v>
                </c:pt>
                <c:pt idx="104">
                  <c:v>152.71214600000002</c:v>
                </c:pt>
                <c:pt idx="105">
                  <c:v>117.790823</c:v>
                </c:pt>
                <c:pt idx="106">
                  <c:v>45.137707999999996</c:v>
                </c:pt>
                <c:pt idx="107">
                  <c:v>82.342323000000007</c:v>
                </c:pt>
                <c:pt idx="108">
                  <c:v>51.170425999999999</c:v>
                </c:pt>
                <c:pt idx="109">
                  <c:v>108.295125</c:v>
                </c:pt>
                <c:pt idx="110">
                  <c:v>91.986252999999991</c:v>
                </c:pt>
                <c:pt idx="111">
                  <c:v>196.983024</c:v>
                </c:pt>
                <c:pt idx="112">
                  <c:v>221.25268800000001</c:v>
                </c:pt>
                <c:pt idx="113">
                  <c:v>154.24247500000001</c:v>
                </c:pt>
                <c:pt idx="114">
                  <c:v>210.71250800000001</c:v>
                </c:pt>
                <c:pt idx="115">
                  <c:v>121.109588</c:v>
                </c:pt>
                <c:pt idx="116">
                  <c:v>118.239358</c:v>
                </c:pt>
                <c:pt idx="117">
                  <c:v>100.75403200000001</c:v>
                </c:pt>
                <c:pt idx="118">
                  <c:v>77.818398000000002</c:v>
                </c:pt>
                <c:pt idx="119">
                  <c:v>58.155536999999995</c:v>
                </c:pt>
                <c:pt idx="120">
                  <c:v>121.092208</c:v>
                </c:pt>
                <c:pt idx="121">
                  <c:v>83.120168000000007</c:v>
                </c:pt>
                <c:pt idx="122">
                  <c:v>38.974430999999996</c:v>
                </c:pt>
                <c:pt idx="123">
                  <c:v>180.105919</c:v>
                </c:pt>
                <c:pt idx="124">
                  <c:v>246.82188300000001</c:v>
                </c:pt>
                <c:pt idx="125">
                  <c:v>215.67856499999999</c:v>
                </c:pt>
                <c:pt idx="126">
                  <c:v>169.10130999999998</c:v>
                </c:pt>
                <c:pt idx="127">
                  <c:v>125.54438500000001</c:v>
                </c:pt>
                <c:pt idx="128">
                  <c:v>105.948409</c:v>
                </c:pt>
                <c:pt idx="129">
                  <c:v>90.928432999999998</c:v>
                </c:pt>
                <c:pt idx="130">
                  <c:v>122.23458100000001</c:v>
                </c:pt>
                <c:pt idx="131">
                  <c:v>202.19034200000002</c:v>
                </c:pt>
                <c:pt idx="132">
                  <c:v>170.43751999999998</c:v>
                </c:pt>
                <c:pt idx="133">
                  <c:v>151.680319</c:v>
                </c:pt>
                <c:pt idx="134">
                  <c:v>178.29556099999999</c:v>
                </c:pt>
                <c:pt idx="135">
                  <c:v>76.569697000000005</c:v>
                </c:pt>
                <c:pt idx="136">
                  <c:v>59.8919</c:v>
                </c:pt>
                <c:pt idx="137">
                  <c:v>51.915942999999999</c:v>
                </c:pt>
                <c:pt idx="138">
                  <c:v>54.211565</c:v>
                </c:pt>
                <c:pt idx="139">
                  <c:v>68.810650999999993</c:v>
                </c:pt>
                <c:pt idx="140">
                  <c:v>183.90169899999998</c:v>
                </c:pt>
                <c:pt idx="141">
                  <c:v>217.52790100000001</c:v>
                </c:pt>
                <c:pt idx="142">
                  <c:v>113.21442399999999</c:v>
                </c:pt>
                <c:pt idx="143">
                  <c:v>168.46154299999998</c:v>
                </c:pt>
                <c:pt idx="144">
                  <c:v>77.005998000000005</c:v>
                </c:pt>
                <c:pt idx="145">
                  <c:v>53.186129000000001</c:v>
                </c:pt>
                <c:pt idx="146">
                  <c:v>37.106533000000006</c:v>
                </c:pt>
                <c:pt idx="147">
                  <c:v>77.942081999999999</c:v>
                </c:pt>
                <c:pt idx="148">
                  <c:v>43.980993000000005</c:v>
                </c:pt>
                <c:pt idx="149">
                  <c:v>159.53645399999999</c:v>
                </c:pt>
                <c:pt idx="150">
                  <c:v>215.45698300000001</c:v>
                </c:pt>
                <c:pt idx="151">
                  <c:v>278.09183100000001</c:v>
                </c:pt>
                <c:pt idx="152">
                  <c:v>323.49575500000003</c:v>
                </c:pt>
                <c:pt idx="153">
                  <c:v>299.726088</c:v>
                </c:pt>
                <c:pt idx="154">
                  <c:v>291.51458399999996</c:v>
                </c:pt>
                <c:pt idx="155">
                  <c:v>238.343253</c:v>
                </c:pt>
                <c:pt idx="156">
                  <c:v>169.503196</c:v>
                </c:pt>
                <c:pt idx="157">
                  <c:v>237.30481</c:v>
                </c:pt>
                <c:pt idx="158">
                  <c:v>274.37660800000003</c:v>
                </c:pt>
                <c:pt idx="159">
                  <c:v>295.55063999999999</c:v>
                </c:pt>
                <c:pt idx="160">
                  <c:v>281.13854300000003</c:v>
                </c:pt>
                <c:pt idx="161">
                  <c:v>187.250249</c:v>
                </c:pt>
                <c:pt idx="162">
                  <c:v>90.506957</c:v>
                </c:pt>
                <c:pt idx="163">
                  <c:v>58.289410000000004</c:v>
                </c:pt>
                <c:pt idx="164">
                  <c:v>81.243966</c:v>
                </c:pt>
                <c:pt idx="165">
                  <c:v>129.10227800000001</c:v>
                </c:pt>
                <c:pt idx="166">
                  <c:v>230.27784800000001</c:v>
                </c:pt>
                <c:pt idx="167">
                  <c:v>277.16187400000001</c:v>
                </c:pt>
                <c:pt idx="168">
                  <c:v>219.13744</c:v>
                </c:pt>
                <c:pt idx="169">
                  <c:v>289.08436499999999</c:v>
                </c:pt>
                <c:pt idx="170">
                  <c:v>219.51529000000002</c:v>
                </c:pt>
                <c:pt idx="171">
                  <c:v>154.30453700000001</c:v>
                </c:pt>
                <c:pt idx="172">
                  <c:v>82.698397</c:v>
                </c:pt>
                <c:pt idx="173">
                  <c:v>82.886587000000006</c:v>
                </c:pt>
                <c:pt idx="174">
                  <c:v>165.69103899999999</c:v>
                </c:pt>
                <c:pt idx="175">
                  <c:v>218.26367499999998</c:v>
                </c:pt>
                <c:pt idx="176">
                  <c:v>184.36194800000001</c:v>
                </c:pt>
                <c:pt idx="177">
                  <c:v>249.739835</c:v>
                </c:pt>
                <c:pt idx="178">
                  <c:v>259.87599799999998</c:v>
                </c:pt>
                <c:pt idx="179">
                  <c:v>369.31672499999996</c:v>
                </c:pt>
                <c:pt idx="180">
                  <c:v>351.30183699999998</c:v>
                </c:pt>
                <c:pt idx="181">
                  <c:v>309.76183500000002</c:v>
                </c:pt>
                <c:pt idx="182">
                  <c:v>81.751546000000005</c:v>
                </c:pt>
                <c:pt idx="183">
                  <c:v>232.76318599999999</c:v>
                </c:pt>
                <c:pt idx="184">
                  <c:v>336.34145000000001</c:v>
                </c:pt>
                <c:pt idx="185">
                  <c:v>294.96073899999999</c:v>
                </c:pt>
                <c:pt idx="186">
                  <c:v>319.67756700000007</c:v>
                </c:pt>
                <c:pt idx="187">
                  <c:v>390.83972799999998</c:v>
                </c:pt>
                <c:pt idx="188">
                  <c:v>283.16964100000001</c:v>
                </c:pt>
                <c:pt idx="189">
                  <c:v>301.61118900000002</c:v>
                </c:pt>
                <c:pt idx="190">
                  <c:v>423.62861900000001</c:v>
                </c:pt>
                <c:pt idx="191">
                  <c:v>386.78574800000001</c:v>
                </c:pt>
                <c:pt idx="192">
                  <c:v>417.40673799999996</c:v>
                </c:pt>
                <c:pt idx="193">
                  <c:v>260.58034299999997</c:v>
                </c:pt>
                <c:pt idx="194">
                  <c:v>99.528155999999996</c:v>
                </c:pt>
                <c:pt idx="195">
                  <c:v>92.519082999999995</c:v>
                </c:pt>
                <c:pt idx="196">
                  <c:v>60.180174000000001</c:v>
                </c:pt>
                <c:pt idx="197">
                  <c:v>107.21557199999999</c:v>
                </c:pt>
                <c:pt idx="198">
                  <c:v>147.98441600000001</c:v>
                </c:pt>
                <c:pt idx="199">
                  <c:v>113.428253</c:v>
                </c:pt>
                <c:pt idx="200">
                  <c:v>83.456351999999995</c:v>
                </c:pt>
                <c:pt idx="201">
                  <c:v>122.51049400000001</c:v>
                </c:pt>
                <c:pt idx="202">
                  <c:v>119.988249</c:v>
                </c:pt>
                <c:pt idx="203">
                  <c:v>131.45563899999999</c:v>
                </c:pt>
                <c:pt idx="204">
                  <c:v>141.62322599999999</c:v>
                </c:pt>
                <c:pt idx="205">
                  <c:v>162.05260699999999</c:v>
                </c:pt>
                <c:pt idx="206">
                  <c:v>198.18832399999999</c:v>
                </c:pt>
                <c:pt idx="207">
                  <c:v>160.13164799999998</c:v>
                </c:pt>
                <c:pt idx="208">
                  <c:v>235.74902800000001</c:v>
                </c:pt>
                <c:pt idx="209">
                  <c:v>391.14988899999997</c:v>
                </c:pt>
                <c:pt idx="210">
                  <c:v>378.93051100000002</c:v>
                </c:pt>
                <c:pt idx="211">
                  <c:v>214.96013699999997</c:v>
                </c:pt>
                <c:pt idx="212">
                  <c:v>93.66605100000001</c:v>
                </c:pt>
                <c:pt idx="213">
                  <c:v>120.18130000000001</c:v>
                </c:pt>
                <c:pt idx="214">
                  <c:v>139.46714299999999</c:v>
                </c:pt>
                <c:pt idx="215">
                  <c:v>103.22421899999999</c:v>
                </c:pt>
                <c:pt idx="216">
                  <c:v>151.54816399999999</c:v>
                </c:pt>
                <c:pt idx="217">
                  <c:v>303.58201500000001</c:v>
                </c:pt>
                <c:pt idx="218">
                  <c:v>291.23252100000002</c:v>
                </c:pt>
                <c:pt idx="219">
                  <c:v>206.61775800000001</c:v>
                </c:pt>
                <c:pt idx="220">
                  <c:v>208.517426</c:v>
                </c:pt>
                <c:pt idx="221">
                  <c:v>261.85432700000001</c:v>
                </c:pt>
                <c:pt idx="222">
                  <c:v>392.83604100000002</c:v>
                </c:pt>
                <c:pt idx="223">
                  <c:v>308.04212100000001</c:v>
                </c:pt>
                <c:pt idx="224">
                  <c:v>245.221847</c:v>
                </c:pt>
                <c:pt idx="225">
                  <c:v>263.36616300000003</c:v>
                </c:pt>
                <c:pt idx="226">
                  <c:v>128.97225800000001</c:v>
                </c:pt>
                <c:pt idx="227">
                  <c:v>84.023751000000004</c:v>
                </c:pt>
                <c:pt idx="228">
                  <c:v>62.011398999999997</c:v>
                </c:pt>
                <c:pt idx="229">
                  <c:v>64.140733999999995</c:v>
                </c:pt>
                <c:pt idx="230">
                  <c:v>76.131145000000004</c:v>
                </c:pt>
                <c:pt idx="231">
                  <c:v>50.593351999999996</c:v>
                </c:pt>
                <c:pt idx="232">
                  <c:v>96.063111000000006</c:v>
                </c:pt>
                <c:pt idx="233">
                  <c:v>208.86315100000002</c:v>
                </c:pt>
                <c:pt idx="234">
                  <c:v>308.51579399999997</c:v>
                </c:pt>
                <c:pt idx="235">
                  <c:v>174.68750700000001</c:v>
                </c:pt>
                <c:pt idx="236">
                  <c:v>95.033597</c:v>
                </c:pt>
                <c:pt idx="237">
                  <c:v>82.138372000000004</c:v>
                </c:pt>
                <c:pt idx="238">
                  <c:v>99.780138000000008</c:v>
                </c:pt>
                <c:pt idx="239">
                  <c:v>122.851364</c:v>
                </c:pt>
                <c:pt idx="240">
                  <c:v>134.079937</c:v>
                </c:pt>
                <c:pt idx="241">
                  <c:v>213.01930199999998</c:v>
                </c:pt>
                <c:pt idx="242">
                  <c:v>114.51297599999999</c:v>
                </c:pt>
                <c:pt idx="243">
                  <c:v>91.995804000000007</c:v>
                </c:pt>
                <c:pt idx="244">
                  <c:v>297.81694499999998</c:v>
                </c:pt>
                <c:pt idx="245">
                  <c:v>315.42336299999999</c:v>
                </c:pt>
                <c:pt idx="246">
                  <c:v>143.172057</c:v>
                </c:pt>
                <c:pt idx="247">
                  <c:v>83.298878999999999</c:v>
                </c:pt>
                <c:pt idx="248">
                  <c:v>104.908095</c:v>
                </c:pt>
                <c:pt idx="249">
                  <c:v>199.78504899999999</c:v>
                </c:pt>
                <c:pt idx="250">
                  <c:v>147.38255699999999</c:v>
                </c:pt>
                <c:pt idx="251">
                  <c:v>238.074546</c:v>
                </c:pt>
                <c:pt idx="252">
                  <c:v>135.55038500000001</c:v>
                </c:pt>
                <c:pt idx="253">
                  <c:v>102.34201899999999</c:v>
                </c:pt>
                <c:pt idx="254">
                  <c:v>49.985087</c:v>
                </c:pt>
                <c:pt idx="255">
                  <c:v>74.209770000000006</c:v>
                </c:pt>
                <c:pt idx="256">
                  <c:v>49.280786999999997</c:v>
                </c:pt>
                <c:pt idx="257">
                  <c:v>247.578801</c:v>
                </c:pt>
                <c:pt idx="258">
                  <c:v>299.87341900000001</c:v>
                </c:pt>
                <c:pt idx="259">
                  <c:v>233.314637</c:v>
                </c:pt>
                <c:pt idx="260">
                  <c:v>313.83708399999995</c:v>
                </c:pt>
                <c:pt idx="261">
                  <c:v>176.164671</c:v>
                </c:pt>
                <c:pt idx="262">
                  <c:v>145.29900499999999</c:v>
                </c:pt>
                <c:pt idx="263">
                  <c:v>234.25650099999999</c:v>
                </c:pt>
                <c:pt idx="264">
                  <c:v>139.242818</c:v>
                </c:pt>
                <c:pt idx="265">
                  <c:v>204.35787999999999</c:v>
                </c:pt>
                <c:pt idx="266">
                  <c:v>188.02451399999998</c:v>
                </c:pt>
                <c:pt idx="267">
                  <c:v>111.78935299999999</c:v>
                </c:pt>
                <c:pt idx="268">
                  <c:v>134.796076</c:v>
                </c:pt>
                <c:pt idx="269">
                  <c:v>302.143596</c:v>
                </c:pt>
                <c:pt idx="270">
                  <c:v>175.164456</c:v>
                </c:pt>
                <c:pt idx="271">
                  <c:v>59.532747000000001</c:v>
                </c:pt>
                <c:pt idx="272">
                  <c:v>58.140946000000007</c:v>
                </c:pt>
                <c:pt idx="273">
                  <c:v>123.076035</c:v>
                </c:pt>
                <c:pt idx="274">
                  <c:v>183.63743299999999</c:v>
                </c:pt>
                <c:pt idx="275">
                  <c:v>179.32466500000001</c:v>
                </c:pt>
                <c:pt idx="276">
                  <c:v>292.31094100000001</c:v>
                </c:pt>
                <c:pt idx="277">
                  <c:v>162.934877</c:v>
                </c:pt>
                <c:pt idx="278">
                  <c:v>130.44913199999999</c:v>
                </c:pt>
                <c:pt idx="279">
                  <c:v>102.770679</c:v>
                </c:pt>
                <c:pt idx="280">
                  <c:v>168.05848699999999</c:v>
                </c:pt>
                <c:pt idx="281">
                  <c:v>159.07691999999997</c:v>
                </c:pt>
                <c:pt idx="282">
                  <c:v>200.95546599999997</c:v>
                </c:pt>
                <c:pt idx="283">
                  <c:v>249.45703199999997</c:v>
                </c:pt>
                <c:pt idx="284">
                  <c:v>232.19109800000001</c:v>
                </c:pt>
                <c:pt idx="285">
                  <c:v>162.96980499999998</c:v>
                </c:pt>
                <c:pt idx="286">
                  <c:v>357.43958999999995</c:v>
                </c:pt>
                <c:pt idx="287">
                  <c:v>324.42632000000003</c:v>
                </c:pt>
                <c:pt idx="288">
                  <c:v>205.35807499999999</c:v>
                </c:pt>
                <c:pt idx="289">
                  <c:v>392.84091699999999</c:v>
                </c:pt>
                <c:pt idx="290">
                  <c:v>202.779516</c:v>
                </c:pt>
                <c:pt idx="291">
                  <c:v>138.54991699999999</c:v>
                </c:pt>
                <c:pt idx="292">
                  <c:v>238.58092800000003</c:v>
                </c:pt>
                <c:pt idx="293">
                  <c:v>284.60412500000001</c:v>
                </c:pt>
                <c:pt idx="294">
                  <c:v>306.63833500000004</c:v>
                </c:pt>
                <c:pt idx="295">
                  <c:v>278.91939000000002</c:v>
                </c:pt>
                <c:pt idx="296">
                  <c:v>226.11690900000002</c:v>
                </c:pt>
                <c:pt idx="297">
                  <c:v>186.887046</c:v>
                </c:pt>
                <c:pt idx="298">
                  <c:v>115.53608800000001</c:v>
                </c:pt>
                <c:pt idx="299">
                  <c:v>115.393586</c:v>
                </c:pt>
                <c:pt idx="300">
                  <c:v>172.72798699999998</c:v>
                </c:pt>
                <c:pt idx="301">
                  <c:v>64.640241000000003</c:v>
                </c:pt>
                <c:pt idx="302">
                  <c:v>184.66533900000002</c:v>
                </c:pt>
                <c:pt idx="303">
                  <c:v>308.63236999999998</c:v>
                </c:pt>
                <c:pt idx="304">
                  <c:v>327.848207</c:v>
                </c:pt>
                <c:pt idx="305">
                  <c:v>259.57246299999997</c:v>
                </c:pt>
                <c:pt idx="306">
                  <c:v>247.549204</c:v>
                </c:pt>
                <c:pt idx="307">
                  <c:v>298.96183399999995</c:v>
                </c:pt>
                <c:pt idx="308">
                  <c:v>180.016738</c:v>
                </c:pt>
                <c:pt idx="309">
                  <c:v>140.25377900000001</c:v>
                </c:pt>
                <c:pt idx="310">
                  <c:v>291.23127199999999</c:v>
                </c:pt>
                <c:pt idx="311">
                  <c:v>340.73474699999997</c:v>
                </c:pt>
                <c:pt idx="312">
                  <c:v>143.24871599999997</c:v>
                </c:pt>
                <c:pt idx="313">
                  <c:v>188.628028</c:v>
                </c:pt>
                <c:pt idx="314">
                  <c:v>342.304621</c:v>
                </c:pt>
                <c:pt idx="315">
                  <c:v>172.513589</c:v>
                </c:pt>
                <c:pt idx="316">
                  <c:v>115.37458000000001</c:v>
                </c:pt>
                <c:pt idx="317">
                  <c:v>111.75668899999999</c:v>
                </c:pt>
                <c:pt idx="318">
                  <c:v>61.966009</c:v>
                </c:pt>
                <c:pt idx="319">
                  <c:v>139.814052</c:v>
                </c:pt>
                <c:pt idx="320">
                  <c:v>123.50425800000001</c:v>
                </c:pt>
                <c:pt idx="321">
                  <c:v>169.95030299999999</c:v>
                </c:pt>
                <c:pt idx="322">
                  <c:v>242.46552300000002</c:v>
                </c:pt>
                <c:pt idx="323">
                  <c:v>341.66328000000004</c:v>
                </c:pt>
                <c:pt idx="324">
                  <c:v>218.94234700000001</c:v>
                </c:pt>
                <c:pt idx="325">
                  <c:v>178.854511</c:v>
                </c:pt>
                <c:pt idx="326">
                  <c:v>347.51635900000002</c:v>
                </c:pt>
                <c:pt idx="327">
                  <c:v>169.876394</c:v>
                </c:pt>
                <c:pt idx="328">
                  <c:v>33.183503999999999</c:v>
                </c:pt>
                <c:pt idx="329">
                  <c:v>64.831130000000002</c:v>
                </c:pt>
                <c:pt idx="330">
                  <c:v>42.717091000000003</c:v>
                </c:pt>
                <c:pt idx="331">
                  <c:v>83.537083999999993</c:v>
                </c:pt>
                <c:pt idx="332">
                  <c:v>76.722093000000001</c:v>
                </c:pt>
                <c:pt idx="333">
                  <c:v>120.190377</c:v>
                </c:pt>
                <c:pt idx="334">
                  <c:v>96.096043999999992</c:v>
                </c:pt>
                <c:pt idx="335">
                  <c:v>153.68695600000001</c:v>
                </c:pt>
                <c:pt idx="336">
                  <c:v>180.776242</c:v>
                </c:pt>
                <c:pt idx="337">
                  <c:v>173.42337999999998</c:v>
                </c:pt>
                <c:pt idx="338">
                  <c:v>199.22137499999999</c:v>
                </c:pt>
                <c:pt idx="339">
                  <c:v>227.35883999999999</c:v>
                </c:pt>
                <c:pt idx="340">
                  <c:v>149.83393699999999</c:v>
                </c:pt>
                <c:pt idx="341">
                  <c:v>96.709091000000001</c:v>
                </c:pt>
                <c:pt idx="342">
                  <c:v>59.726546999999997</c:v>
                </c:pt>
                <c:pt idx="343">
                  <c:v>78.450384</c:v>
                </c:pt>
                <c:pt idx="344">
                  <c:v>124.94933999999999</c:v>
                </c:pt>
                <c:pt idx="345">
                  <c:v>131.41469699999999</c:v>
                </c:pt>
                <c:pt idx="346">
                  <c:v>50.087854</c:v>
                </c:pt>
                <c:pt idx="347">
                  <c:v>107.470359</c:v>
                </c:pt>
                <c:pt idx="348">
                  <c:v>199.488372</c:v>
                </c:pt>
                <c:pt idx="349">
                  <c:v>122.860924</c:v>
                </c:pt>
                <c:pt idx="350">
                  <c:v>106.02160799999999</c:v>
                </c:pt>
                <c:pt idx="351">
                  <c:v>111.491327</c:v>
                </c:pt>
                <c:pt idx="352">
                  <c:v>188.84224900000001</c:v>
                </c:pt>
                <c:pt idx="353">
                  <c:v>205.51184099999998</c:v>
                </c:pt>
                <c:pt idx="354">
                  <c:v>170.17882900000001</c:v>
                </c:pt>
                <c:pt idx="355">
                  <c:v>151.68245999999999</c:v>
                </c:pt>
                <c:pt idx="356">
                  <c:v>167.328677</c:v>
                </c:pt>
                <c:pt idx="357">
                  <c:v>194.85888800000001</c:v>
                </c:pt>
                <c:pt idx="358">
                  <c:v>233.46403999999998</c:v>
                </c:pt>
                <c:pt idx="359">
                  <c:v>251.711321</c:v>
                </c:pt>
                <c:pt idx="360">
                  <c:v>223.38259999999997</c:v>
                </c:pt>
                <c:pt idx="361">
                  <c:v>142.279314</c:v>
                </c:pt>
                <c:pt idx="362">
                  <c:v>146.910132</c:v>
                </c:pt>
                <c:pt idx="363">
                  <c:v>102.34971</c:v>
                </c:pt>
                <c:pt idx="364">
                  <c:v>50.245029000000002</c:v>
                </c:pt>
                <c:pt idx="365">
                  <c:v>114.650094</c:v>
                </c:pt>
                <c:pt idx="366">
                  <c:v>70.022176999999999</c:v>
                </c:pt>
                <c:pt idx="367">
                  <c:v>74.921839000000006</c:v>
                </c:pt>
                <c:pt idx="368">
                  <c:v>81.725461999999993</c:v>
                </c:pt>
                <c:pt idx="369">
                  <c:v>74.882744000000002</c:v>
                </c:pt>
                <c:pt idx="370">
                  <c:v>89.300550000000001</c:v>
                </c:pt>
                <c:pt idx="371">
                  <c:v>83.455425000000005</c:v>
                </c:pt>
                <c:pt idx="372">
                  <c:v>176.25293999999997</c:v>
                </c:pt>
                <c:pt idx="373">
                  <c:v>160.569771</c:v>
                </c:pt>
                <c:pt idx="374">
                  <c:v>125.350195</c:v>
                </c:pt>
                <c:pt idx="375">
                  <c:v>174.583741</c:v>
                </c:pt>
                <c:pt idx="376">
                  <c:v>201.22412800000001</c:v>
                </c:pt>
                <c:pt idx="377">
                  <c:v>162.41147899999999</c:v>
                </c:pt>
                <c:pt idx="378">
                  <c:v>85.605266</c:v>
                </c:pt>
                <c:pt idx="379">
                  <c:v>96.403323999999998</c:v>
                </c:pt>
                <c:pt idx="380">
                  <c:v>102.102265</c:v>
                </c:pt>
                <c:pt idx="381">
                  <c:v>122.43620599999998</c:v>
                </c:pt>
                <c:pt idx="382">
                  <c:v>183.282792</c:v>
                </c:pt>
                <c:pt idx="383">
                  <c:v>209.98401100000001</c:v>
                </c:pt>
                <c:pt idx="384">
                  <c:v>110.389706</c:v>
                </c:pt>
                <c:pt idx="385">
                  <c:v>91.590792000000008</c:v>
                </c:pt>
                <c:pt idx="386">
                  <c:v>80.453779999999995</c:v>
                </c:pt>
                <c:pt idx="387">
                  <c:v>115.679757</c:v>
                </c:pt>
                <c:pt idx="388">
                  <c:v>143.20150799999999</c:v>
                </c:pt>
                <c:pt idx="389">
                  <c:v>111.78855800000001</c:v>
                </c:pt>
                <c:pt idx="390">
                  <c:v>120.904725</c:v>
                </c:pt>
                <c:pt idx="391">
                  <c:v>189.91014300000001</c:v>
                </c:pt>
                <c:pt idx="392">
                  <c:v>77.670271999999997</c:v>
                </c:pt>
                <c:pt idx="393">
                  <c:v>109.308645</c:v>
                </c:pt>
                <c:pt idx="394">
                  <c:v>136.11437099999998</c:v>
                </c:pt>
                <c:pt idx="395">
                  <c:v>112.46567000000002</c:v>
                </c:pt>
                <c:pt idx="396">
                  <c:v>135.74166</c:v>
                </c:pt>
                <c:pt idx="397">
                  <c:v>163.069309</c:v>
                </c:pt>
                <c:pt idx="398">
                  <c:v>148.153424</c:v>
                </c:pt>
                <c:pt idx="399">
                  <c:v>217.600585</c:v>
                </c:pt>
                <c:pt idx="400">
                  <c:v>231.69850700000001</c:v>
                </c:pt>
                <c:pt idx="401">
                  <c:v>261.87230600000004</c:v>
                </c:pt>
                <c:pt idx="402">
                  <c:v>212.41216299999999</c:v>
                </c:pt>
                <c:pt idx="403">
                  <c:v>140.341926</c:v>
                </c:pt>
                <c:pt idx="404">
                  <c:v>103.909155</c:v>
                </c:pt>
                <c:pt idx="405">
                  <c:v>111.88668799999999</c:v>
                </c:pt>
                <c:pt idx="406">
                  <c:v>107.204695</c:v>
                </c:pt>
                <c:pt idx="407">
                  <c:v>100.425472</c:v>
                </c:pt>
                <c:pt idx="408">
                  <c:v>113.15161599999999</c:v>
                </c:pt>
                <c:pt idx="409">
                  <c:v>154.307345</c:v>
                </c:pt>
                <c:pt idx="410">
                  <c:v>90.574712999999988</c:v>
                </c:pt>
                <c:pt idx="411">
                  <c:v>108.22179100000001</c:v>
                </c:pt>
                <c:pt idx="412">
                  <c:v>148.62807899999999</c:v>
                </c:pt>
                <c:pt idx="413">
                  <c:v>165.832931</c:v>
                </c:pt>
                <c:pt idx="414">
                  <c:v>109.05057999999998</c:v>
                </c:pt>
                <c:pt idx="415">
                  <c:v>149.489428</c:v>
                </c:pt>
                <c:pt idx="416">
                  <c:v>161.736187</c:v>
                </c:pt>
                <c:pt idx="417">
                  <c:v>117.07852899999999</c:v>
                </c:pt>
                <c:pt idx="418">
                  <c:v>83.900807999999998</c:v>
                </c:pt>
                <c:pt idx="419">
                  <c:v>145.90282700000003</c:v>
                </c:pt>
                <c:pt idx="420">
                  <c:v>170.63027</c:v>
                </c:pt>
                <c:pt idx="421">
                  <c:v>124.632328</c:v>
                </c:pt>
                <c:pt idx="422">
                  <c:v>77.430592000000004</c:v>
                </c:pt>
                <c:pt idx="423">
                  <c:v>113.920464</c:v>
                </c:pt>
                <c:pt idx="424">
                  <c:v>190.43864599999998</c:v>
                </c:pt>
                <c:pt idx="425">
                  <c:v>136.98858500000003</c:v>
                </c:pt>
                <c:pt idx="426">
                  <c:v>120.07507200000001</c:v>
                </c:pt>
                <c:pt idx="427">
                  <c:v>96.893426000000005</c:v>
                </c:pt>
                <c:pt idx="428">
                  <c:v>122.67897000000001</c:v>
                </c:pt>
                <c:pt idx="429">
                  <c:v>168.59337699999998</c:v>
                </c:pt>
                <c:pt idx="430">
                  <c:v>207.469188</c:v>
                </c:pt>
                <c:pt idx="431">
                  <c:v>158.166349</c:v>
                </c:pt>
                <c:pt idx="432">
                  <c:v>125.17453999999999</c:v>
                </c:pt>
                <c:pt idx="433">
                  <c:v>109.813095</c:v>
                </c:pt>
                <c:pt idx="434">
                  <c:v>150.27550500000001</c:v>
                </c:pt>
                <c:pt idx="435">
                  <c:v>123.34950500000001</c:v>
                </c:pt>
                <c:pt idx="436">
                  <c:v>98.322434999999999</c:v>
                </c:pt>
                <c:pt idx="437">
                  <c:v>71.192278000000002</c:v>
                </c:pt>
                <c:pt idx="438">
                  <c:v>180.6354</c:v>
                </c:pt>
                <c:pt idx="439">
                  <c:v>145.161869</c:v>
                </c:pt>
                <c:pt idx="440">
                  <c:v>114.142624</c:v>
                </c:pt>
                <c:pt idx="441">
                  <c:v>170.18326799999997</c:v>
                </c:pt>
                <c:pt idx="442">
                  <c:v>172.57474699999997</c:v>
                </c:pt>
                <c:pt idx="443">
                  <c:v>195.574613</c:v>
                </c:pt>
                <c:pt idx="444">
                  <c:v>147.96343400000001</c:v>
                </c:pt>
                <c:pt idx="445">
                  <c:v>81.896906000000001</c:v>
                </c:pt>
                <c:pt idx="446">
                  <c:v>118.67038099999999</c:v>
                </c:pt>
                <c:pt idx="447">
                  <c:v>181.24012999999999</c:v>
                </c:pt>
                <c:pt idx="448">
                  <c:v>120.39282799999999</c:v>
                </c:pt>
                <c:pt idx="449">
                  <c:v>96.681668000000002</c:v>
                </c:pt>
                <c:pt idx="450">
                  <c:v>138.73874899999998</c:v>
                </c:pt>
                <c:pt idx="451">
                  <c:v>190.45575999999997</c:v>
                </c:pt>
                <c:pt idx="452">
                  <c:v>101.60244</c:v>
                </c:pt>
                <c:pt idx="453">
                  <c:v>106.690758</c:v>
                </c:pt>
                <c:pt idx="454">
                  <c:v>132.67882399999999</c:v>
                </c:pt>
                <c:pt idx="455">
                  <c:v>57.546745999999999</c:v>
                </c:pt>
                <c:pt idx="456">
                  <c:v>93.822602000000003</c:v>
                </c:pt>
                <c:pt idx="457">
                  <c:v>59.959331000000006</c:v>
                </c:pt>
                <c:pt idx="458">
                  <c:v>100.20235699999999</c:v>
                </c:pt>
                <c:pt idx="459">
                  <c:v>108.900892</c:v>
                </c:pt>
                <c:pt idx="460">
                  <c:v>142.50523899999999</c:v>
                </c:pt>
                <c:pt idx="461">
                  <c:v>157.98863299999999</c:v>
                </c:pt>
                <c:pt idx="462">
                  <c:v>156.755754</c:v>
                </c:pt>
                <c:pt idx="463">
                  <c:v>140.82067999999998</c:v>
                </c:pt>
                <c:pt idx="464">
                  <c:v>82.52366099999999</c:v>
                </c:pt>
                <c:pt idx="465">
                  <c:v>61.911676</c:v>
                </c:pt>
                <c:pt idx="466">
                  <c:v>41.058444999999999</c:v>
                </c:pt>
                <c:pt idx="467">
                  <c:v>103.561556</c:v>
                </c:pt>
                <c:pt idx="468">
                  <c:v>194.296629</c:v>
                </c:pt>
                <c:pt idx="469">
                  <c:v>262.28320200000002</c:v>
                </c:pt>
                <c:pt idx="470">
                  <c:v>135.936116</c:v>
                </c:pt>
                <c:pt idx="471">
                  <c:v>55.414898000000001</c:v>
                </c:pt>
                <c:pt idx="472">
                  <c:v>152.48641100000003</c:v>
                </c:pt>
                <c:pt idx="473">
                  <c:v>180.35288500000001</c:v>
                </c:pt>
                <c:pt idx="474">
                  <c:v>119.394965</c:v>
                </c:pt>
                <c:pt idx="475">
                  <c:v>80.285039999999995</c:v>
                </c:pt>
                <c:pt idx="476">
                  <c:v>100.685503</c:v>
                </c:pt>
                <c:pt idx="477">
                  <c:v>99.861917000000005</c:v>
                </c:pt>
                <c:pt idx="478">
                  <c:v>46.921576000000002</c:v>
                </c:pt>
                <c:pt idx="479">
                  <c:v>84.221333999999999</c:v>
                </c:pt>
                <c:pt idx="480">
                  <c:v>166.85348000000002</c:v>
                </c:pt>
                <c:pt idx="481">
                  <c:v>171.75555800000001</c:v>
                </c:pt>
                <c:pt idx="482">
                  <c:v>157.93641799999997</c:v>
                </c:pt>
                <c:pt idx="483">
                  <c:v>218.10363899999999</c:v>
                </c:pt>
                <c:pt idx="484">
                  <c:v>240.320943</c:v>
                </c:pt>
                <c:pt idx="485">
                  <c:v>260.02143100000001</c:v>
                </c:pt>
                <c:pt idx="486">
                  <c:v>206.75080600000001</c:v>
                </c:pt>
                <c:pt idx="487">
                  <c:v>68.168218999999993</c:v>
                </c:pt>
                <c:pt idx="488">
                  <c:v>84.828630000000004</c:v>
                </c:pt>
                <c:pt idx="489">
                  <c:v>42.347055999999995</c:v>
                </c:pt>
                <c:pt idx="490">
                  <c:v>45.254298000000006</c:v>
                </c:pt>
                <c:pt idx="491">
                  <c:v>89.590550000000007</c:v>
                </c:pt>
                <c:pt idx="492">
                  <c:v>166.305903</c:v>
                </c:pt>
                <c:pt idx="493">
                  <c:v>84.160157999999996</c:v>
                </c:pt>
                <c:pt idx="494">
                  <c:v>136.87071500000002</c:v>
                </c:pt>
                <c:pt idx="495">
                  <c:v>96.914221999999995</c:v>
                </c:pt>
                <c:pt idx="496">
                  <c:v>52.379214999999995</c:v>
                </c:pt>
                <c:pt idx="497">
                  <c:v>45.632169000000005</c:v>
                </c:pt>
                <c:pt idx="498">
                  <c:v>58.152637999999996</c:v>
                </c:pt>
                <c:pt idx="499">
                  <c:v>60.686548999999999</c:v>
                </c:pt>
                <c:pt idx="500">
                  <c:v>97.748600999999994</c:v>
                </c:pt>
                <c:pt idx="501">
                  <c:v>117.641891</c:v>
                </c:pt>
                <c:pt idx="502">
                  <c:v>218.29753400000001</c:v>
                </c:pt>
                <c:pt idx="503">
                  <c:v>194.22833900000001</c:v>
                </c:pt>
                <c:pt idx="504">
                  <c:v>240.306713</c:v>
                </c:pt>
                <c:pt idx="505">
                  <c:v>282.31352700000002</c:v>
                </c:pt>
                <c:pt idx="506">
                  <c:v>304.10304300000001</c:v>
                </c:pt>
                <c:pt idx="507">
                  <c:v>261.83777899999995</c:v>
                </c:pt>
                <c:pt idx="508">
                  <c:v>255.16156000000001</c:v>
                </c:pt>
                <c:pt idx="509">
                  <c:v>310.99752799999999</c:v>
                </c:pt>
                <c:pt idx="510">
                  <c:v>137.70208400000001</c:v>
                </c:pt>
                <c:pt idx="511">
                  <c:v>245.12129899999999</c:v>
                </c:pt>
                <c:pt idx="512">
                  <c:v>177.019554</c:v>
                </c:pt>
                <c:pt idx="513">
                  <c:v>308.54284599999994</c:v>
                </c:pt>
                <c:pt idx="514">
                  <c:v>242.581006</c:v>
                </c:pt>
                <c:pt idx="515">
                  <c:v>249.407803</c:v>
                </c:pt>
                <c:pt idx="516">
                  <c:v>121.683671</c:v>
                </c:pt>
                <c:pt idx="517">
                  <c:v>224.964337</c:v>
                </c:pt>
                <c:pt idx="518">
                  <c:v>70.173439999999999</c:v>
                </c:pt>
                <c:pt idx="519">
                  <c:v>71.457744000000005</c:v>
                </c:pt>
                <c:pt idx="520">
                  <c:v>231.39367899999996</c:v>
                </c:pt>
                <c:pt idx="521">
                  <c:v>238.32268900000003</c:v>
                </c:pt>
                <c:pt idx="522">
                  <c:v>116.464342</c:v>
                </c:pt>
                <c:pt idx="523">
                  <c:v>143.60430300000002</c:v>
                </c:pt>
                <c:pt idx="524">
                  <c:v>175.550456</c:v>
                </c:pt>
                <c:pt idx="525">
                  <c:v>236.41002</c:v>
                </c:pt>
                <c:pt idx="526">
                  <c:v>141.32268500000001</c:v>
                </c:pt>
                <c:pt idx="527">
                  <c:v>72.62260400000001</c:v>
                </c:pt>
                <c:pt idx="528">
                  <c:v>180.31528700000001</c:v>
                </c:pt>
                <c:pt idx="529">
                  <c:v>250.86212799999998</c:v>
                </c:pt>
                <c:pt idx="530">
                  <c:v>146.40533600000001</c:v>
                </c:pt>
                <c:pt idx="531">
                  <c:v>187.89150700000002</c:v>
                </c:pt>
                <c:pt idx="532">
                  <c:v>347.40958699999999</c:v>
                </c:pt>
                <c:pt idx="533">
                  <c:v>390.33011399999998</c:v>
                </c:pt>
                <c:pt idx="534">
                  <c:v>381.05672599999997</c:v>
                </c:pt>
                <c:pt idx="535">
                  <c:v>252.001475</c:v>
                </c:pt>
                <c:pt idx="536">
                  <c:v>333.36951799999997</c:v>
                </c:pt>
                <c:pt idx="537">
                  <c:v>241.10924499999999</c:v>
                </c:pt>
                <c:pt idx="538">
                  <c:v>407.86425400000002</c:v>
                </c:pt>
                <c:pt idx="539">
                  <c:v>415.008083</c:v>
                </c:pt>
                <c:pt idx="540">
                  <c:v>355.89091100000002</c:v>
                </c:pt>
                <c:pt idx="541">
                  <c:v>176.51419399999997</c:v>
                </c:pt>
                <c:pt idx="542">
                  <c:v>211.492245</c:v>
                </c:pt>
                <c:pt idx="543">
                  <c:v>136.01001200000002</c:v>
                </c:pt>
                <c:pt idx="544">
                  <c:v>120.03370899999999</c:v>
                </c:pt>
                <c:pt idx="545">
                  <c:v>314.45498900000001</c:v>
                </c:pt>
                <c:pt idx="546">
                  <c:v>185.585184</c:v>
                </c:pt>
                <c:pt idx="547">
                  <c:v>56.089641</c:v>
                </c:pt>
                <c:pt idx="548">
                  <c:v>155.51710500000002</c:v>
                </c:pt>
                <c:pt idx="549">
                  <c:v>79.310276999999999</c:v>
                </c:pt>
                <c:pt idx="550">
                  <c:v>66.065767000000008</c:v>
                </c:pt>
                <c:pt idx="551">
                  <c:v>52.734792999999996</c:v>
                </c:pt>
                <c:pt idx="552">
                  <c:v>129.03552099999999</c:v>
                </c:pt>
                <c:pt idx="553">
                  <c:v>29.197340000000001</c:v>
                </c:pt>
                <c:pt idx="554">
                  <c:v>42.074795000000002</c:v>
                </c:pt>
                <c:pt idx="555">
                  <c:v>177.85244699999998</c:v>
                </c:pt>
                <c:pt idx="556">
                  <c:v>178.00232199999999</c:v>
                </c:pt>
                <c:pt idx="557">
                  <c:v>250.728737</c:v>
                </c:pt>
                <c:pt idx="558">
                  <c:v>140.709261</c:v>
                </c:pt>
                <c:pt idx="559">
                  <c:v>342.96969499999994</c:v>
                </c:pt>
                <c:pt idx="560">
                  <c:v>284.63600199999996</c:v>
                </c:pt>
                <c:pt idx="561">
                  <c:v>242.86334599999998</c:v>
                </c:pt>
                <c:pt idx="562">
                  <c:v>189.525733</c:v>
                </c:pt>
                <c:pt idx="563">
                  <c:v>139.34652700000001</c:v>
                </c:pt>
                <c:pt idx="564">
                  <c:v>58.324086999999999</c:v>
                </c:pt>
                <c:pt idx="565">
                  <c:v>185.30437899999998</c:v>
                </c:pt>
                <c:pt idx="566">
                  <c:v>251.69252399999999</c:v>
                </c:pt>
                <c:pt idx="567">
                  <c:v>283.48378600000001</c:v>
                </c:pt>
                <c:pt idx="568">
                  <c:v>319.44269000000003</c:v>
                </c:pt>
                <c:pt idx="569">
                  <c:v>298.89985899999999</c:v>
                </c:pt>
                <c:pt idx="570">
                  <c:v>261.51769899999999</c:v>
                </c:pt>
                <c:pt idx="571">
                  <c:v>173.89031</c:v>
                </c:pt>
                <c:pt idx="572">
                  <c:v>170.39412799999999</c:v>
                </c:pt>
                <c:pt idx="573">
                  <c:v>56.449472999999998</c:v>
                </c:pt>
                <c:pt idx="574">
                  <c:v>66.782187000000008</c:v>
                </c:pt>
                <c:pt idx="575">
                  <c:v>198.00154500000002</c:v>
                </c:pt>
                <c:pt idx="576">
                  <c:v>237.325434</c:v>
                </c:pt>
                <c:pt idx="577">
                  <c:v>315.08540700000003</c:v>
                </c:pt>
                <c:pt idx="578">
                  <c:v>168.69911100000002</c:v>
                </c:pt>
                <c:pt idx="579">
                  <c:v>160.742456</c:v>
                </c:pt>
                <c:pt idx="580">
                  <c:v>96.925343999999996</c:v>
                </c:pt>
                <c:pt idx="581">
                  <c:v>69.066717000000011</c:v>
                </c:pt>
                <c:pt idx="582">
                  <c:v>65.583622000000005</c:v>
                </c:pt>
                <c:pt idx="583">
                  <c:v>43.716430000000003</c:v>
                </c:pt>
                <c:pt idx="584">
                  <c:v>84.449770999999998</c:v>
                </c:pt>
                <c:pt idx="585">
                  <c:v>304.76905900000003</c:v>
                </c:pt>
                <c:pt idx="586">
                  <c:v>374.17100900000003</c:v>
                </c:pt>
                <c:pt idx="587">
                  <c:v>299.28514799999999</c:v>
                </c:pt>
                <c:pt idx="588">
                  <c:v>208.771546</c:v>
                </c:pt>
                <c:pt idx="589">
                  <c:v>197.841407</c:v>
                </c:pt>
                <c:pt idx="590">
                  <c:v>148.08566300000001</c:v>
                </c:pt>
                <c:pt idx="591">
                  <c:v>150.78561199999999</c:v>
                </c:pt>
                <c:pt idx="592">
                  <c:v>180.41785200000001</c:v>
                </c:pt>
                <c:pt idx="593">
                  <c:v>286.81993900000003</c:v>
                </c:pt>
                <c:pt idx="594">
                  <c:v>399.84736099999998</c:v>
                </c:pt>
                <c:pt idx="595">
                  <c:v>390.29002499999996</c:v>
                </c:pt>
                <c:pt idx="596">
                  <c:v>357.234509</c:v>
                </c:pt>
                <c:pt idx="597">
                  <c:v>371.18026500000002</c:v>
                </c:pt>
                <c:pt idx="598">
                  <c:v>271.78105499999998</c:v>
                </c:pt>
                <c:pt idx="599">
                  <c:v>270.58741400000002</c:v>
                </c:pt>
                <c:pt idx="600">
                  <c:v>289.40586300000001</c:v>
                </c:pt>
                <c:pt idx="601">
                  <c:v>311.13764199999997</c:v>
                </c:pt>
                <c:pt idx="602">
                  <c:v>235.06967</c:v>
                </c:pt>
                <c:pt idx="603">
                  <c:v>220.71676399999998</c:v>
                </c:pt>
                <c:pt idx="604">
                  <c:v>314.24867099999994</c:v>
                </c:pt>
                <c:pt idx="605">
                  <c:v>340.77733999999998</c:v>
                </c:pt>
                <c:pt idx="606">
                  <c:v>304.64675599999998</c:v>
                </c:pt>
                <c:pt idx="607">
                  <c:v>230.59009499999999</c:v>
                </c:pt>
                <c:pt idx="608">
                  <c:v>154.80600200000001</c:v>
                </c:pt>
                <c:pt idx="609">
                  <c:v>209.45373699999999</c:v>
                </c:pt>
                <c:pt idx="610">
                  <c:v>214.64811799999998</c:v>
                </c:pt>
                <c:pt idx="611">
                  <c:v>113.479387</c:v>
                </c:pt>
                <c:pt idx="612">
                  <c:v>61.988635000000002</c:v>
                </c:pt>
                <c:pt idx="613">
                  <c:v>186.59505500000003</c:v>
                </c:pt>
                <c:pt idx="614">
                  <c:v>282.52705199999997</c:v>
                </c:pt>
                <c:pt idx="615">
                  <c:v>276.79526600000003</c:v>
                </c:pt>
                <c:pt idx="616">
                  <c:v>188.16487999999998</c:v>
                </c:pt>
                <c:pt idx="617">
                  <c:v>171.165256</c:v>
                </c:pt>
                <c:pt idx="618">
                  <c:v>137.24708200000001</c:v>
                </c:pt>
                <c:pt idx="619">
                  <c:v>127.27847199999999</c:v>
                </c:pt>
                <c:pt idx="620">
                  <c:v>156.69558799999999</c:v>
                </c:pt>
                <c:pt idx="621">
                  <c:v>146.88530499999999</c:v>
                </c:pt>
                <c:pt idx="622">
                  <c:v>152.99965799999998</c:v>
                </c:pt>
                <c:pt idx="623">
                  <c:v>216.515151</c:v>
                </c:pt>
                <c:pt idx="624">
                  <c:v>116.140519</c:v>
                </c:pt>
                <c:pt idx="625">
                  <c:v>59.017904000000001</c:v>
                </c:pt>
                <c:pt idx="626">
                  <c:v>135.07406800000001</c:v>
                </c:pt>
                <c:pt idx="627">
                  <c:v>108.896038</c:v>
                </c:pt>
                <c:pt idx="628">
                  <c:v>119.47747</c:v>
                </c:pt>
                <c:pt idx="629">
                  <c:v>140.929305</c:v>
                </c:pt>
                <c:pt idx="630">
                  <c:v>71.573774999999998</c:v>
                </c:pt>
                <c:pt idx="631">
                  <c:v>61.505487000000002</c:v>
                </c:pt>
                <c:pt idx="632">
                  <c:v>149.07119</c:v>
                </c:pt>
                <c:pt idx="633">
                  <c:v>73.495835999999997</c:v>
                </c:pt>
                <c:pt idx="634">
                  <c:v>106.810614</c:v>
                </c:pt>
                <c:pt idx="635">
                  <c:v>348.68078300000002</c:v>
                </c:pt>
                <c:pt idx="636">
                  <c:v>400.32366200000001</c:v>
                </c:pt>
                <c:pt idx="637">
                  <c:v>323.69113599999997</c:v>
                </c:pt>
                <c:pt idx="638">
                  <c:v>185.594696</c:v>
                </c:pt>
                <c:pt idx="639">
                  <c:v>213.27333999999999</c:v>
                </c:pt>
                <c:pt idx="640">
                  <c:v>186.28088699999998</c:v>
                </c:pt>
                <c:pt idx="641">
                  <c:v>100.621261</c:v>
                </c:pt>
                <c:pt idx="642">
                  <c:v>62.971527999999999</c:v>
                </c:pt>
                <c:pt idx="643">
                  <c:v>150.926624</c:v>
                </c:pt>
                <c:pt idx="644">
                  <c:v>337.30523999999997</c:v>
                </c:pt>
                <c:pt idx="645">
                  <c:v>391.77530200000001</c:v>
                </c:pt>
                <c:pt idx="646">
                  <c:v>411.17821800000002</c:v>
                </c:pt>
                <c:pt idx="647">
                  <c:v>388.945426</c:v>
                </c:pt>
                <c:pt idx="648">
                  <c:v>345.720279</c:v>
                </c:pt>
                <c:pt idx="649">
                  <c:v>178.25107699999998</c:v>
                </c:pt>
                <c:pt idx="650">
                  <c:v>287.55222900000001</c:v>
                </c:pt>
                <c:pt idx="651">
                  <c:v>257.378919</c:v>
                </c:pt>
                <c:pt idx="652">
                  <c:v>90.629953</c:v>
                </c:pt>
                <c:pt idx="653">
                  <c:v>230.266481</c:v>
                </c:pt>
                <c:pt idx="654">
                  <c:v>279.31885699999998</c:v>
                </c:pt>
                <c:pt idx="655">
                  <c:v>180.76807199999999</c:v>
                </c:pt>
                <c:pt idx="656">
                  <c:v>86.936874000000003</c:v>
                </c:pt>
                <c:pt idx="657">
                  <c:v>70.575714000000005</c:v>
                </c:pt>
                <c:pt idx="658">
                  <c:v>55.325899</c:v>
                </c:pt>
                <c:pt idx="659">
                  <c:v>123.629272</c:v>
                </c:pt>
                <c:pt idx="660">
                  <c:v>202.31801100000001</c:v>
                </c:pt>
                <c:pt idx="661">
                  <c:v>251.906734</c:v>
                </c:pt>
                <c:pt idx="662">
                  <c:v>161.71663000000001</c:v>
                </c:pt>
                <c:pt idx="663">
                  <c:v>252.65123199999999</c:v>
                </c:pt>
                <c:pt idx="664">
                  <c:v>167.02623399999999</c:v>
                </c:pt>
                <c:pt idx="665">
                  <c:v>105.00144999999999</c:v>
                </c:pt>
                <c:pt idx="666">
                  <c:v>205.62710900000002</c:v>
                </c:pt>
                <c:pt idx="667">
                  <c:v>255.422369</c:v>
                </c:pt>
                <c:pt idx="668">
                  <c:v>369.47685300000001</c:v>
                </c:pt>
                <c:pt idx="669">
                  <c:v>277.45053100000001</c:v>
                </c:pt>
                <c:pt idx="670">
                  <c:v>236.89258999999998</c:v>
                </c:pt>
                <c:pt idx="671">
                  <c:v>168.792497</c:v>
                </c:pt>
                <c:pt idx="672">
                  <c:v>251.95731700000002</c:v>
                </c:pt>
                <c:pt idx="673">
                  <c:v>133.08981400000002</c:v>
                </c:pt>
                <c:pt idx="674">
                  <c:v>123.10138499999999</c:v>
                </c:pt>
                <c:pt idx="675">
                  <c:v>72.076340000000002</c:v>
                </c:pt>
                <c:pt idx="676">
                  <c:v>63.900105000000003</c:v>
                </c:pt>
                <c:pt idx="677">
                  <c:v>58.326440000000005</c:v>
                </c:pt>
                <c:pt idx="678">
                  <c:v>105.331748</c:v>
                </c:pt>
                <c:pt idx="679">
                  <c:v>129.18971500000001</c:v>
                </c:pt>
                <c:pt idx="680">
                  <c:v>306.245769</c:v>
                </c:pt>
                <c:pt idx="681">
                  <c:v>254.35133899999997</c:v>
                </c:pt>
                <c:pt idx="682">
                  <c:v>295.58032500000002</c:v>
                </c:pt>
                <c:pt idx="683">
                  <c:v>265.54241200000001</c:v>
                </c:pt>
                <c:pt idx="684">
                  <c:v>186.61480500000002</c:v>
                </c:pt>
                <c:pt idx="685">
                  <c:v>209.49681700000002</c:v>
                </c:pt>
                <c:pt idx="686">
                  <c:v>191.52991399999999</c:v>
                </c:pt>
                <c:pt idx="687">
                  <c:v>124.699872</c:v>
                </c:pt>
                <c:pt idx="688">
                  <c:v>75.424784000000002</c:v>
                </c:pt>
                <c:pt idx="689">
                  <c:v>149.42044199999998</c:v>
                </c:pt>
                <c:pt idx="690">
                  <c:v>155.22028400000002</c:v>
                </c:pt>
                <c:pt idx="691">
                  <c:v>182.71652599999999</c:v>
                </c:pt>
                <c:pt idx="692">
                  <c:v>112.96092999999999</c:v>
                </c:pt>
                <c:pt idx="693">
                  <c:v>128.059698</c:v>
                </c:pt>
                <c:pt idx="694">
                  <c:v>61.160319000000001</c:v>
                </c:pt>
                <c:pt idx="695">
                  <c:v>58.808057999999996</c:v>
                </c:pt>
                <c:pt idx="696">
                  <c:v>123.48787900000001</c:v>
                </c:pt>
                <c:pt idx="697">
                  <c:v>159.23249200000001</c:v>
                </c:pt>
                <c:pt idx="698">
                  <c:v>181.08816400000001</c:v>
                </c:pt>
                <c:pt idx="699">
                  <c:v>130.792709</c:v>
                </c:pt>
                <c:pt idx="700">
                  <c:v>97.21364299999999</c:v>
                </c:pt>
                <c:pt idx="701">
                  <c:v>205.75450900000001</c:v>
                </c:pt>
                <c:pt idx="702">
                  <c:v>169.54739999999998</c:v>
                </c:pt>
                <c:pt idx="703">
                  <c:v>92.020375000000001</c:v>
                </c:pt>
                <c:pt idx="704">
                  <c:v>106.975725</c:v>
                </c:pt>
                <c:pt idx="705">
                  <c:v>127.99633</c:v>
                </c:pt>
                <c:pt idx="706">
                  <c:v>116.359206</c:v>
                </c:pt>
                <c:pt idx="707">
                  <c:v>178.88115100000002</c:v>
                </c:pt>
                <c:pt idx="708">
                  <c:v>202.80365699999999</c:v>
                </c:pt>
                <c:pt idx="709">
                  <c:v>211.376632</c:v>
                </c:pt>
                <c:pt idx="710">
                  <c:v>206.69601699999998</c:v>
                </c:pt>
                <c:pt idx="711">
                  <c:v>213.242198</c:v>
                </c:pt>
                <c:pt idx="712">
                  <c:v>193.71408700000001</c:v>
                </c:pt>
                <c:pt idx="713">
                  <c:v>252.664267</c:v>
                </c:pt>
                <c:pt idx="714">
                  <c:v>309.288929</c:v>
                </c:pt>
                <c:pt idx="715">
                  <c:v>332.43564700000002</c:v>
                </c:pt>
                <c:pt idx="716">
                  <c:v>300.52594599999998</c:v>
                </c:pt>
                <c:pt idx="717">
                  <c:v>275.90248800000001</c:v>
                </c:pt>
                <c:pt idx="718">
                  <c:v>206.60584599999999</c:v>
                </c:pt>
                <c:pt idx="719">
                  <c:v>175.39593199999999</c:v>
                </c:pt>
                <c:pt idx="720">
                  <c:v>166.21593999999999</c:v>
                </c:pt>
                <c:pt idx="721">
                  <c:v>186.874889</c:v>
                </c:pt>
                <c:pt idx="722">
                  <c:v>153.11031599999998</c:v>
                </c:pt>
                <c:pt idx="723">
                  <c:v>213.13278600000001</c:v>
                </c:pt>
                <c:pt idx="724">
                  <c:v>216.76489000000001</c:v>
                </c:pt>
                <c:pt idx="725">
                  <c:v>91.994627999999992</c:v>
                </c:pt>
                <c:pt idx="726">
                  <c:v>60.387822999999997</c:v>
                </c:pt>
                <c:pt idx="727">
                  <c:v>76.764148000000006</c:v>
                </c:pt>
                <c:pt idx="728">
                  <c:v>48.046773000000002</c:v>
                </c:pt>
                <c:pt idx="729">
                  <c:v>38.979551999999998</c:v>
                </c:pt>
                <c:pt idx="730">
                  <c:v>65.059613999999996</c:v>
                </c:pt>
                <c:pt idx="731">
                  <c:v>59.870452</c:v>
                </c:pt>
                <c:pt idx="732">
                  <c:v>36.789555999999997</c:v>
                </c:pt>
                <c:pt idx="733">
                  <c:v>35.177380000000007</c:v>
                </c:pt>
                <c:pt idx="734">
                  <c:v>43.021312999999999</c:v>
                </c:pt>
                <c:pt idx="735">
                  <c:v>84.618122</c:v>
                </c:pt>
                <c:pt idx="736">
                  <c:v>136.02359300000001</c:v>
                </c:pt>
                <c:pt idx="737">
                  <c:v>113.05998299999999</c:v>
                </c:pt>
                <c:pt idx="738">
                  <c:v>171.55850100000001</c:v>
                </c:pt>
                <c:pt idx="739">
                  <c:v>55.950822000000002</c:v>
                </c:pt>
                <c:pt idx="740">
                  <c:v>49.472636000000001</c:v>
                </c:pt>
                <c:pt idx="741">
                  <c:v>47.239129999999996</c:v>
                </c:pt>
                <c:pt idx="742">
                  <c:v>115.547297</c:v>
                </c:pt>
                <c:pt idx="743">
                  <c:v>168.00235799999999</c:v>
                </c:pt>
                <c:pt idx="744">
                  <c:v>94.628661000000008</c:v>
                </c:pt>
                <c:pt idx="745">
                  <c:v>54.170406</c:v>
                </c:pt>
                <c:pt idx="746">
                  <c:v>99.020520000000005</c:v>
                </c:pt>
                <c:pt idx="747">
                  <c:v>142.46518600000002</c:v>
                </c:pt>
                <c:pt idx="748">
                  <c:v>107.02368199999999</c:v>
                </c:pt>
                <c:pt idx="749">
                  <c:v>68.055712</c:v>
                </c:pt>
                <c:pt idx="750">
                  <c:v>61.184428999999994</c:v>
                </c:pt>
                <c:pt idx="751">
                  <c:v>67.968407999999997</c:v>
                </c:pt>
                <c:pt idx="752">
                  <c:v>90.615098000000017</c:v>
                </c:pt>
                <c:pt idx="753">
                  <c:v>90.213211999999999</c:v>
                </c:pt>
                <c:pt idx="754">
                  <c:v>77.503663000000003</c:v>
                </c:pt>
                <c:pt idx="755">
                  <c:v>191.591195</c:v>
                </c:pt>
                <c:pt idx="756">
                  <c:v>188.43627300000003</c:v>
                </c:pt>
                <c:pt idx="757">
                  <c:v>129.844368</c:v>
                </c:pt>
                <c:pt idx="758">
                  <c:v>195.280991</c:v>
                </c:pt>
                <c:pt idx="759">
                  <c:v>191.810484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5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7">
                    <c:v>M</c:v>
                  </c:pt>
                  <c:pt idx="318">
                    <c:v>A</c:v>
                  </c:pt>
                  <c:pt idx="348">
                    <c:v>M</c:v>
                  </c:pt>
                  <c:pt idx="379">
                    <c:v>J</c:v>
                  </c:pt>
                  <c:pt idx="409">
                    <c:v>J</c:v>
                  </c:pt>
                  <c:pt idx="440">
                    <c:v>A</c:v>
                  </c:pt>
                  <c:pt idx="471">
                    <c:v>S</c:v>
                  </c:pt>
                  <c:pt idx="501">
                    <c:v>O</c:v>
                  </c:pt>
                  <c:pt idx="532">
                    <c:v>N</c:v>
                  </c:pt>
                  <c:pt idx="562">
                    <c:v>D</c:v>
                  </c:pt>
                  <c:pt idx="593">
                    <c:v>E</c:v>
                  </c:pt>
                  <c:pt idx="624">
                    <c:v>F</c:v>
                  </c:pt>
                  <c:pt idx="652">
                    <c:v>M</c:v>
                  </c:pt>
                  <c:pt idx="683">
                    <c:v>A</c:v>
                  </c:pt>
                  <c:pt idx="713">
                    <c:v>M</c:v>
                  </c:pt>
                  <c:pt idx="744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  <c:pt idx="579">
                    <c:v>2023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125.82507270209454</c:v>
                </c:pt>
                <c:pt idx="1">
                  <c:v>125.82507270209454</c:v>
                </c:pt>
                <c:pt idx="2">
                  <c:v>125.82507270209454</c:v>
                </c:pt>
                <c:pt idx="3">
                  <c:v>125.82507270209454</c:v>
                </c:pt>
                <c:pt idx="4">
                  <c:v>125.82507270209454</c:v>
                </c:pt>
                <c:pt idx="5">
                  <c:v>125.82507270209454</c:v>
                </c:pt>
                <c:pt idx="6">
                  <c:v>125.82507270209454</c:v>
                </c:pt>
                <c:pt idx="7">
                  <c:v>125.82507270209454</c:v>
                </c:pt>
                <c:pt idx="8">
                  <c:v>125.82507270209454</c:v>
                </c:pt>
                <c:pt idx="9">
                  <c:v>125.82507270209454</c:v>
                </c:pt>
                <c:pt idx="10">
                  <c:v>125.82507270209454</c:v>
                </c:pt>
                <c:pt idx="11">
                  <c:v>125.82507270209454</c:v>
                </c:pt>
                <c:pt idx="12">
                  <c:v>125.82507270209454</c:v>
                </c:pt>
                <c:pt idx="13">
                  <c:v>125.82507270209454</c:v>
                </c:pt>
                <c:pt idx="14">
                  <c:v>125.82507270209454</c:v>
                </c:pt>
                <c:pt idx="15">
                  <c:v>125.82507270209454</c:v>
                </c:pt>
                <c:pt idx="16">
                  <c:v>125.82507270209454</c:v>
                </c:pt>
                <c:pt idx="17">
                  <c:v>125.82507270209454</c:v>
                </c:pt>
                <c:pt idx="18">
                  <c:v>125.82507270209454</c:v>
                </c:pt>
                <c:pt idx="19">
                  <c:v>125.82507270209454</c:v>
                </c:pt>
                <c:pt idx="20">
                  <c:v>125.82507270209454</c:v>
                </c:pt>
                <c:pt idx="21">
                  <c:v>125.82507270209454</c:v>
                </c:pt>
                <c:pt idx="22">
                  <c:v>125.82507270209454</c:v>
                </c:pt>
                <c:pt idx="23">
                  <c:v>125.82507270209454</c:v>
                </c:pt>
                <c:pt idx="24">
                  <c:v>125.82507270209454</c:v>
                </c:pt>
                <c:pt idx="25">
                  <c:v>125.82507270209454</c:v>
                </c:pt>
                <c:pt idx="26">
                  <c:v>125.82507270209454</c:v>
                </c:pt>
                <c:pt idx="27">
                  <c:v>125.82507270209454</c:v>
                </c:pt>
                <c:pt idx="28">
                  <c:v>125.82507270209454</c:v>
                </c:pt>
                <c:pt idx="29">
                  <c:v>125.82507270209454</c:v>
                </c:pt>
                <c:pt idx="30">
                  <c:v>123.76445904246525</c:v>
                </c:pt>
                <c:pt idx="31">
                  <c:v>123.76445904246525</c:v>
                </c:pt>
                <c:pt idx="32">
                  <c:v>123.76445904246525</c:v>
                </c:pt>
                <c:pt idx="33">
                  <c:v>123.76445904246525</c:v>
                </c:pt>
                <c:pt idx="34">
                  <c:v>123.76445904246525</c:v>
                </c:pt>
                <c:pt idx="35">
                  <c:v>123.76445904246525</c:v>
                </c:pt>
                <c:pt idx="36">
                  <c:v>123.76445904246525</c:v>
                </c:pt>
                <c:pt idx="37">
                  <c:v>123.76445904246525</c:v>
                </c:pt>
                <c:pt idx="38">
                  <c:v>123.76445904246525</c:v>
                </c:pt>
                <c:pt idx="39">
                  <c:v>123.76445904246525</c:v>
                </c:pt>
                <c:pt idx="40">
                  <c:v>123.76445904246525</c:v>
                </c:pt>
                <c:pt idx="41">
                  <c:v>123.76445904246525</c:v>
                </c:pt>
                <c:pt idx="42">
                  <c:v>123.76445904246525</c:v>
                </c:pt>
                <c:pt idx="43">
                  <c:v>123.76445904246525</c:v>
                </c:pt>
                <c:pt idx="44">
                  <c:v>123.76445904246525</c:v>
                </c:pt>
                <c:pt idx="45">
                  <c:v>123.76445904246525</c:v>
                </c:pt>
                <c:pt idx="46">
                  <c:v>123.76445904246525</c:v>
                </c:pt>
                <c:pt idx="47">
                  <c:v>123.76445904246525</c:v>
                </c:pt>
                <c:pt idx="48">
                  <c:v>123.76445904246525</c:v>
                </c:pt>
                <c:pt idx="49">
                  <c:v>123.76445904246525</c:v>
                </c:pt>
                <c:pt idx="50">
                  <c:v>123.76445904246525</c:v>
                </c:pt>
                <c:pt idx="51">
                  <c:v>123.76445904246525</c:v>
                </c:pt>
                <c:pt idx="52">
                  <c:v>123.76445904246525</c:v>
                </c:pt>
                <c:pt idx="53">
                  <c:v>123.76445904246525</c:v>
                </c:pt>
                <c:pt idx="54">
                  <c:v>123.76445904246525</c:v>
                </c:pt>
                <c:pt idx="55">
                  <c:v>123.76445904246525</c:v>
                </c:pt>
                <c:pt idx="56">
                  <c:v>123.76445904246525</c:v>
                </c:pt>
                <c:pt idx="57">
                  <c:v>123.76445904246525</c:v>
                </c:pt>
                <c:pt idx="58">
                  <c:v>123.76445904246525</c:v>
                </c:pt>
                <c:pt idx="59">
                  <c:v>123.76445904246525</c:v>
                </c:pt>
                <c:pt idx="60">
                  <c:v>123.76445904246525</c:v>
                </c:pt>
                <c:pt idx="61">
                  <c:v>120.33538246296297</c:v>
                </c:pt>
                <c:pt idx="62">
                  <c:v>120.33538246296297</c:v>
                </c:pt>
                <c:pt idx="63">
                  <c:v>120.33538246296297</c:v>
                </c:pt>
                <c:pt idx="64">
                  <c:v>120.33538246296297</c:v>
                </c:pt>
                <c:pt idx="65">
                  <c:v>120.33538246296297</c:v>
                </c:pt>
                <c:pt idx="66">
                  <c:v>120.33538246296297</c:v>
                </c:pt>
                <c:pt idx="67">
                  <c:v>120.33538246296297</c:v>
                </c:pt>
                <c:pt idx="68">
                  <c:v>120.33538246296297</c:v>
                </c:pt>
                <c:pt idx="69">
                  <c:v>120.33538246296297</c:v>
                </c:pt>
                <c:pt idx="70">
                  <c:v>120.33538246296297</c:v>
                </c:pt>
                <c:pt idx="71">
                  <c:v>120.33538246296297</c:v>
                </c:pt>
                <c:pt idx="72">
                  <c:v>120.33538246296297</c:v>
                </c:pt>
                <c:pt idx="73">
                  <c:v>120.33538246296297</c:v>
                </c:pt>
                <c:pt idx="74">
                  <c:v>120.33538246296297</c:v>
                </c:pt>
                <c:pt idx="75">
                  <c:v>120.33538246296297</c:v>
                </c:pt>
                <c:pt idx="76">
                  <c:v>120.33538246296297</c:v>
                </c:pt>
                <c:pt idx="77">
                  <c:v>120.33538246296297</c:v>
                </c:pt>
                <c:pt idx="78">
                  <c:v>120.33538246296297</c:v>
                </c:pt>
                <c:pt idx="79">
                  <c:v>120.33538246296297</c:v>
                </c:pt>
                <c:pt idx="80">
                  <c:v>120.33538246296297</c:v>
                </c:pt>
                <c:pt idx="81">
                  <c:v>120.33538246296297</c:v>
                </c:pt>
                <c:pt idx="82">
                  <c:v>120.33538246296297</c:v>
                </c:pt>
                <c:pt idx="83">
                  <c:v>120.33538246296297</c:v>
                </c:pt>
                <c:pt idx="84">
                  <c:v>120.33538246296297</c:v>
                </c:pt>
                <c:pt idx="85">
                  <c:v>120.33538246296297</c:v>
                </c:pt>
                <c:pt idx="86">
                  <c:v>120.33538246296297</c:v>
                </c:pt>
                <c:pt idx="87">
                  <c:v>120.33538246296297</c:v>
                </c:pt>
                <c:pt idx="88">
                  <c:v>120.33538246296297</c:v>
                </c:pt>
                <c:pt idx="89">
                  <c:v>120.33538246296297</c:v>
                </c:pt>
                <c:pt idx="90">
                  <c:v>120.33538246296297</c:v>
                </c:pt>
                <c:pt idx="91">
                  <c:v>120.33538246296297</c:v>
                </c:pt>
                <c:pt idx="92">
                  <c:v>118.37525558087977</c:v>
                </c:pt>
                <c:pt idx="93">
                  <c:v>118.37525558087977</c:v>
                </c:pt>
                <c:pt idx="94">
                  <c:v>118.37525558087977</c:v>
                </c:pt>
                <c:pt idx="95">
                  <c:v>118.37525558087977</c:v>
                </c:pt>
                <c:pt idx="96">
                  <c:v>118.37525558087977</c:v>
                </c:pt>
                <c:pt idx="97">
                  <c:v>118.37525558087977</c:v>
                </c:pt>
                <c:pt idx="98">
                  <c:v>118.37525558087977</c:v>
                </c:pt>
                <c:pt idx="99">
                  <c:v>118.37525558087977</c:v>
                </c:pt>
                <c:pt idx="100">
                  <c:v>118.37525558087977</c:v>
                </c:pt>
                <c:pt idx="101">
                  <c:v>118.37525558087977</c:v>
                </c:pt>
                <c:pt idx="102">
                  <c:v>118.37525558087977</c:v>
                </c:pt>
                <c:pt idx="103">
                  <c:v>118.37525558087977</c:v>
                </c:pt>
                <c:pt idx="104">
                  <c:v>118.37525558087977</c:v>
                </c:pt>
                <c:pt idx="105">
                  <c:v>118.37525558087977</c:v>
                </c:pt>
                <c:pt idx="106">
                  <c:v>118.37525558087977</c:v>
                </c:pt>
                <c:pt idx="107">
                  <c:v>118.37525558087977</c:v>
                </c:pt>
                <c:pt idx="108">
                  <c:v>118.37525558087977</c:v>
                </c:pt>
                <c:pt idx="109">
                  <c:v>118.37525558087977</c:v>
                </c:pt>
                <c:pt idx="110">
                  <c:v>118.37525558087977</c:v>
                </c:pt>
                <c:pt idx="111">
                  <c:v>118.37525558087977</c:v>
                </c:pt>
                <c:pt idx="112">
                  <c:v>118.37525558087977</c:v>
                </c:pt>
                <c:pt idx="113">
                  <c:v>118.37525558087977</c:v>
                </c:pt>
                <c:pt idx="114">
                  <c:v>118.37525558087977</c:v>
                </c:pt>
                <c:pt idx="115">
                  <c:v>118.37525558087977</c:v>
                </c:pt>
                <c:pt idx="116">
                  <c:v>118.37525558087977</c:v>
                </c:pt>
                <c:pt idx="117">
                  <c:v>118.37525558087977</c:v>
                </c:pt>
                <c:pt idx="118">
                  <c:v>118.37525558087977</c:v>
                </c:pt>
                <c:pt idx="119">
                  <c:v>118.37525558087977</c:v>
                </c:pt>
                <c:pt idx="120">
                  <c:v>118.37525558087977</c:v>
                </c:pt>
                <c:pt idx="121">
                  <c:v>118.37525558087977</c:v>
                </c:pt>
                <c:pt idx="122">
                  <c:v>138.10147976290662</c:v>
                </c:pt>
                <c:pt idx="123">
                  <c:v>138.10147976290662</c:v>
                </c:pt>
                <c:pt idx="124">
                  <c:v>138.10147976290662</c:v>
                </c:pt>
                <c:pt idx="125">
                  <c:v>138.10147976290662</c:v>
                </c:pt>
                <c:pt idx="126">
                  <c:v>138.10147976290662</c:v>
                </c:pt>
                <c:pt idx="127">
                  <c:v>138.10147976290662</c:v>
                </c:pt>
                <c:pt idx="128">
                  <c:v>138.10147976290662</c:v>
                </c:pt>
                <c:pt idx="129">
                  <c:v>138.10147976290662</c:v>
                </c:pt>
                <c:pt idx="130">
                  <c:v>138.10147976290662</c:v>
                </c:pt>
                <c:pt idx="131">
                  <c:v>138.10147976290662</c:v>
                </c:pt>
                <c:pt idx="132">
                  <c:v>138.10147976290662</c:v>
                </c:pt>
                <c:pt idx="133">
                  <c:v>138.10147976290662</c:v>
                </c:pt>
                <c:pt idx="134">
                  <c:v>138.10147976290662</c:v>
                </c:pt>
                <c:pt idx="135">
                  <c:v>138.10147976290662</c:v>
                </c:pt>
                <c:pt idx="136">
                  <c:v>138.10147976290662</c:v>
                </c:pt>
                <c:pt idx="137">
                  <c:v>138.10147976290662</c:v>
                </c:pt>
                <c:pt idx="138">
                  <c:v>138.10147976290662</c:v>
                </c:pt>
                <c:pt idx="139">
                  <c:v>138.10147976290662</c:v>
                </c:pt>
                <c:pt idx="140">
                  <c:v>138.10147976290662</c:v>
                </c:pt>
                <c:pt idx="141">
                  <c:v>138.10147976290662</c:v>
                </c:pt>
                <c:pt idx="142">
                  <c:v>138.10147976290662</c:v>
                </c:pt>
                <c:pt idx="143">
                  <c:v>138.10147976290662</c:v>
                </c:pt>
                <c:pt idx="144">
                  <c:v>138.10147976290662</c:v>
                </c:pt>
                <c:pt idx="145">
                  <c:v>138.10147976290662</c:v>
                </c:pt>
                <c:pt idx="146">
                  <c:v>138.10147976290662</c:v>
                </c:pt>
                <c:pt idx="147">
                  <c:v>138.10147976290662</c:v>
                </c:pt>
                <c:pt idx="148">
                  <c:v>138.10147976290662</c:v>
                </c:pt>
                <c:pt idx="149">
                  <c:v>138.10147976290662</c:v>
                </c:pt>
                <c:pt idx="150">
                  <c:v>138.10147976290662</c:v>
                </c:pt>
                <c:pt idx="151">
                  <c:v>138.10147976290662</c:v>
                </c:pt>
                <c:pt idx="152">
                  <c:v>138.10147976290662</c:v>
                </c:pt>
                <c:pt idx="153">
                  <c:v>184.55834115467553</c:v>
                </c:pt>
                <c:pt idx="154">
                  <c:v>184.55834115467553</c:v>
                </c:pt>
                <c:pt idx="155">
                  <c:v>184.55834115467553</c:v>
                </c:pt>
                <c:pt idx="156">
                  <c:v>184.55834115467553</c:v>
                </c:pt>
                <c:pt idx="157">
                  <c:v>184.55834115467553</c:v>
                </c:pt>
                <c:pt idx="158">
                  <c:v>184.55834115467553</c:v>
                </c:pt>
                <c:pt idx="159">
                  <c:v>184.55834115467553</c:v>
                </c:pt>
                <c:pt idx="160">
                  <c:v>184.55834115467553</c:v>
                </c:pt>
                <c:pt idx="161">
                  <c:v>184.55834115467553</c:v>
                </c:pt>
                <c:pt idx="162">
                  <c:v>184.55834115467553</c:v>
                </c:pt>
                <c:pt idx="163">
                  <c:v>184.55834115467553</c:v>
                </c:pt>
                <c:pt idx="164">
                  <c:v>184.55834115467553</c:v>
                </c:pt>
                <c:pt idx="165">
                  <c:v>184.55834115467553</c:v>
                </c:pt>
                <c:pt idx="166">
                  <c:v>184.55834115467553</c:v>
                </c:pt>
                <c:pt idx="167">
                  <c:v>184.55834115467553</c:v>
                </c:pt>
                <c:pt idx="168">
                  <c:v>184.55834115467553</c:v>
                </c:pt>
                <c:pt idx="169">
                  <c:v>184.55834115467553</c:v>
                </c:pt>
                <c:pt idx="170">
                  <c:v>184.55834115467553</c:v>
                </c:pt>
                <c:pt idx="171">
                  <c:v>184.55834115467553</c:v>
                </c:pt>
                <c:pt idx="172">
                  <c:v>184.55834115467553</c:v>
                </c:pt>
                <c:pt idx="173">
                  <c:v>184.55834115467553</c:v>
                </c:pt>
                <c:pt idx="174">
                  <c:v>184.55834115467553</c:v>
                </c:pt>
                <c:pt idx="175">
                  <c:v>184.55834115467553</c:v>
                </c:pt>
                <c:pt idx="176">
                  <c:v>184.55834115467553</c:v>
                </c:pt>
                <c:pt idx="177">
                  <c:v>184.55834115467553</c:v>
                </c:pt>
                <c:pt idx="178">
                  <c:v>184.55834115467553</c:v>
                </c:pt>
                <c:pt idx="179">
                  <c:v>184.55834115467553</c:v>
                </c:pt>
                <c:pt idx="180">
                  <c:v>184.55834115467553</c:v>
                </c:pt>
                <c:pt idx="181">
                  <c:v>184.55834115467553</c:v>
                </c:pt>
                <c:pt idx="182">
                  <c:v>184.55834115467553</c:v>
                </c:pt>
                <c:pt idx="183">
                  <c:v>182.08324961618897</c:v>
                </c:pt>
                <c:pt idx="184">
                  <c:v>182.08324961618897</c:v>
                </c:pt>
                <c:pt idx="185">
                  <c:v>182.08324961618897</c:v>
                </c:pt>
                <c:pt idx="186">
                  <c:v>182.08324961618897</c:v>
                </c:pt>
                <c:pt idx="187">
                  <c:v>182.08324961618897</c:v>
                </c:pt>
                <c:pt idx="188">
                  <c:v>182.08324961618897</c:v>
                </c:pt>
                <c:pt idx="189">
                  <c:v>182.08324961618897</c:v>
                </c:pt>
                <c:pt idx="190">
                  <c:v>182.08324961618897</c:v>
                </c:pt>
                <c:pt idx="191">
                  <c:v>182.08324961618897</c:v>
                </c:pt>
                <c:pt idx="192">
                  <c:v>182.08324961618897</c:v>
                </c:pt>
                <c:pt idx="193">
                  <c:v>182.08324961618897</c:v>
                </c:pt>
                <c:pt idx="194">
                  <c:v>182.08324961618897</c:v>
                </c:pt>
                <c:pt idx="195">
                  <c:v>182.08324961618897</c:v>
                </c:pt>
                <c:pt idx="196">
                  <c:v>182.08324961618897</c:v>
                </c:pt>
                <c:pt idx="197">
                  <c:v>182.08324961618897</c:v>
                </c:pt>
                <c:pt idx="198">
                  <c:v>182.08324961618897</c:v>
                </c:pt>
                <c:pt idx="199">
                  <c:v>182.08324961618897</c:v>
                </c:pt>
                <c:pt idx="200">
                  <c:v>182.08324961618897</c:v>
                </c:pt>
                <c:pt idx="201">
                  <c:v>182.08324961618897</c:v>
                </c:pt>
                <c:pt idx="202">
                  <c:v>182.08324961618897</c:v>
                </c:pt>
                <c:pt idx="203">
                  <c:v>182.08324961618897</c:v>
                </c:pt>
                <c:pt idx="204">
                  <c:v>182.08324961618897</c:v>
                </c:pt>
                <c:pt idx="205">
                  <c:v>182.08324961618897</c:v>
                </c:pt>
                <c:pt idx="206">
                  <c:v>182.08324961618897</c:v>
                </c:pt>
                <c:pt idx="207">
                  <c:v>182.08324961618897</c:v>
                </c:pt>
                <c:pt idx="208">
                  <c:v>182.08324961618897</c:v>
                </c:pt>
                <c:pt idx="209">
                  <c:v>182.08324961618897</c:v>
                </c:pt>
                <c:pt idx="210">
                  <c:v>182.08324961618897</c:v>
                </c:pt>
                <c:pt idx="211">
                  <c:v>182.08324961618897</c:v>
                </c:pt>
                <c:pt idx="212">
                  <c:v>182.08324961618897</c:v>
                </c:pt>
                <c:pt idx="213">
                  <c:v>182.08324961618897</c:v>
                </c:pt>
                <c:pt idx="214">
                  <c:v>211.93553936292005</c:v>
                </c:pt>
                <c:pt idx="215">
                  <c:v>211.93553936292005</c:v>
                </c:pt>
                <c:pt idx="216">
                  <c:v>211.93553936292005</c:v>
                </c:pt>
                <c:pt idx="217">
                  <c:v>211.93553936292005</c:v>
                </c:pt>
                <c:pt idx="218">
                  <c:v>211.93553936292005</c:v>
                </c:pt>
                <c:pt idx="219">
                  <c:v>211.93553936292005</c:v>
                </c:pt>
                <c:pt idx="220">
                  <c:v>211.93553936292005</c:v>
                </c:pt>
                <c:pt idx="221">
                  <c:v>211.93553936292005</c:v>
                </c:pt>
                <c:pt idx="222">
                  <c:v>211.93553936292005</c:v>
                </c:pt>
                <c:pt idx="223">
                  <c:v>211.93553936292005</c:v>
                </c:pt>
                <c:pt idx="224">
                  <c:v>211.93553936292005</c:v>
                </c:pt>
                <c:pt idx="225">
                  <c:v>211.93553936292005</c:v>
                </c:pt>
                <c:pt idx="226">
                  <c:v>211.93553936292005</c:v>
                </c:pt>
                <c:pt idx="227">
                  <c:v>211.93553936292005</c:v>
                </c:pt>
                <c:pt idx="228">
                  <c:v>211.93553936292005</c:v>
                </c:pt>
                <c:pt idx="229">
                  <c:v>211.93553936292005</c:v>
                </c:pt>
                <c:pt idx="230">
                  <c:v>211.93553936292005</c:v>
                </c:pt>
                <c:pt idx="231">
                  <c:v>211.93553936292005</c:v>
                </c:pt>
                <c:pt idx="232">
                  <c:v>211.93553936292005</c:v>
                </c:pt>
                <c:pt idx="233">
                  <c:v>211.93553936292005</c:v>
                </c:pt>
                <c:pt idx="234">
                  <c:v>211.93553936292005</c:v>
                </c:pt>
                <c:pt idx="235">
                  <c:v>211.93553936292005</c:v>
                </c:pt>
                <c:pt idx="236">
                  <c:v>211.93553936292005</c:v>
                </c:pt>
                <c:pt idx="237">
                  <c:v>211.93553936292005</c:v>
                </c:pt>
                <c:pt idx="238">
                  <c:v>211.93553936292005</c:v>
                </c:pt>
                <c:pt idx="239">
                  <c:v>211.93553936292005</c:v>
                </c:pt>
                <c:pt idx="240">
                  <c:v>211.93553936292005</c:v>
                </c:pt>
                <c:pt idx="241">
                  <c:v>211.93553936292005</c:v>
                </c:pt>
                <c:pt idx="242">
                  <c:v>211.93553936292005</c:v>
                </c:pt>
                <c:pt idx="243">
                  <c:v>211.93553936292005</c:v>
                </c:pt>
                <c:pt idx="244">
                  <c:v>211.93553936292005</c:v>
                </c:pt>
                <c:pt idx="245">
                  <c:v>223.74864891657293</c:v>
                </c:pt>
                <c:pt idx="246">
                  <c:v>223.74864891657293</c:v>
                </c:pt>
                <c:pt idx="247">
                  <c:v>223.74864891657293</c:v>
                </c:pt>
                <c:pt idx="248">
                  <c:v>223.74864891657293</c:v>
                </c:pt>
                <c:pt idx="249">
                  <c:v>223.74864891657293</c:v>
                </c:pt>
                <c:pt idx="250">
                  <c:v>223.74864891657293</c:v>
                </c:pt>
                <c:pt idx="251">
                  <c:v>223.74864891657293</c:v>
                </c:pt>
                <c:pt idx="252">
                  <c:v>223.74864891657293</c:v>
                </c:pt>
                <c:pt idx="253">
                  <c:v>223.74864891657293</c:v>
                </c:pt>
                <c:pt idx="254">
                  <c:v>223.74864891657293</c:v>
                </c:pt>
                <c:pt idx="255">
                  <c:v>223.74864891657293</c:v>
                </c:pt>
                <c:pt idx="256">
                  <c:v>223.74864891657293</c:v>
                </c:pt>
                <c:pt idx="257">
                  <c:v>223.74864891657293</c:v>
                </c:pt>
                <c:pt idx="258">
                  <c:v>223.74864891657293</c:v>
                </c:pt>
                <c:pt idx="259">
                  <c:v>223.74864891657293</c:v>
                </c:pt>
                <c:pt idx="260">
                  <c:v>223.74864891657293</c:v>
                </c:pt>
                <c:pt idx="261">
                  <c:v>223.74864891657293</c:v>
                </c:pt>
                <c:pt idx="262">
                  <c:v>223.74864891657293</c:v>
                </c:pt>
                <c:pt idx="263">
                  <c:v>223.74864891657293</c:v>
                </c:pt>
                <c:pt idx="264">
                  <c:v>223.74864891657293</c:v>
                </c:pt>
                <c:pt idx="265">
                  <c:v>223.74864891657293</c:v>
                </c:pt>
                <c:pt idx="266">
                  <c:v>223.74864891657293</c:v>
                </c:pt>
                <c:pt idx="267">
                  <c:v>223.74864891657293</c:v>
                </c:pt>
                <c:pt idx="268">
                  <c:v>223.74864891657293</c:v>
                </c:pt>
                <c:pt idx="269">
                  <c:v>223.74864891657293</c:v>
                </c:pt>
                <c:pt idx="270">
                  <c:v>223.74864891657293</c:v>
                </c:pt>
                <c:pt idx="271">
                  <c:v>223.74864891657293</c:v>
                </c:pt>
                <c:pt idx="272">
                  <c:v>223.74864891657293</c:v>
                </c:pt>
                <c:pt idx="273">
                  <c:v>207.20888707498128</c:v>
                </c:pt>
                <c:pt idx="274">
                  <c:v>207.20888707498128</c:v>
                </c:pt>
                <c:pt idx="275">
                  <c:v>207.20888707498128</c:v>
                </c:pt>
                <c:pt idx="276">
                  <c:v>207.20888707498128</c:v>
                </c:pt>
                <c:pt idx="277">
                  <c:v>207.20888707498128</c:v>
                </c:pt>
                <c:pt idx="278">
                  <c:v>207.20888707498128</c:v>
                </c:pt>
                <c:pt idx="279">
                  <c:v>207.20888707498128</c:v>
                </c:pt>
                <c:pt idx="280">
                  <c:v>207.20888707498128</c:v>
                </c:pt>
                <c:pt idx="281">
                  <c:v>207.20888707498128</c:v>
                </c:pt>
                <c:pt idx="282">
                  <c:v>207.20888707498128</c:v>
                </c:pt>
                <c:pt idx="283">
                  <c:v>207.20888707498128</c:v>
                </c:pt>
                <c:pt idx="284">
                  <c:v>207.20888707498128</c:v>
                </c:pt>
                <c:pt idx="285">
                  <c:v>207.20888707498128</c:v>
                </c:pt>
                <c:pt idx="286">
                  <c:v>207.20888707498128</c:v>
                </c:pt>
                <c:pt idx="287">
                  <c:v>207.20888707498128</c:v>
                </c:pt>
                <c:pt idx="288">
                  <c:v>207.20888707498128</c:v>
                </c:pt>
                <c:pt idx="289">
                  <c:v>207.20888707498128</c:v>
                </c:pt>
                <c:pt idx="290">
                  <c:v>207.20888707498128</c:v>
                </c:pt>
                <c:pt idx="291">
                  <c:v>207.20888707498128</c:v>
                </c:pt>
                <c:pt idx="292">
                  <c:v>207.20888707498128</c:v>
                </c:pt>
                <c:pt idx="293">
                  <c:v>207.20888707498128</c:v>
                </c:pt>
                <c:pt idx="294">
                  <c:v>207.20888707498128</c:v>
                </c:pt>
                <c:pt idx="295">
                  <c:v>207.20888707498128</c:v>
                </c:pt>
                <c:pt idx="296">
                  <c:v>207.20888707498128</c:v>
                </c:pt>
                <c:pt idx="297">
                  <c:v>207.20888707498128</c:v>
                </c:pt>
                <c:pt idx="298">
                  <c:v>207.20888707498128</c:v>
                </c:pt>
                <c:pt idx="299">
                  <c:v>207.20888707498128</c:v>
                </c:pt>
                <c:pt idx="300">
                  <c:v>207.20888707498128</c:v>
                </c:pt>
                <c:pt idx="301">
                  <c:v>207.20888707498128</c:v>
                </c:pt>
                <c:pt idx="302">
                  <c:v>207.20888707498128</c:v>
                </c:pt>
                <c:pt idx="303">
                  <c:v>207.20888707498128</c:v>
                </c:pt>
                <c:pt idx="304">
                  <c:v>173.72968452717382</c:v>
                </c:pt>
                <c:pt idx="305">
                  <c:v>173.72968452717382</c:v>
                </c:pt>
                <c:pt idx="306">
                  <c:v>173.72968452717382</c:v>
                </c:pt>
                <c:pt idx="307">
                  <c:v>173.72968452717382</c:v>
                </c:pt>
                <c:pt idx="308">
                  <c:v>173.72968452717382</c:v>
                </c:pt>
                <c:pt idx="309">
                  <c:v>173.72968452717382</c:v>
                </c:pt>
                <c:pt idx="310">
                  <c:v>173.72968452717382</c:v>
                </c:pt>
                <c:pt idx="311">
                  <c:v>173.72968452717382</c:v>
                </c:pt>
                <c:pt idx="312">
                  <c:v>173.72968452717382</c:v>
                </c:pt>
                <c:pt idx="313">
                  <c:v>173.72968452717382</c:v>
                </c:pt>
                <c:pt idx="314">
                  <c:v>173.72968452717382</c:v>
                </c:pt>
                <c:pt idx="315">
                  <c:v>173.72968452717382</c:v>
                </c:pt>
                <c:pt idx="316">
                  <c:v>173.72968452717382</c:v>
                </c:pt>
                <c:pt idx="317">
                  <c:v>173.72968452717382</c:v>
                </c:pt>
                <c:pt idx="318">
                  <c:v>173.72968452717382</c:v>
                </c:pt>
                <c:pt idx="319">
                  <c:v>173.72968452717382</c:v>
                </c:pt>
                <c:pt idx="320">
                  <c:v>173.72968452717382</c:v>
                </c:pt>
                <c:pt idx="321">
                  <c:v>173.72968452717382</c:v>
                </c:pt>
                <c:pt idx="322">
                  <c:v>173.72968452717382</c:v>
                </c:pt>
                <c:pt idx="323">
                  <c:v>173.72968452717382</c:v>
                </c:pt>
                <c:pt idx="324">
                  <c:v>173.72968452717382</c:v>
                </c:pt>
                <c:pt idx="325">
                  <c:v>173.72968452717382</c:v>
                </c:pt>
                <c:pt idx="326">
                  <c:v>173.72968452717382</c:v>
                </c:pt>
                <c:pt idx="327">
                  <c:v>173.72968452717382</c:v>
                </c:pt>
                <c:pt idx="328">
                  <c:v>173.72968452717382</c:v>
                </c:pt>
                <c:pt idx="329">
                  <c:v>173.72968452717382</c:v>
                </c:pt>
                <c:pt idx="330">
                  <c:v>173.72968452717382</c:v>
                </c:pt>
                <c:pt idx="331">
                  <c:v>173.72968452717382</c:v>
                </c:pt>
                <c:pt idx="332">
                  <c:v>173.72968452717382</c:v>
                </c:pt>
                <c:pt idx="333">
                  <c:v>173.72968452717382</c:v>
                </c:pt>
                <c:pt idx="334">
                  <c:v>155.4601248026691</c:v>
                </c:pt>
                <c:pt idx="335">
                  <c:v>155.4601248026691</c:v>
                </c:pt>
                <c:pt idx="336">
                  <c:v>155.4601248026691</c:v>
                </c:pt>
                <c:pt idx="337">
                  <c:v>155.4601248026691</c:v>
                </c:pt>
                <c:pt idx="338">
                  <c:v>155.4601248026691</c:v>
                </c:pt>
                <c:pt idx="339">
                  <c:v>155.4601248026691</c:v>
                </c:pt>
                <c:pt idx="340">
                  <c:v>155.4601248026691</c:v>
                </c:pt>
                <c:pt idx="341">
                  <c:v>155.4601248026691</c:v>
                </c:pt>
                <c:pt idx="342">
                  <c:v>155.4601248026691</c:v>
                </c:pt>
                <c:pt idx="343">
                  <c:v>155.4601248026691</c:v>
                </c:pt>
                <c:pt idx="344">
                  <c:v>155.4601248026691</c:v>
                </c:pt>
                <c:pt idx="345">
                  <c:v>155.4601248026691</c:v>
                </c:pt>
                <c:pt idx="346">
                  <c:v>155.4601248026691</c:v>
                </c:pt>
                <c:pt idx="347">
                  <c:v>155.4601248026691</c:v>
                </c:pt>
                <c:pt idx="348">
                  <c:v>155.4601248026691</c:v>
                </c:pt>
                <c:pt idx="349">
                  <c:v>155.4601248026691</c:v>
                </c:pt>
                <c:pt idx="350">
                  <c:v>155.4601248026691</c:v>
                </c:pt>
                <c:pt idx="351">
                  <c:v>155.4601248026691</c:v>
                </c:pt>
                <c:pt idx="352">
                  <c:v>155.4601248026691</c:v>
                </c:pt>
                <c:pt idx="353">
                  <c:v>155.4601248026691</c:v>
                </c:pt>
                <c:pt idx="354">
                  <c:v>155.4601248026691</c:v>
                </c:pt>
                <c:pt idx="355">
                  <c:v>155.4601248026691</c:v>
                </c:pt>
                <c:pt idx="356">
                  <c:v>155.4601248026691</c:v>
                </c:pt>
                <c:pt idx="357">
                  <c:v>155.4601248026691</c:v>
                </c:pt>
                <c:pt idx="358">
                  <c:v>155.4601248026691</c:v>
                </c:pt>
                <c:pt idx="359">
                  <c:v>155.4601248026691</c:v>
                </c:pt>
                <c:pt idx="360">
                  <c:v>155.4601248026691</c:v>
                </c:pt>
                <c:pt idx="361">
                  <c:v>155.4601248026691</c:v>
                </c:pt>
                <c:pt idx="362">
                  <c:v>155.4601248026691</c:v>
                </c:pt>
                <c:pt idx="363">
                  <c:v>155.4601248026691</c:v>
                </c:pt>
                <c:pt idx="364">
                  <c:v>155.4601248026691</c:v>
                </c:pt>
                <c:pt idx="365">
                  <c:v>160.64212896275805</c:v>
                </c:pt>
                <c:pt idx="366">
                  <c:v>129.06134561510228</c:v>
                </c:pt>
                <c:pt idx="367">
                  <c:v>129.06134561510228</c:v>
                </c:pt>
                <c:pt idx="368">
                  <c:v>129.06134561510228</c:v>
                </c:pt>
                <c:pt idx="369">
                  <c:v>129.06134561510228</c:v>
                </c:pt>
                <c:pt idx="370">
                  <c:v>129.06134561510228</c:v>
                </c:pt>
                <c:pt idx="371">
                  <c:v>129.06134561510228</c:v>
                </c:pt>
                <c:pt idx="372">
                  <c:v>129.06134561510228</c:v>
                </c:pt>
                <c:pt idx="373">
                  <c:v>129.06134561510228</c:v>
                </c:pt>
                <c:pt idx="374">
                  <c:v>129.06134561510228</c:v>
                </c:pt>
                <c:pt idx="375">
                  <c:v>129.06134561510228</c:v>
                </c:pt>
                <c:pt idx="376">
                  <c:v>129.06134561510228</c:v>
                </c:pt>
                <c:pt idx="377">
                  <c:v>129.06134561510228</c:v>
                </c:pt>
                <c:pt idx="378">
                  <c:v>129.06134561510228</c:v>
                </c:pt>
                <c:pt idx="379">
                  <c:v>129.06134561510228</c:v>
                </c:pt>
                <c:pt idx="380">
                  <c:v>129.06134561510228</c:v>
                </c:pt>
                <c:pt idx="381">
                  <c:v>129.06134561510228</c:v>
                </c:pt>
                <c:pt idx="382">
                  <c:v>129.06134561510228</c:v>
                </c:pt>
                <c:pt idx="383">
                  <c:v>129.06134561510228</c:v>
                </c:pt>
                <c:pt idx="384">
                  <c:v>129.06134561510228</c:v>
                </c:pt>
                <c:pt idx="385">
                  <c:v>129.06134561510228</c:v>
                </c:pt>
                <c:pt idx="386">
                  <c:v>129.06134561510228</c:v>
                </c:pt>
                <c:pt idx="387">
                  <c:v>129.06134561510228</c:v>
                </c:pt>
                <c:pt idx="388">
                  <c:v>129.06134561510228</c:v>
                </c:pt>
                <c:pt idx="389">
                  <c:v>129.06134561510228</c:v>
                </c:pt>
                <c:pt idx="390">
                  <c:v>129.06134561510228</c:v>
                </c:pt>
                <c:pt idx="391">
                  <c:v>129.06134561510228</c:v>
                </c:pt>
                <c:pt idx="392">
                  <c:v>129.06134561510228</c:v>
                </c:pt>
                <c:pt idx="393">
                  <c:v>129.06134561510228</c:v>
                </c:pt>
                <c:pt idx="394">
                  <c:v>129.06134561510228</c:v>
                </c:pt>
                <c:pt idx="395">
                  <c:v>127.62290388186472</c:v>
                </c:pt>
                <c:pt idx="396">
                  <c:v>127.62290388186472</c:v>
                </c:pt>
                <c:pt idx="397">
                  <c:v>127.62290388186472</c:v>
                </c:pt>
                <c:pt idx="398">
                  <c:v>127.62290388186472</c:v>
                </c:pt>
                <c:pt idx="399">
                  <c:v>127.62290388186472</c:v>
                </c:pt>
                <c:pt idx="400">
                  <c:v>127.62290388186472</c:v>
                </c:pt>
                <c:pt idx="401">
                  <c:v>127.62290388186472</c:v>
                </c:pt>
                <c:pt idx="402">
                  <c:v>127.62290388186472</c:v>
                </c:pt>
                <c:pt idx="403">
                  <c:v>127.62290388186472</c:v>
                </c:pt>
                <c:pt idx="404">
                  <c:v>127.62290388186472</c:v>
                </c:pt>
                <c:pt idx="405">
                  <c:v>127.62290388186472</c:v>
                </c:pt>
                <c:pt idx="406">
                  <c:v>127.62290388186472</c:v>
                </c:pt>
                <c:pt idx="407">
                  <c:v>127.62290388186472</c:v>
                </c:pt>
                <c:pt idx="408">
                  <c:v>127.62290388186472</c:v>
                </c:pt>
                <c:pt idx="409">
                  <c:v>127.62290388186472</c:v>
                </c:pt>
                <c:pt idx="410">
                  <c:v>127.62290388186472</c:v>
                </c:pt>
                <c:pt idx="411">
                  <c:v>127.62290388186472</c:v>
                </c:pt>
                <c:pt idx="412">
                  <c:v>127.62290388186472</c:v>
                </c:pt>
                <c:pt idx="413">
                  <c:v>127.62290388186472</c:v>
                </c:pt>
                <c:pt idx="414">
                  <c:v>127.62290388186472</c:v>
                </c:pt>
                <c:pt idx="415">
                  <c:v>127.62290388186472</c:v>
                </c:pt>
                <c:pt idx="416">
                  <c:v>127.62290388186472</c:v>
                </c:pt>
                <c:pt idx="417">
                  <c:v>127.62290388186472</c:v>
                </c:pt>
                <c:pt idx="418">
                  <c:v>127.62290388186472</c:v>
                </c:pt>
                <c:pt idx="419">
                  <c:v>127.62290388186472</c:v>
                </c:pt>
                <c:pt idx="420">
                  <c:v>127.62290388186472</c:v>
                </c:pt>
                <c:pt idx="421">
                  <c:v>127.62290388186472</c:v>
                </c:pt>
                <c:pt idx="422">
                  <c:v>127.62290388186472</c:v>
                </c:pt>
                <c:pt idx="423">
                  <c:v>127.62290388186472</c:v>
                </c:pt>
                <c:pt idx="424">
                  <c:v>127.62290388186472</c:v>
                </c:pt>
                <c:pt idx="425">
                  <c:v>127.62290388186472</c:v>
                </c:pt>
                <c:pt idx="426">
                  <c:v>124.66445420087554</c:v>
                </c:pt>
                <c:pt idx="427">
                  <c:v>124.66445420087554</c:v>
                </c:pt>
                <c:pt idx="428">
                  <c:v>124.66445420087554</c:v>
                </c:pt>
                <c:pt idx="429">
                  <c:v>124.66445420087554</c:v>
                </c:pt>
                <c:pt idx="430">
                  <c:v>124.66445420087554</c:v>
                </c:pt>
                <c:pt idx="431">
                  <c:v>124.66445420087554</c:v>
                </c:pt>
                <c:pt idx="432">
                  <c:v>124.66445420087554</c:v>
                </c:pt>
                <c:pt idx="433">
                  <c:v>124.66445420087554</c:v>
                </c:pt>
                <c:pt idx="434">
                  <c:v>124.66445420087554</c:v>
                </c:pt>
                <c:pt idx="435">
                  <c:v>124.66445420087554</c:v>
                </c:pt>
                <c:pt idx="436">
                  <c:v>124.66445420087554</c:v>
                </c:pt>
                <c:pt idx="437">
                  <c:v>124.66445420087554</c:v>
                </c:pt>
                <c:pt idx="438">
                  <c:v>124.66445420087554</c:v>
                </c:pt>
                <c:pt idx="439">
                  <c:v>124.66445420087554</c:v>
                </c:pt>
                <c:pt idx="440">
                  <c:v>124.66445420087554</c:v>
                </c:pt>
                <c:pt idx="441">
                  <c:v>124.66445420087554</c:v>
                </c:pt>
                <c:pt idx="442">
                  <c:v>124.66445420087554</c:v>
                </c:pt>
                <c:pt idx="443">
                  <c:v>124.66445420087554</c:v>
                </c:pt>
                <c:pt idx="444">
                  <c:v>124.66445420087554</c:v>
                </c:pt>
                <c:pt idx="445">
                  <c:v>124.66445420087554</c:v>
                </c:pt>
                <c:pt idx="446">
                  <c:v>124.66445420087554</c:v>
                </c:pt>
                <c:pt idx="447">
                  <c:v>124.66445420087554</c:v>
                </c:pt>
                <c:pt idx="448">
                  <c:v>124.66445420087554</c:v>
                </c:pt>
                <c:pt idx="449">
                  <c:v>124.66445420087554</c:v>
                </c:pt>
                <c:pt idx="450">
                  <c:v>124.66445420087554</c:v>
                </c:pt>
                <c:pt idx="451">
                  <c:v>124.66445420087554</c:v>
                </c:pt>
                <c:pt idx="452">
                  <c:v>124.66445420087554</c:v>
                </c:pt>
                <c:pt idx="453">
                  <c:v>124.66445420087554</c:v>
                </c:pt>
                <c:pt idx="454">
                  <c:v>124.66445420087554</c:v>
                </c:pt>
                <c:pt idx="455">
                  <c:v>124.66445420087554</c:v>
                </c:pt>
                <c:pt idx="456">
                  <c:v>124.66445420087554</c:v>
                </c:pt>
                <c:pt idx="457">
                  <c:v>122.74138643029524</c:v>
                </c:pt>
                <c:pt idx="458">
                  <c:v>122.74138643029524</c:v>
                </c:pt>
                <c:pt idx="459">
                  <c:v>122.74138643029524</c:v>
                </c:pt>
                <c:pt idx="460">
                  <c:v>122.74138643029524</c:v>
                </c:pt>
                <c:pt idx="461">
                  <c:v>122.74138643029524</c:v>
                </c:pt>
                <c:pt idx="462">
                  <c:v>122.74138643029524</c:v>
                </c:pt>
                <c:pt idx="463">
                  <c:v>122.74138643029524</c:v>
                </c:pt>
                <c:pt idx="464">
                  <c:v>122.74138643029524</c:v>
                </c:pt>
                <c:pt idx="465">
                  <c:v>122.74138643029524</c:v>
                </c:pt>
                <c:pt idx="466">
                  <c:v>122.74138643029524</c:v>
                </c:pt>
                <c:pt idx="467">
                  <c:v>122.74138643029524</c:v>
                </c:pt>
                <c:pt idx="468">
                  <c:v>122.74138643029524</c:v>
                </c:pt>
                <c:pt idx="469">
                  <c:v>122.74138643029524</c:v>
                </c:pt>
                <c:pt idx="470">
                  <c:v>122.74138643029524</c:v>
                </c:pt>
                <c:pt idx="471">
                  <c:v>122.74138643029524</c:v>
                </c:pt>
                <c:pt idx="472">
                  <c:v>122.74138643029524</c:v>
                </c:pt>
                <c:pt idx="473">
                  <c:v>122.74138643029524</c:v>
                </c:pt>
                <c:pt idx="474">
                  <c:v>122.74138643029524</c:v>
                </c:pt>
                <c:pt idx="475">
                  <c:v>122.74138643029524</c:v>
                </c:pt>
                <c:pt idx="476">
                  <c:v>122.74138643029524</c:v>
                </c:pt>
                <c:pt idx="477">
                  <c:v>122.74138643029524</c:v>
                </c:pt>
                <c:pt idx="478">
                  <c:v>122.74138643029524</c:v>
                </c:pt>
                <c:pt idx="479">
                  <c:v>122.74138643029524</c:v>
                </c:pt>
                <c:pt idx="480">
                  <c:v>122.74138643029524</c:v>
                </c:pt>
                <c:pt idx="481">
                  <c:v>122.74138643029524</c:v>
                </c:pt>
                <c:pt idx="482">
                  <c:v>122.74138643029524</c:v>
                </c:pt>
                <c:pt idx="483">
                  <c:v>122.74138643029524</c:v>
                </c:pt>
                <c:pt idx="484">
                  <c:v>122.74138643029524</c:v>
                </c:pt>
                <c:pt idx="485">
                  <c:v>122.74138643029524</c:v>
                </c:pt>
                <c:pt idx="486">
                  <c:v>122.74138643029524</c:v>
                </c:pt>
                <c:pt idx="487">
                  <c:v>143.28247918530749</c:v>
                </c:pt>
                <c:pt idx="488">
                  <c:v>143.28247918530749</c:v>
                </c:pt>
                <c:pt idx="489">
                  <c:v>143.28247918530749</c:v>
                </c:pt>
                <c:pt idx="490">
                  <c:v>143.28247918530749</c:v>
                </c:pt>
                <c:pt idx="491">
                  <c:v>143.28247918530749</c:v>
                </c:pt>
                <c:pt idx="492">
                  <c:v>143.28247918530749</c:v>
                </c:pt>
                <c:pt idx="493">
                  <c:v>143.28247918530749</c:v>
                </c:pt>
                <c:pt idx="494">
                  <c:v>143.28247918530749</c:v>
                </c:pt>
                <c:pt idx="495">
                  <c:v>143.28247918530749</c:v>
                </c:pt>
                <c:pt idx="496">
                  <c:v>143.28247918530749</c:v>
                </c:pt>
                <c:pt idx="497">
                  <c:v>143.28247918530749</c:v>
                </c:pt>
                <c:pt idx="498">
                  <c:v>143.28247918530749</c:v>
                </c:pt>
                <c:pt idx="499">
                  <c:v>143.28247918530749</c:v>
                </c:pt>
                <c:pt idx="500">
                  <c:v>143.28247918530749</c:v>
                </c:pt>
                <c:pt idx="501">
                  <c:v>143.28247918530749</c:v>
                </c:pt>
                <c:pt idx="502">
                  <c:v>143.28247918530749</c:v>
                </c:pt>
                <c:pt idx="503">
                  <c:v>143.28247918530749</c:v>
                </c:pt>
                <c:pt idx="504">
                  <c:v>143.28247918530749</c:v>
                </c:pt>
                <c:pt idx="505">
                  <c:v>143.28247918530749</c:v>
                </c:pt>
                <c:pt idx="506">
                  <c:v>143.28247918530749</c:v>
                </c:pt>
                <c:pt idx="507">
                  <c:v>143.28247918530749</c:v>
                </c:pt>
                <c:pt idx="508">
                  <c:v>143.28247918530749</c:v>
                </c:pt>
                <c:pt idx="509">
                  <c:v>143.28247918530749</c:v>
                </c:pt>
                <c:pt idx="510">
                  <c:v>143.28247918530749</c:v>
                </c:pt>
                <c:pt idx="511">
                  <c:v>143.28247918530749</c:v>
                </c:pt>
                <c:pt idx="512">
                  <c:v>143.28247918530749</c:v>
                </c:pt>
                <c:pt idx="513">
                  <c:v>143.28247918530749</c:v>
                </c:pt>
                <c:pt idx="514">
                  <c:v>143.28247918530749</c:v>
                </c:pt>
                <c:pt idx="515">
                  <c:v>143.28247918530749</c:v>
                </c:pt>
                <c:pt idx="516">
                  <c:v>143.28247918530749</c:v>
                </c:pt>
                <c:pt idx="517">
                  <c:v>143.28247918530749</c:v>
                </c:pt>
                <c:pt idx="518">
                  <c:v>195.50002638702176</c:v>
                </c:pt>
                <c:pt idx="519">
                  <c:v>195.50002638702176</c:v>
                </c:pt>
                <c:pt idx="520">
                  <c:v>195.50002638702176</c:v>
                </c:pt>
                <c:pt idx="521">
                  <c:v>195.50002638702176</c:v>
                </c:pt>
                <c:pt idx="522">
                  <c:v>195.50002638702176</c:v>
                </c:pt>
                <c:pt idx="523">
                  <c:v>195.50002638702176</c:v>
                </c:pt>
                <c:pt idx="524">
                  <c:v>195.50002638702176</c:v>
                </c:pt>
                <c:pt idx="525">
                  <c:v>195.50002638702176</c:v>
                </c:pt>
                <c:pt idx="526">
                  <c:v>195.50002638702176</c:v>
                </c:pt>
                <c:pt idx="527">
                  <c:v>195.50002638702176</c:v>
                </c:pt>
                <c:pt idx="528">
                  <c:v>195.50002638702176</c:v>
                </c:pt>
                <c:pt idx="529">
                  <c:v>195.50002638702176</c:v>
                </c:pt>
                <c:pt idx="530">
                  <c:v>195.50002638702176</c:v>
                </c:pt>
                <c:pt idx="531">
                  <c:v>195.50002638702176</c:v>
                </c:pt>
                <c:pt idx="532">
                  <c:v>195.50002638702176</c:v>
                </c:pt>
                <c:pt idx="533">
                  <c:v>195.50002638702176</c:v>
                </c:pt>
                <c:pt idx="534">
                  <c:v>195.50002638702176</c:v>
                </c:pt>
                <c:pt idx="535">
                  <c:v>195.50002638702176</c:v>
                </c:pt>
                <c:pt idx="536">
                  <c:v>195.50002638702176</c:v>
                </c:pt>
                <c:pt idx="537">
                  <c:v>195.50002638702176</c:v>
                </c:pt>
                <c:pt idx="538">
                  <c:v>195.50002638702176</c:v>
                </c:pt>
                <c:pt idx="539">
                  <c:v>195.50002638702176</c:v>
                </c:pt>
                <c:pt idx="540">
                  <c:v>195.50002638702176</c:v>
                </c:pt>
                <c:pt idx="541">
                  <c:v>195.50002638702176</c:v>
                </c:pt>
                <c:pt idx="542">
                  <c:v>195.50002638702176</c:v>
                </c:pt>
                <c:pt idx="543">
                  <c:v>195.50002638702176</c:v>
                </c:pt>
                <c:pt idx="544">
                  <c:v>195.50002638702176</c:v>
                </c:pt>
                <c:pt idx="545">
                  <c:v>195.50002638702176</c:v>
                </c:pt>
                <c:pt idx="546">
                  <c:v>195.50002638702176</c:v>
                </c:pt>
                <c:pt idx="547">
                  <c:v>195.50002638702176</c:v>
                </c:pt>
                <c:pt idx="548">
                  <c:v>189.19357392292429</c:v>
                </c:pt>
                <c:pt idx="549">
                  <c:v>190.91252881099228</c:v>
                </c:pt>
                <c:pt idx="550">
                  <c:v>190.91252881099228</c:v>
                </c:pt>
                <c:pt idx="551">
                  <c:v>190.91252881099228</c:v>
                </c:pt>
                <c:pt idx="552">
                  <c:v>190.91252881099228</c:v>
                </c:pt>
                <c:pt idx="553">
                  <c:v>190.91252881099228</c:v>
                </c:pt>
                <c:pt idx="554">
                  <c:v>190.91252881099228</c:v>
                </c:pt>
                <c:pt idx="555">
                  <c:v>190.91252881099228</c:v>
                </c:pt>
                <c:pt idx="556">
                  <c:v>190.91252881099228</c:v>
                </c:pt>
                <c:pt idx="557">
                  <c:v>190.91252881099228</c:v>
                </c:pt>
                <c:pt idx="558">
                  <c:v>190.91252881099228</c:v>
                </c:pt>
                <c:pt idx="559">
                  <c:v>190.91252881099228</c:v>
                </c:pt>
                <c:pt idx="560">
                  <c:v>190.91252881099228</c:v>
                </c:pt>
                <c:pt idx="561">
                  <c:v>190.91252881099228</c:v>
                </c:pt>
                <c:pt idx="562">
                  <c:v>190.91252881099228</c:v>
                </c:pt>
                <c:pt idx="563">
                  <c:v>190.91252881099228</c:v>
                </c:pt>
                <c:pt idx="564">
                  <c:v>190.91252881099228</c:v>
                </c:pt>
                <c:pt idx="565">
                  <c:v>190.91252881099228</c:v>
                </c:pt>
                <c:pt idx="566">
                  <c:v>190.91252881099228</c:v>
                </c:pt>
                <c:pt idx="567">
                  <c:v>190.91252881099228</c:v>
                </c:pt>
                <c:pt idx="568">
                  <c:v>190.91252881099228</c:v>
                </c:pt>
                <c:pt idx="569">
                  <c:v>190.91252881099228</c:v>
                </c:pt>
                <c:pt idx="570">
                  <c:v>190.91252881099228</c:v>
                </c:pt>
                <c:pt idx="571">
                  <c:v>190.91252881099228</c:v>
                </c:pt>
                <c:pt idx="572">
                  <c:v>190.91252881099228</c:v>
                </c:pt>
                <c:pt idx="573">
                  <c:v>190.91252881099228</c:v>
                </c:pt>
                <c:pt idx="574">
                  <c:v>190.91252881099228</c:v>
                </c:pt>
                <c:pt idx="575">
                  <c:v>190.91252881099228</c:v>
                </c:pt>
                <c:pt idx="576">
                  <c:v>190.91252881099228</c:v>
                </c:pt>
                <c:pt idx="577">
                  <c:v>190.91252881099228</c:v>
                </c:pt>
                <c:pt idx="578">
                  <c:v>190.91252881099228</c:v>
                </c:pt>
                <c:pt idx="579">
                  <c:v>224.95485312553484</c:v>
                </c:pt>
                <c:pt idx="580">
                  <c:v>224.95485312553484</c:v>
                </c:pt>
                <c:pt idx="581">
                  <c:v>224.95485312553484</c:v>
                </c:pt>
                <c:pt idx="582">
                  <c:v>224.95485312553484</c:v>
                </c:pt>
                <c:pt idx="583">
                  <c:v>224.95485312553484</c:v>
                </c:pt>
                <c:pt idx="584">
                  <c:v>224.95485312553484</c:v>
                </c:pt>
                <c:pt idx="585">
                  <c:v>224.95485312553484</c:v>
                </c:pt>
                <c:pt idx="586">
                  <c:v>224.95485312553484</c:v>
                </c:pt>
                <c:pt idx="587">
                  <c:v>224.95485312553484</c:v>
                </c:pt>
                <c:pt idx="588">
                  <c:v>224.95485312553484</c:v>
                </c:pt>
                <c:pt idx="589">
                  <c:v>224.95485312553484</c:v>
                </c:pt>
                <c:pt idx="590">
                  <c:v>224.95485312553484</c:v>
                </c:pt>
                <c:pt idx="591">
                  <c:v>224.95485312553484</c:v>
                </c:pt>
                <c:pt idx="592">
                  <c:v>224.95485312553484</c:v>
                </c:pt>
                <c:pt idx="593">
                  <c:v>224.95485312553484</c:v>
                </c:pt>
                <c:pt idx="594">
                  <c:v>224.95485312553484</c:v>
                </c:pt>
                <c:pt idx="595">
                  <c:v>224.95485312553484</c:v>
                </c:pt>
                <c:pt idx="596">
                  <c:v>224.95485312553484</c:v>
                </c:pt>
                <c:pt idx="597">
                  <c:v>224.95485312553484</c:v>
                </c:pt>
                <c:pt idx="598">
                  <c:v>224.95485312553484</c:v>
                </c:pt>
                <c:pt idx="599">
                  <c:v>224.95485312553484</c:v>
                </c:pt>
                <c:pt idx="600">
                  <c:v>224.95485312553484</c:v>
                </c:pt>
                <c:pt idx="601">
                  <c:v>224.95485312553484</c:v>
                </c:pt>
                <c:pt idx="602">
                  <c:v>224.95485312553484</c:v>
                </c:pt>
                <c:pt idx="603">
                  <c:v>224.95485312553484</c:v>
                </c:pt>
                <c:pt idx="604">
                  <c:v>224.95485312553484</c:v>
                </c:pt>
                <c:pt idx="605">
                  <c:v>224.95485312553484</c:v>
                </c:pt>
                <c:pt idx="606">
                  <c:v>224.95485312553484</c:v>
                </c:pt>
                <c:pt idx="607">
                  <c:v>224.95485312553484</c:v>
                </c:pt>
                <c:pt idx="608">
                  <c:v>224.95485312553484</c:v>
                </c:pt>
                <c:pt idx="609">
                  <c:v>224.95485312553484</c:v>
                </c:pt>
                <c:pt idx="610">
                  <c:v>228.18809008967821</c:v>
                </c:pt>
                <c:pt idx="611">
                  <c:v>228.18809008967821</c:v>
                </c:pt>
                <c:pt idx="612">
                  <c:v>228.18809008967821</c:v>
                </c:pt>
                <c:pt idx="613">
                  <c:v>228.18809008967821</c:v>
                </c:pt>
                <c:pt idx="614">
                  <c:v>228.18809008967821</c:v>
                </c:pt>
                <c:pt idx="615">
                  <c:v>228.18809008967821</c:v>
                </c:pt>
                <c:pt idx="616">
                  <c:v>228.18809008967821</c:v>
                </c:pt>
                <c:pt idx="617">
                  <c:v>228.18809008967821</c:v>
                </c:pt>
                <c:pt idx="618">
                  <c:v>228.18809008967821</c:v>
                </c:pt>
                <c:pt idx="619">
                  <c:v>228.18809008967821</c:v>
                </c:pt>
                <c:pt idx="620">
                  <c:v>228.18809008967821</c:v>
                </c:pt>
                <c:pt idx="621">
                  <c:v>228.18809008967821</c:v>
                </c:pt>
                <c:pt idx="622">
                  <c:v>228.18809008967821</c:v>
                </c:pt>
                <c:pt idx="623">
                  <c:v>228.18809008967821</c:v>
                </c:pt>
                <c:pt idx="624">
                  <c:v>228.18809008967821</c:v>
                </c:pt>
                <c:pt idx="625">
                  <c:v>228.18809008967821</c:v>
                </c:pt>
                <c:pt idx="626">
                  <c:v>228.18809008967821</c:v>
                </c:pt>
                <c:pt idx="627">
                  <c:v>228.18809008967821</c:v>
                </c:pt>
                <c:pt idx="628">
                  <c:v>228.18809008967821</c:v>
                </c:pt>
                <c:pt idx="629">
                  <c:v>228.18809008967821</c:v>
                </c:pt>
                <c:pt idx="630">
                  <c:v>228.18809008967821</c:v>
                </c:pt>
                <c:pt idx="631">
                  <c:v>228.18809008967821</c:v>
                </c:pt>
                <c:pt idx="632">
                  <c:v>228.18809008967821</c:v>
                </c:pt>
                <c:pt idx="633">
                  <c:v>228.18809008967821</c:v>
                </c:pt>
                <c:pt idx="634">
                  <c:v>228.18809008967821</c:v>
                </c:pt>
                <c:pt idx="635">
                  <c:v>228.18809008967821</c:v>
                </c:pt>
                <c:pt idx="636">
                  <c:v>228.18809008967821</c:v>
                </c:pt>
                <c:pt idx="637">
                  <c:v>228.18809008967821</c:v>
                </c:pt>
                <c:pt idx="638">
                  <c:v>222.68140530802339</c:v>
                </c:pt>
                <c:pt idx="639">
                  <c:v>222.68140530802339</c:v>
                </c:pt>
                <c:pt idx="640">
                  <c:v>222.68140530802339</c:v>
                </c:pt>
                <c:pt idx="641">
                  <c:v>222.68140530802339</c:v>
                </c:pt>
                <c:pt idx="642">
                  <c:v>222.68140530802339</c:v>
                </c:pt>
                <c:pt idx="643">
                  <c:v>222.68140530802339</c:v>
                </c:pt>
                <c:pt idx="644">
                  <c:v>222.68140530802339</c:v>
                </c:pt>
                <c:pt idx="645">
                  <c:v>222.68140530802339</c:v>
                </c:pt>
                <c:pt idx="646">
                  <c:v>222.68140530802339</c:v>
                </c:pt>
                <c:pt idx="647">
                  <c:v>222.68140530802339</c:v>
                </c:pt>
                <c:pt idx="648">
                  <c:v>222.68140530802339</c:v>
                </c:pt>
                <c:pt idx="649">
                  <c:v>222.68140530802339</c:v>
                </c:pt>
                <c:pt idx="650">
                  <c:v>222.68140530802339</c:v>
                </c:pt>
                <c:pt idx="651">
                  <c:v>222.68140530802339</c:v>
                </c:pt>
                <c:pt idx="652">
                  <c:v>222.68140530802339</c:v>
                </c:pt>
                <c:pt idx="653">
                  <c:v>222.68140530802339</c:v>
                </c:pt>
                <c:pt idx="654">
                  <c:v>222.68140530802339</c:v>
                </c:pt>
                <c:pt idx="655">
                  <c:v>222.68140530802339</c:v>
                </c:pt>
                <c:pt idx="656">
                  <c:v>222.68140530802339</c:v>
                </c:pt>
                <c:pt idx="657">
                  <c:v>222.68140530802339</c:v>
                </c:pt>
                <c:pt idx="658">
                  <c:v>222.68140530802339</c:v>
                </c:pt>
                <c:pt idx="659">
                  <c:v>222.68140530802339</c:v>
                </c:pt>
                <c:pt idx="660">
                  <c:v>222.68140530802339</c:v>
                </c:pt>
                <c:pt idx="661">
                  <c:v>222.68140530802339</c:v>
                </c:pt>
                <c:pt idx="662">
                  <c:v>222.68140530802339</c:v>
                </c:pt>
                <c:pt idx="663">
                  <c:v>222.68140530802339</c:v>
                </c:pt>
                <c:pt idx="664">
                  <c:v>222.68140530802339</c:v>
                </c:pt>
                <c:pt idx="665">
                  <c:v>222.68140530802339</c:v>
                </c:pt>
                <c:pt idx="666">
                  <c:v>222.68140530802339</c:v>
                </c:pt>
                <c:pt idx="667">
                  <c:v>222.68140530802339</c:v>
                </c:pt>
                <c:pt idx="668">
                  <c:v>222.68140530802339</c:v>
                </c:pt>
                <c:pt idx="669">
                  <c:v>177.94911472925142</c:v>
                </c:pt>
                <c:pt idx="670">
                  <c:v>177.94911472925142</c:v>
                </c:pt>
                <c:pt idx="671">
                  <c:v>177.94911472925142</c:v>
                </c:pt>
                <c:pt idx="672">
                  <c:v>177.94911472925142</c:v>
                </c:pt>
                <c:pt idx="673">
                  <c:v>177.94911472925142</c:v>
                </c:pt>
                <c:pt idx="674">
                  <c:v>177.94911472925142</c:v>
                </c:pt>
                <c:pt idx="675">
                  <c:v>177.94911472925142</c:v>
                </c:pt>
                <c:pt idx="676">
                  <c:v>177.94911472925142</c:v>
                </c:pt>
                <c:pt idx="677">
                  <c:v>177.94911472925142</c:v>
                </c:pt>
                <c:pt idx="678">
                  <c:v>177.94911472925142</c:v>
                </c:pt>
                <c:pt idx="679">
                  <c:v>177.94911472925142</c:v>
                </c:pt>
                <c:pt idx="680">
                  <c:v>177.94911472925142</c:v>
                </c:pt>
                <c:pt idx="681">
                  <c:v>177.94911472925142</c:v>
                </c:pt>
                <c:pt idx="682">
                  <c:v>177.94911472925142</c:v>
                </c:pt>
                <c:pt idx="683">
                  <c:v>177.94911472925142</c:v>
                </c:pt>
                <c:pt idx="684">
                  <c:v>177.94911472925142</c:v>
                </c:pt>
                <c:pt idx="685">
                  <c:v>177.94911472925142</c:v>
                </c:pt>
                <c:pt idx="686">
                  <c:v>177.94911472925142</c:v>
                </c:pt>
                <c:pt idx="687">
                  <c:v>177.94911472925142</c:v>
                </c:pt>
                <c:pt idx="688">
                  <c:v>177.94911472925142</c:v>
                </c:pt>
                <c:pt idx="689">
                  <c:v>177.94911472925142</c:v>
                </c:pt>
                <c:pt idx="690">
                  <c:v>177.94911472925142</c:v>
                </c:pt>
                <c:pt idx="691">
                  <c:v>177.94911472925142</c:v>
                </c:pt>
                <c:pt idx="692">
                  <c:v>177.94911472925142</c:v>
                </c:pt>
                <c:pt idx="693">
                  <c:v>177.94911472925142</c:v>
                </c:pt>
                <c:pt idx="694">
                  <c:v>177.94911472925142</c:v>
                </c:pt>
                <c:pt idx="695">
                  <c:v>177.94911472925142</c:v>
                </c:pt>
                <c:pt idx="696">
                  <c:v>177.94911472925142</c:v>
                </c:pt>
                <c:pt idx="697">
                  <c:v>177.94911472925142</c:v>
                </c:pt>
                <c:pt idx="698">
                  <c:v>177.94911472925142</c:v>
                </c:pt>
                <c:pt idx="699">
                  <c:v>162.40957243807455</c:v>
                </c:pt>
                <c:pt idx="700">
                  <c:v>162.40957243807455</c:v>
                </c:pt>
                <c:pt idx="701">
                  <c:v>162.40957243807455</c:v>
                </c:pt>
                <c:pt idx="702">
                  <c:v>162.40957243807455</c:v>
                </c:pt>
                <c:pt idx="703">
                  <c:v>162.40957243807455</c:v>
                </c:pt>
                <c:pt idx="704">
                  <c:v>162.40957243807455</c:v>
                </c:pt>
                <c:pt idx="705">
                  <c:v>162.40957243807455</c:v>
                </c:pt>
                <c:pt idx="706">
                  <c:v>162.40957243807455</c:v>
                </c:pt>
                <c:pt idx="707">
                  <c:v>162.40957243807455</c:v>
                </c:pt>
                <c:pt idx="708">
                  <c:v>162.40957243807455</c:v>
                </c:pt>
                <c:pt idx="709">
                  <c:v>162.40957243807455</c:v>
                </c:pt>
                <c:pt idx="710">
                  <c:v>162.40957243807455</c:v>
                </c:pt>
                <c:pt idx="711">
                  <c:v>162.40957243807455</c:v>
                </c:pt>
                <c:pt idx="712">
                  <c:v>162.40957243807455</c:v>
                </c:pt>
                <c:pt idx="713">
                  <c:v>162.40957243807455</c:v>
                </c:pt>
                <c:pt idx="714">
                  <c:v>162.40957243807455</c:v>
                </c:pt>
                <c:pt idx="715">
                  <c:v>162.40957243807455</c:v>
                </c:pt>
                <c:pt idx="716">
                  <c:v>162.40957243807455</c:v>
                </c:pt>
                <c:pt idx="717">
                  <c:v>162.40957243807455</c:v>
                </c:pt>
                <c:pt idx="718">
                  <c:v>162.40957243807455</c:v>
                </c:pt>
                <c:pt idx="719">
                  <c:v>162.40957243807455</c:v>
                </c:pt>
                <c:pt idx="720">
                  <c:v>162.40957243807455</c:v>
                </c:pt>
                <c:pt idx="721">
                  <c:v>162.40957243807455</c:v>
                </c:pt>
                <c:pt idx="722">
                  <c:v>162.40957243807455</c:v>
                </c:pt>
                <c:pt idx="723">
                  <c:v>162.40957243807455</c:v>
                </c:pt>
                <c:pt idx="724">
                  <c:v>162.40957243807455</c:v>
                </c:pt>
                <c:pt idx="725">
                  <c:v>162.40957243807455</c:v>
                </c:pt>
                <c:pt idx="726">
                  <c:v>162.40957243807455</c:v>
                </c:pt>
                <c:pt idx="727">
                  <c:v>162.40957243807455</c:v>
                </c:pt>
                <c:pt idx="728">
                  <c:v>162.40957243807455</c:v>
                </c:pt>
                <c:pt idx="729">
                  <c:v>162.40957243807455</c:v>
                </c:pt>
                <c:pt idx="730">
                  <c:v>167.82322485267701</c:v>
                </c:pt>
                <c:pt idx="731">
                  <c:v>167.82322485267701</c:v>
                </c:pt>
                <c:pt idx="732">
                  <c:v>167.82322485267701</c:v>
                </c:pt>
                <c:pt idx="733">
                  <c:v>167.82322485267701</c:v>
                </c:pt>
                <c:pt idx="734">
                  <c:v>167.82322485267701</c:v>
                </c:pt>
                <c:pt idx="735">
                  <c:v>167.82322485267701</c:v>
                </c:pt>
                <c:pt idx="736">
                  <c:v>167.82322485267701</c:v>
                </c:pt>
                <c:pt idx="737">
                  <c:v>167.82322485267701</c:v>
                </c:pt>
                <c:pt idx="738">
                  <c:v>167.82322485267701</c:v>
                </c:pt>
                <c:pt idx="739">
                  <c:v>167.82322485267701</c:v>
                </c:pt>
                <c:pt idx="740">
                  <c:v>167.82322485267701</c:v>
                </c:pt>
                <c:pt idx="741">
                  <c:v>167.82322485267701</c:v>
                </c:pt>
                <c:pt idx="742">
                  <c:v>167.82322485267701</c:v>
                </c:pt>
                <c:pt idx="743">
                  <c:v>167.82322485267701</c:v>
                </c:pt>
                <c:pt idx="744">
                  <c:v>167.82322485267701</c:v>
                </c:pt>
                <c:pt idx="745">
                  <c:v>167.82322485267701</c:v>
                </c:pt>
                <c:pt idx="746">
                  <c:v>167.82322485267701</c:v>
                </c:pt>
                <c:pt idx="747">
                  <c:v>167.82322485267701</c:v>
                </c:pt>
                <c:pt idx="748">
                  <c:v>167.82322485267701</c:v>
                </c:pt>
                <c:pt idx="749">
                  <c:v>167.82322485267701</c:v>
                </c:pt>
                <c:pt idx="750">
                  <c:v>167.82322485267701</c:v>
                </c:pt>
                <c:pt idx="751">
                  <c:v>167.82322485267701</c:v>
                </c:pt>
                <c:pt idx="752">
                  <c:v>167.82322485267701</c:v>
                </c:pt>
                <c:pt idx="753">
                  <c:v>167.82322485267701</c:v>
                </c:pt>
                <c:pt idx="754">
                  <c:v>167.82322485267701</c:v>
                </c:pt>
                <c:pt idx="755">
                  <c:v>167.82322485267701</c:v>
                </c:pt>
                <c:pt idx="756">
                  <c:v>167.82322485267701</c:v>
                </c:pt>
                <c:pt idx="757">
                  <c:v>167.82322485267701</c:v>
                </c:pt>
                <c:pt idx="758">
                  <c:v>167.82322485267701</c:v>
                </c:pt>
                <c:pt idx="759">
                  <c:v>167.82322485267701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104.231497</c:v>
                </c:pt>
                <c:pt idx="1">
                  <c:v>60.775770999999999</c:v>
                </c:pt>
                <c:pt idx="2">
                  <c:v>124.329545</c:v>
                </c:pt>
                <c:pt idx="3">
                  <c:v>102.70070799999999</c:v>
                </c:pt>
                <c:pt idx="4">
                  <c:v>87.224457999999998</c:v>
                </c:pt>
                <c:pt idx="5">
                  <c:v>124.34185400000001</c:v>
                </c:pt>
                <c:pt idx="6">
                  <c:v>101.427763</c:v>
                </c:pt>
                <c:pt idx="7">
                  <c:v>72.182494999999989</c:v>
                </c:pt>
                <c:pt idx="8">
                  <c:v>96.903625000000005</c:v>
                </c:pt>
                <c:pt idx="9">
                  <c:v>108.534159</c:v>
                </c:pt>
                <c:pt idx="10">
                  <c:v>125.82507270209454</c:v>
                </c:pt>
                <c:pt idx="11">
                  <c:v>125.82507270209454</c:v>
                </c:pt>
                <c:pt idx="12">
                  <c:v>97.811302999999995</c:v>
                </c:pt>
                <c:pt idx="13">
                  <c:v>73.397408999999996</c:v>
                </c:pt>
                <c:pt idx="14">
                  <c:v>113.471676</c:v>
                </c:pt>
                <c:pt idx="15">
                  <c:v>105.10672</c:v>
                </c:pt>
                <c:pt idx="16">
                  <c:v>96.281396999999998</c:v>
                </c:pt>
                <c:pt idx="17">
                  <c:v>119.67024099999999</c:v>
                </c:pt>
                <c:pt idx="18">
                  <c:v>91.508506999999994</c:v>
                </c:pt>
                <c:pt idx="19">
                  <c:v>125.82507270209454</c:v>
                </c:pt>
                <c:pt idx="20">
                  <c:v>125.82507270209454</c:v>
                </c:pt>
                <c:pt idx="21">
                  <c:v>118.335171</c:v>
                </c:pt>
                <c:pt idx="22">
                  <c:v>125.82507270209454</c:v>
                </c:pt>
                <c:pt idx="23">
                  <c:v>125.82507270209454</c:v>
                </c:pt>
                <c:pt idx="24">
                  <c:v>113.49032799999999</c:v>
                </c:pt>
                <c:pt idx="25">
                  <c:v>125.793667</c:v>
                </c:pt>
                <c:pt idx="26">
                  <c:v>125.82507270209454</c:v>
                </c:pt>
                <c:pt idx="27">
                  <c:v>125.82507270209454</c:v>
                </c:pt>
                <c:pt idx="28">
                  <c:v>71.429096999999999</c:v>
                </c:pt>
                <c:pt idx="29">
                  <c:v>68.222331999999994</c:v>
                </c:pt>
                <c:pt idx="30">
                  <c:v>53.852112999999996</c:v>
                </c:pt>
                <c:pt idx="31">
                  <c:v>81.504248000000004</c:v>
                </c:pt>
                <c:pt idx="32">
                  <c:v>108.750089</c:v>
                </c:pt>
                <c:pt idx="33">
                  <c:v>123.76445904246525</c:v>
                </c:pt>
                <c:pt idx="34">
                  <c:v>123.76445904246525</c:v>
                </c:pt>
                <c:pt idx="35">
                  <c:v>123.76445904246525</c:v>
                </c:pt>
                <c:pt idx="36">
                  <c:v>100.094718</c:v>
                </c:pt>
                <c:pt idx="37">
                  <c:v>118.722133</c:v>
                </c:pt>
                <c:pt idx="38">
                  <c:v>106.792276</c:v>
                </c:pt>
                <c:pt idx="39">
                  <c:v>101.92558199999999</c:v>
                </c:pt>
                <c:pt idx="40">
                  <c:v>123.76445904246525</c:v>
                </c:pt>
                <c:pt idx="41">
                  <c:v>123.76445904246525</c:v>
                </c:pt>
                <c:pt idx="42">
                  <c:v>123.76445904246525</c:v>
                </c:pt>
                <c:pt idx="43">
                  <c:v>123.76445904246525</c:v>
                </c:pt>
                <c:pt idx="44">
                  <c:v>123.76445904246525</c:v>
                </c:pt>
                <c:pt idx="45">
                  <c:v>123.76445904246525</c:v>
                </c:pt>
                <c:pt idx="46">
                  <c:v>110.28638100000001</c:v>
                </c:pt>
                <c:pt idx="47">
                  <c:v>123.76445904246525</c:v>
                </c:pt>
                <c:pt idx="48">
                  <c:v>90.285565000000005</c:v>
                </c:pt>
                <c:pt idx="49">
                  <c:v>60.902248</c:v>
                </c:pt>
                <c:pt idx="50">
                  <c:v>54.756022999999999</c:v>
                </c:pt>
                <c:pt idx="51">
                  <c:v>107.599315</c:v>
                </c:pt>
                <c:pt idx="52">
                  <c:v>123.76445904246525</c:v>
                </c:pt>
                <c:pt idx="53">
                  <c:v>123.76445904246525</c:v>
                </c:pt>
                <c:pt idx="54">
                  <c:v>99.525710000000004</c:v>
                </c:pt>
                <c:pt idx="55">
                  <c:v>96.478736999999995</c:v>
                </c:pt>
                <c:pt idx="56">
                  <c:v>97.839278999999991</c:v>
                </c:pt>
                <c:pt idx="57">
                  <c:v>123.76445904246525</c:v>
                </c:pt>
                <c:pt idx="58">
                  <c:v>123.76445904246525</c:v>
                </c:pt>
                <c:pt idx="59">
                  <c:v>123.76445904246525</c:v>
                </c:pt>
                <c:pt idx="60">
                  <c:v>123.76445904246525</c:v>
                </c:pt>
                <c:pt idx="61">
                  <c:v>105.18390199999999</c:v>
                </c:pt>
                <c:pt idx="62">
                  <c:v>65.449372999999994</c:v>
                </c:pt>
                <c:pt idx="63">
                  <c:v>81.19602900000001</c:v>
                </c:pt>
                <c:pt idx="64">
                  <c:v>117.953541</c:v>
                </c:pt>
                <c:pt idx="65">
                  <c:v>120.33538246296297</c:v>
                </c:pt>
                <c:pt idx="66">
                  <c:v>120.33538246296297</c:v>
                </c:pt>
                <c:pt idx="67">
                  <c:v>120.33538246296297</c:v>
                </c:pt>
                <c:pt idx="68">
                  <c:v>90.905335999999991</c:v>
                </c:pt>
                <c:pt idx="69">
                  <c:v>83.165841999999998</c:v>
                </c:pt>
                <c:pt idx="70">
                  <c:v>63.677168999999999</c:v>
                </c:pt>
                <c:pt idx="71">
                  <c:v>70.815590999999998</c:v>
                </c:pt>
                <c:pt idx="72">
                  <c:v>105.138441</c:v>
                </c:pt>
                <c:pt idx="73">
                  <c:v>77.891998999999998</c:v>
                </c:pt>
                <c:pt idx="74">
                  <c:v>88.146140000000003</c:v>
                </c:pt>
                <c:pt idx="75">
                  <c:v>120.33538246296297</c:v>
                </c:pt>
                <c:pt idx="76">
                  <c:v>120.33538246296297</c:v>
                </c:pt>
                <c:pt idx="77">
                  <c:v>120.33538246296297</c:v>
                </c:pt>
                <c:pt idx="78">
                  <c:v>120.33538246296297</c:v>
                </c:pt>
                <c:pt idx="79">
                  <c:v>100.869545</c:v>
                </c:pt>
                <c:pt idx="80">
                  <c:v>70.190056999999996</c:v>
                </c:pt>
                <c:pt idx="81">
                  <c:v>75.15078299999999</c:v>
                </c:pt>
                <c:pt idx="82">
                  <c:v>120.33538246296297</c:v>
                </c:pt>
                <c:pt idx="83">
                  <c:v>120.33538246296297</c:v>
                </c:pt>
                <c:pt idx="84">
                  <c:v>120.33538246296297</c:v>
                </c:pt>
                <c:pt idx="85">
                  <c:v>84.618769999999998</c:v>
                </c:pt>
                <c:pt idx="86">
                  <c:v>43.400207000000002</c:v>
                </c:pt>
                <c:pt idx="87">
                  <c:v>80.783946</c:v>
                </c:pt>
                <c:pt idx="88">
                  <c:v>120.33538246296297</c:v>
                </c:pt>
                <c:pt idx="89">
                  <c:v>107.689109</c:v>
                </c:pt>
                <c:pt idx="90">
                  <c:v>70.608261999999996</c:v>
                </c:pt>
                <c:pt idx="91">
                  <c:v>79.547422999999995</c:v>
                </c:pt>
                <c:pt idx="92">
                  <c:v>106.174667</c:v>
                </c:pt>
                <c:pt idx="93">
                  <c:v>31.284433</c:v>
                </c:pt>
                <c:pt idx="94">
                  <c:v>18.008925999999999</c:v>
                </c:pt>
                <c:pt idx="95">
                  <c:v>30.802589999999999</c:v>
                </c:pt>
                <c:pt idx="96">
                  <c:v>76.828464000000011</c:v>
                </c:pt>
                <c:pt idx="97">
                  <c:v>118.37525558087977</c:v>
                </c:pt>
                <c:pt idx="98">
                  <c:v>118.37525558087977</c:v>
                </c:pt>
                <c:pt idx="99">
                  <c:v>118.37525558087977</c:v>
                </c:pt>
                <c:pt idx="100">
                  <c:v>116.07339399999999</c:v>
                </c:pt>
                <c:pt idx="101">
                  <c:v>65.779156</c:v>
                </c:pt>
                <c:pt idx="102">
                  <c:v>33.643273999999998</c:v>
                </c:pt>
                <c:pt idx="103">
                  <c:v>46.578097999999997</c:v>
                </c:pt>
                <c:pt idx="104">
                  <c:v>118.37525558087977</c:v>
                </c:pt>
                <c:pt idx="105">
                  <c:v>117.790823</c:v>
                </c:pt>
                <c:pt idx="106">
                  <c:v>45.137707999999996</c:v>
                </c:pt>
                <c:pt idx="107">
                  <c:v>82.342323000000007</c:v>
                </c:pt>
                <c:pt idx="108">
                  <c:v>51.170425999999999</c:v>
                </c:pt>
                <c:pt idx="109">
                  <c:v>108.295125</c:v>
                </c:pt>
                <c:pt idx="110">
                  <c:v>91.986252999999991</c:v>
                </c:pt>
                <c:pt idx="111">
                  <c:v>118.37525558087977</c:v>
                </c:pt>
                <c:pt idx="112">
                  <c:v>118.37525558087977</c:v>
                </c:pt>
                <c:pt idx="113">
                  <c:v>118.37525558087977</c:v>
                </c:pt>
                <c:pt idx="114">
                  <c:v>118.37525558087977</c:v>
                </c:pt>
                <c:pt idx="115">
                  <c:v>118.37525558087977</c:v>
                </c:pt>
                <c:pt idx="116">
                  <c:v>118.239358</c:v>
                </c:pt>
                <c:pt idx="117">
                  <c:v>100.75403200000001</c:v>
                </c:pt>
                <c:pt idx="118">
                  <c:v>77.818398000000002</c:v>
                </c:pt>
                <c:pt idx="119">
                  <c:v>58.155536999999995</c:v>
                </c:pt>
                <c:pt idx="120">
                  <c:v>118.37525558087977</c:v>
                </c:pt>
                <c:pt idx="121">
                  <c:v>83.120168000000007</c:v>
                </c:pt>
                <c:pt idx="122">
                  <c:v>38.974430999999996</c:v>
                </c:pt>
                <c:pt idx="123">
                  <c:v>138.10147976290662</c:v>
                </c:pt>
                <c:pt idx="124">
                  <c:v>138.10147976290662</c:v>
                </c:pt>
                <c:pt idx="125">
                  <c:v>138.10147976290662</c:v>
                </c:pt>
                <c:pt idx="126">
                  <c:v>138.10147976290662</c:v>
                </c:pt>
                <c:pt idx="127">
                  <c:v>125.54438500000001</c:v>
                </c:pt>
                <c:pt idx="128">
                  <c:v>105.948409</c:v>
                </c:pt>
                <c:pt idx="129">
                  <c:v>90.928432999999998</c:v>
                </c:pt>
                <c:pt idx="130">
                  <c:v>122.23458100000001</c:v>
                </c:pt>
                <c:pt idx="131">
                  <c:v>138.10147976290662</c:v>
                </c:pt>
                <c:pt idx="132">
                  <c:v>138.10147976290662</c:v>
                </c:pt>
                <c:pt idx="133">
                  <c:v>138.10147976290662</c:v>
                </c:pt>
                <c:pt idx="134">
                  <c:v>138.10147976290662</c:v>
                </c:pt>
                <c:pt idx="135">
                  <c:v>76.569697000000005</c:v>
                </c:pt>
                <c:pt idx="136">
                  <c:v>59.8919</c:v>
                </c:pt>
                <c:pt idx="137">
                  <c:v>51.915942999999999</c:v>
                </c:pt>
                <c:pt idx="138">
                  <c:v>54.211565</c:v>
                </c:pt>
                <c:pt idx="139">
                  <c:v>68.810650999999993</c:v>
                </c:pt>
                <c:pt idx="140">
                  <c:v>138.10147976290662</c:v>
                </c:pt>
                <c:pt idx="141">
                  <c:v>138.10147976290662</c:v>
                </c:pt>
                <c:pt idx="142">
                  <c:v>113.21442399999999</c:v>
                </c:pt>
                <c:pt idx="143">
                  <c:v>138.10147976290662</c:v>
                </c:pt>
                <c:pt idx="144">
                  <c:v>77.005998000000005</c:v>
                </c:pt>
                <c:pt idx="145">
                  <c:v>53.186129000000001</c:v>
                </c:pt>
                <c:pt idx="146">
                  <c:v>37.106533000000006</c:v>
                </c:pt>
                <c:pt idx="147">
                  <c:v>77.942081999999999</c:v>
                </c:pt>
                <c:pt idx="148">
                  <c:v>43.980993000000005</c:v>
                </c:pt>
                <c:pt idx="149">
                  <c:v>138.10147976290662</c:v>
                </c:pt>
                <c:pt idx="150">
                  <c:v>138.10147976290662</c:v>
                </c:pt>
                <c:pt idx="151">
                  <c:v>138.10147976290662</c:v>
                </c:pt>
                <c:pt idx="152">
                  <c:v>138.10147976290662</c:v>
                </c:pt>
                <c:pt idx="153">
                  <c:v>184.55834115467553</c:v>
                </c:pt>
                <c:pt idx="154">
                  <c:v>184.55834115467553</c:v>
                </c:pt>
                <c:pt idx="155">
                  <c:v>184.55834115467553</c:v>
                </c:pt>
                <c:pt idx="156">
                  <c:v>169.503196</c:v>
                </c:pt>
                <c:pt idx="157">
                  <c:v>184.55834115467553</c:v>
                </c:pt>
                <c:pt idx="158">
                  <c:v>184.55834115467553</c:v>
                </c:pt>
                <c:pt idx="159">
                  <c:v>184.55834115467553</c:v>
                </c:pt>
                <c:pt idx="160">
                  <c:v>184.55834115467553</c:v>
                </c:pt>
                <c:pt idx="161">
                  <c:v>184.55834115467553</c:v>
                </c:pt>
                <c:pt idx="162">
                  <c:v>90.506957</c:v>
                </c:pt>
                <c:pt idx="163">
                  <c:v>58.289410000000004</c:v>
                </c:pt>
                <c:pt idx="164">
                  <c:v>81.243966</c:v>
                </c:pt>
                <c:pt idx="165">
                  <c:v>129.10227800000001</c:v>
                </c:pt>
                <c:pt idx="166">
                  <c:v>184.55834115467553</c:v>
                </c:pt>
                <c:pt idx="167">
                  <c:v>184.55834115467553</c:v>
                </c:pt>
                <c:pt idx="168">
                  <c:v>184.55834115467553</c:v>
                </c:pt>
                <c:pt idx="169">
                  <c:v>184.55834115467553</c:v>
                </c:pt>
                <c:pt idx="170">
                  <c:v>184.55834115467553</c:v>
                </c:pt>
                <c:pt idx="171">
                  <c:v>154.30453700000001</c:v>
                </c:pt>
                <c:pt idx="172">
                  <c:v>82.698397</c:v>
                </c:pt>
                <c:pt idx="173">
                  <c:v>82.886587000000006</c:v>
                </c:pt>
                <c:pt idx="174">
                  <c:v>165.69103899999999</c:v>
                </c:pt>
                <c:pt idx="175">
                  <c:v>184.55834115467553</c:v>
                </c:pt>
                <c:pt idx="176">
                  <c:v>184.36194800000001</c:v>
                </c:pt>
                <c:pt idx="177">
                  <c:v>184.55834115467553</c:v>
                </c:pt>
                <c:pt idx="178">
                  <c:v>184.55834115467553</c:v>
                </c:pt>
                <c:pt idx="179">
                  <c:v>184.55834115467553</c:v>
                </c:pt>
                <c:pt idx="180">
                  <c:v>184.55834115467553</c:v>
                </c:pt>
                <c:pt idx="181">
                  <c:v>184.55834115467553</c:v>
                </c:pt>
                <c:pt idx="182">
                  <c:v>81.751546000000005</c:v>
                </c:pt>
                <c:pt idx="183">
                  <c:v>182.08324961618897</c:v>
                </c:pt>
                <c:pt idx="184">
                  <c:v>182.08324961618897</c:v>
                </c:pt>
                <c:pt idx="185">
                  <c:v>182.08324961618897</c:v>
                </c:pt>
                <c:pt idx="186">
                  <c:v>182.08324961618897</c:v>
                </c:pt>
                <c:pt idx="187">
                  <c:v>182.08324961618897</c:v>
                </c:pt>
                <c:pt idx="188">
                  <c:v>182.08324961618897</c:v>
                </c:pt>
                <c:pt idx="189">
                  <c:v>182.08324961618897</c:v>
                </c:pt>
                <c:pt idx="190">
                  <c:v>182.08324961618897</c:v>
                </c:pt>
                <c:pt idx="191">
                  <c:v>182.08324961618897</c:v>
                </c:pt>
                <c:pt idx="192">
                  <c:v>182.08324961618897</c:v>
                </c:pt>
                <c:pt idx="193">
                  <c:v>182.08324961618897</c:v>
                </c:pt>
                <c:pt idx="194">
                  <c:v>99.528155999999996</c:v>
                </c:pt>
                <c:pt idx="195">
                  <c:v>92.519082999999995</c:v>
                </c:pt>
                <c:pt idx="196">
                  <c:v>60.180174000000001</c:v>
                </c:pt>
                <c:pt idx="197">
                  <c:v>107.21557199999999</c:v>
                </c:pt>
                <c:pt idx="198">
                  <c:v>147.98441600000001</c:v>
                </c:pt>
                <c:pt idx="199">
                  <c:v>113.428253</c:v>
                </c:pt>
                <c:pt idx="200">
                  <c:v>83.456351999999995</c:v>
                </c:pt>
                <c:pt idx="201">
                  <c:v>122.51049400000001</c:v>
                </c:pt>
                <c:pt idx="202">
                  <c:v>119.988249</c:v>
                </c:pt>
                <c:pt idx="203">
                  <c:v>131.45563899999999</c:v>
                </c:pt>
                <c:pt idx="204">
                  <c:v>141.62322599999999</c:v>
                </c:pt>
                <c:pt idx="205">
                  <c:v>162.05260699999999</c:v>
                </c:pt>
                <c:pt idx="206">
                  <c:v>182.08324961618897</c:v>
                </c:pt>
                <c:pt idx="207">
                  <c:v>160.13164799999998</c:v>
                </c:pt>
                <c:pt idx="208">
                  <c:v>182.08324961618897</c:v>
                </c:pt>
                <c:pt idx="209">
                  <c:v>182.08324961618897</c:v>
                </c:pt>
                <c:pt idx="210">
                  <c:v>182.08324961618897</c:v>
                </c:pt>
                <c:pt idx="211">
                  <c:v>182.08324961618897</c:v>
                </c:pt>
                <c:pt idx="212">
                  <c:v>93.66605100000001</c:v>
                </c:pt>
                <c:pt idx="213">
                  <c:v>120.18130000000001</c:v>
                </c:pt>
                <c:pt idx="214">
                  <c:v>139.46714299999999</c:v>
                </c:pt>
                <c:pt idx="215">
                  <c:v>103.22421899999999</c:v>
                </c:pt>
                <c:pt idx="216">
                  <c:v>151.54816399999999</c:v>
                </c:pt>
                <c:pt idx="217">
                  <c:v>211.93553936292005</c:v>
                </c:pt>
                <c:pt idx="218">
                  <c:v>211.93553936292005</c:v>
                </c:pt>
                <c:pt idx="219">
                  <c:v>206.61775800000001</c:v>
                </c:pt>
                <c:pt idx="220">
                  <c:v>208.517426</c:v>
                </c:pt>
                <c:pt idx="221">
                  <c:v>211.93553936292005</c:v>
                </c:pt>
                <c:pt idx="222">
                  <c:v>211.93553936292005</c:v>
                </c:pt>
                <c:pt idx="223">
                  <c:v>211.93553936292005</c:v>
                </c:pt>
                <c:pt idx="224">
                  <c:v>211.93553936292005</c:v>
                </c:pt>
                <c:pt idx="225">
                  <c:v>211.93553936292005</c:v>
                </c:pt>
                <c:pt idx="226">
                  <c:v>128.97225800000001</c:v>
                </c:pt>
                <c:pt idx="227">
                  <c:v>84.023751000000004</c:v>
                </c:pt>
                <c:pt idx="228">
                  <c:v>62.011398999999997</c:v>
                </c:pt>
                <c:pt idx="229">
                  <c:v>64.140733999999995</c:v>
                </c:pt>
                <c:pt idx="230">
                  <c:v>76.131145000000004</c:v>
                </c:pt>
                <c:pt idx="231">
                  <c:v>50.593351999999996</c:v>
                </c:pt>
                <c:pt idx="232">
                  <c:v>96.063111000000006</c:v>
                </c:pt>
                <c:pt idx="233">
                  <c:v>208.86315100000002</c:v>
                </c:pt>
                <c:pt idx="234">
                  <c:v>211.93553936292005</c:v>
                </c:pt>
                <c:pt idx="235">
                  <c:v>174.68750700000001</c:v>
                </c:pt>
                <c:pt idx="236">
                  <c:v>95.033597</c:v>
                </c:pt>
                <c:pt idx="237">
                  <c:v>82.138372000000004</c:v>
                </c:pt>
                <c:pt idx="238">
                  <c:v>99.780138000000008</c:v>
                </c:pt>
                <c:pt idx="239">
                  <c:v>122.851364</c:v>
                </c:pt>
                <c:pt idx="240">
                  <c:v>134.079937</c:v>
                </c:pt>
                <c:pt idx="241">
                  <c:v>211.93553936292005</c:v>
                </c:pt>
                <c:pt idx="242">
                  <c:v>114.51297599999999</c:v>
                </c:pt>
                <c:pt idx="243">
                  <c:v>91.995804000000007</c:v>
                </c:pt>
                <c:pt idx="244">
                  <c:v>211.93553936292005</c:v>
                </c:pt>
                <c:pt idx="245">
                  <c:v>223.74864891657293</c:v>
                </c:pt>
                <c:pt idx="246">
                  <c:v>143.172057</c:v>
                </c:pt>
                <c:pt idx="247">
                  <c:v>83.298878999999999</c:v>
                </c:pt>
                <c:pt idx="248">
                  <c:v>104.908095</c:v>
                </c:pt>
                <c:pt idx="249">
                  <c:v>199.78504899999999</c:v>
                </c:pt>
                <c:pt idx="250">
                  <c:v>147.38255699999999</c:v>
                </c:pt>
                <c:pt idx="251">
                  <c:v>223.74864891657293</c:v>
                </c:pt>
                <c:pt idx="252">
                  <c:v>135.55038500000001</c:v>
                </c:pt>
                <c:pt idx="253">
                  <c:v>102.34201899999999</c:v>
                </c:pt>
                <c:pt idx="254">
                  <c:v>49.985087</c:v>
                </c:pt>
                <c:pt idx="255">
                  <c:v>74.209770000000006</c:v>
                </c:pt>
                <c:pt idx="256">
                  <c:v>49.280786999999997</c:v>
                </c:pt>
                <c:pt idx="257">
                  <c:v>223.74864891657293</c:v>
                </c:pt>
                <c:pt idx="258">
                  <c:v>223.74864891657293</c:v>
                </c:pt>
                <c:pt idx="259">
                  <c:v>223.74864891657293</c:v>
                </c:pt>
                <c:pt idx="260">
                  <c:v>223.74864891657293</c:v>
                </c:pt>
                <c:pt idx="261">
                  <c:v>176.164671</c:v>
                </c:pt>
                <c:pt idx="262">
                  <c:v>145.29900499999999</c:v>
                </c:pt>
                <c:pt idx="263">
                  <c:v>223.74864891657293</c:v>
                </c:pt>
                <c:pt idx="264">
                  <c:v>139.242818</c:v>
                </c:pt>
                <c:pt idx="265">
                  <c:v>204.35787999999999</c:v>
                </c:pt>
                <c:pt idx="266">
                  <c:v>188.02451399999998</c:v>
                </c:pt>
                <c:pt idx="267">
                  <c:v>111.78935299999999</c:v>
                </c:pt>
                <c:pt idx="268">
                  <c:v>134.796076</c:v>
                </c:pt>
                <c:pt idx="269">
                  <c:v>223.74864891657293</c:v>
                </c:pt>
                <c:pt idx="270">
                  <c:v>175.164456</c:v>
                </c:pt>
                <c:pt idx="271">
                  <c:v>59.532747000000001</c:v>
                </c:pt>
                <c:pt idx="272">
                  <c:v>58.140946000000007</c:v>
                </c:pt>
                <c:pt idx="273">
                  <c:v>123.076035</c:v>
                </c:pt>
                <c:pt idx="274">
                  <c:v>183.63743299999999</c:v>
                </c:pt>
                <c:pt idx="275">
                  <c:v>179.32466500000001</c:v>
                </c:pt>
                <c:pt idx="276">
                  <c:v>207.20888707498128</c:v>
                </c:pt>
                <c:pt idx="277">
                  <c:v>162.934877</c:v>
                </c:pt>
                <c:pt idx="278">
                  <c:v>130.44913199999999</c:v>
                </c:pt>
                <c:pt idx="279">
                  <c:v>102.770679</c:v>
                </c:pt>
                <c:pt idx="280">
                  <c:v>168.05848699999999</c:v>
                </c:pt>
                <c:pt idx="281">
                  <c:v>159.07691999999997</c:v>
                </c:pt>
                <c:pt idx="282">
                  <c:v>200.95546599999997</c:v>
                </c:pt>
                <c:pt idx="283">
                  <c:v>207.20888707498128</c:v>
                </c:pt>
                <c:pt idx="284">
                  <c:v>207.20888707498128</c:v>
                </c:pt>
                <c:pt idx="285">
                  <c:v>162.96980499999998</c:v>
                </c:pt>
                <c:pt idx="286">
                  <c:v>207.20888707498128</c:v>
                </c:pt>
                <c:pt idx="287">
                  <c:v>207.20888707498128</c:v>
                </c:pt>
                <c:pt idx="288">
                  <c:v>205.35807499999999</c:v>
                </c:pt>
                <c:pt idx="289">
                  <c:v>207.20888707498128</c:v>
                </c:pt>
                <c:pt idx="290">
                  <c:v>202.779516</c:v>
                </c:pt>
                <c:pt idx="291">
                  <c:v>138.54991699999999</c:v>
                </c:pt>
                <c:pt idx="292">
                  <c:v>207.20888707498128</c:v>
                </c:pt>
                <c:pt idx="293">
                  <c:v>207.20888707498128</c:v>
                </c:pt>
                <c:pt idx="294">
                  <c:v>207.20888707498128</c:v>
                </c:pt>
                <c:pt idx="295">
                  <c:v>207.20888707498128</c:v>
                </c:pt>
                <c:pt idx="296">
                  <c:v>207.20888707498128</c:v>
                </c:pt>
                <c:pt idx="297">
                  <c:v>186.887046</c:v>
                </c:pt>
                <c:pt idx="298">
                  <c:v>115.53608800000001</c:v>
                </c:pt>
                <c:pt idx="299">
                  <c:v>115.393586</c:v>
                </c:pt>
                <c:pt idx="300">
                  <c:v>172.72798699999998</c:v>
                </c:pt>
                <c:pt idx="301">
                  <c:v>64.640241000000003</c:v>
                </c:pt>
                <c:pt idx="302">
                  <c:v>184.66533900000002</c:v>
                </c:pt>
                <c:pt idx="303">
                  <c:v>207.20888707498128</c:v>
                </c:pt>
                <c:pt idx="304">
                  <c:v>173.72968452717382</c:v>
                </c:pt>
                <c:pt idx="305">
                  <c:v>173.72968452717382</c:v>
                </c:pt>
                <c:pt idx="306">
                  <c:v>173.72968452717382</c:v>
                </c:pt>
                <c:pt idx="307">
                  <c:v>173.72968452717382</c:v>
                </c:pt>
                <c:pt idx="308">
                  <c:v>173.72968452717382</c:v>
                </c:pt>
                <c:pt idx="309">
                  <c:v>140.25377900000001</c:v>
                </c:pt>
                <c:pt idx="310">
                  <c:v>173.72968452717382</c:v>
                </c:pt>
                <c:pt idx="311">
                  <c:v>173.72968452717382</c:v>
                </c:pt>
                <c:pt idx="312">
                  <c:v>143.24871599999997</c:v>
                </c:pt>
                <c:pt idx="313">
                  <c:v>173.72968452717382</c:v>
                </c:pt>
                <c:pt idx="314">
                  <c:v>173.72968452717382</c:v>
                </c:pt>
                <c:pt idx="315">
                  <c:v>172.513589</c:v>
                </c:pt>
                <c:pt idx="316">
                  <c:v>115.37458000000001</c:v>
                </c:pt>
                <c:pt idx="317">
                  <c:v>111.75668899999999</c:v>
                </c:pt>
                <c:pt idx="318">
                  <c:v>61.966009</c:v>
                </c:pt>
                <c:pt idx="319">
                  <c:v>139.814052</c:v>
                </c:pt>
                <c:pt idx="320">
                  <c:v>123.50425800000001</c:v>
                </c:pt>
                <c:pt idx="321">
                  <c:v>169.95030299999999</c:v>
                </c:pt>
                <c:pt idx="322">
                  <c:v>173.72968452717382</c:v>
                </c:pt>
                <c:pt idx="323">
                  <c:v>173.72968452717382</c:v>
                </c:pt>
                <c:pt idx="324">
                  <c:v>173.72968452717382</c:v>
                </c:pt>
                <c:pt idx="325">
                  <c:v>173.72968452717382</c:v>
                </c:pt>
                <c:pt idx="326">
                  <c:v>173.72968452717382</c:v>
                </c:pt>
                <c:pt idx="327">
                  <c:v>169.876394</c:v>
                </c:pt>
                <c:pt idx="328">
                  <c:v>33.183503999999999</c:v>
                </c:pt>
                <c:pt idx="329">
                  <c:v>64.831130000000002</c:v>
                </c:pt>
                <c:pt idx="330">
                  <c:v>42.717091000000003</c:v>
                </c:pt>
                <c:pt idx="331">
                  <c:v>83.537083999999993</c:v>
                </c:pt>
                <c:pt idx="332">
                  <c:v>76.722093000000001</c:v>
                </c:pt>
                <c:pt idx="333">
                  <c:v>120.190377</c:v>
                </c:pt>
                <c:pt idx="334">
                  <c:v>96.096043999999992</c:v>
                </c:pt>
                <c:pt idx="335">
                  <c:v>153.68695600000001</c:v>
                </c:pt>
                <c:pt idx="336">
                  <c:v>155.4601248026691</c:v>
                </c:pt>
                <c:pt idx="337">
                  <c:v>155.4601248026691</c:v>
                </c:pt>
                <c:pt idx="338">
                  <c:v>155.4601248026691</c:v>
                </c:pt>
                <c:pt idx="339">
                  <c:v>155.4601248026691</c:v>
                </c:pt>
                <c:pt idx="340">
                  <c:v>149.83393699999999</c:v>
                </c:pt>
                <c:pt idx="341">
                  <c:v>96.709091000000001</c:v>
                </c:pt>
                <c:pt idx="342">
                  <c:v>59.726546999999997</c:v>
                </c:pt>
                <c:pt idx="343">
                  <c:v>78.450384</c:v>
                </c:pt>
                <c:pt idx="344">
                  <c:v>124.94933999999999</c:v>
                </c:pt>
                <c:pt idx="345">
                  <c:v>131.41469699999999</c:v>
                </c:pt>
                <c:pt idx="346">
                  <c:v>50.087854</c:v>
                </c:pt>
                <c:pt idx="347">
                  <c:v>107.470359</c:v>
                </c:pt>
                <c:pt idx="348">
                  <c:v>155.4601248026691</c:v>
                </c:pt>
                <c:pt idx="349">
                  <c:v>122.860924</c:v>
                </c:pt>
                <c:pt idx="350">
                  <c:v>106.02160799999999</c:v>
                </c:pt>
                <c:pt idx="351">
                  <c:v>111.491327</c:v>
                </c:pt>
                <c:pt idx="352">
                  <c:v>155.4601248026691</c:v>
                </c:pt>
                <c:pt idx="353">
                  <c:v>155.4601248026691</c:v>
                </c:pt>
                <c:pt idx="354">
                  <c:v>155.4601248026691</c:v>
                </c:pt>
                <c:pt idx="355">
                  <c:v>151.68245999999999</c:v>
                </c:pt>
                <c:pt idx="356">
                  <c:v>155.4601248026691</c:v>
                </c:pt>
                <c:pt idx="357">
                  <c:v>155.4601248026691</c:v>
                </c:pt>
                <c:pt idx="358">
                  <c:v>155.4601248026691</c:v>
                </c:pt>
                <c:pt idx="359">
                  <c:v>155.4601248026691</c:v>
                </c:pt>
                <c:pt idx="360">
                  <c:v>155.4601248026691</c:v>
                </c:pt>
                <c:pt idx="361">
                  <c:v>142.279314</c:v>
                </c:pt>
                <c:pt idx="362">
                  <c:v>146.910132</c:v>
                </c:pt>
                <c:pt idx="363">
                  <c:v>102.34971</c:v>
                </c:pt>
                <c:pt idx="364">
                  <c:v>50.245029000000002</c:v>
                </c:pt>
                <c:pt idx="365">
                  <c:v>114.650094</c:v>
                </c:pt>
                <c:pt idx="366">
                  <c:v>70.022176999999999</c:v>
                </c:pt>
                <c:pt idx="367">
                  <c:v>74.921839000000006</c:v>
                </c:pt>
                <c:pt idx="368">
                  <c:v>81.725461999999993</c:v>
                </c:pt>
                <c:pt idx="369">
                  <c:v>74.882744000000002</c:v>
                </c:pt>
                <c:pt idx="370">
                  <c:v>89.300550000000001</c:v>
                </c:pt>
                <c:pt idx="371">
                  <c:v>83.455425000000005</c:v>
                </c:pt>
                <c:pt idx="372">
                  <c:v>129.06134561510228</c:v>
                </c:pt>
                <c:pt idx="373">
                  <c:v>129.06134561510228</c:v>
                </c:pt>
                <c:pt idx="374">
                  <c:v>125.350195</c:v>
                </c:pt>
                <c:pt idx="375">
                  <c:v>129.06134561510228</c:v>
                </c:pt>
                <c:pt idx="376">
                  <c:v>129.06134561510228</c:v>
                </c:pt>
                <c:pt idx="377">
                  <c:v>129.06134561510228</c:v>
                </c:pt>
                <c:pt idx="378">
                  <c:v>85.605266</c:v>
                </c:pt>
                <c:pt idx="379">
                  <c:v>96.403323999999998</c:v>
                </c:pt>
                <c:pt idx="380">
                  <c:v>102.102265</c:v>
                </c:pt>
                <c:pt idx="381">
                  <c:v>122.43620599999998</c:v>
                </c:pt>
                <c:pt idx="382">
                  <c:v>129.06134561510228</c:v>
                </c:pt>
                <c:pt idx="383">
                  <c:v>129.06134561510228</c:v>
                </c:pt>
                <c:pt idx="384">
                  <c:v>110.389706</c:v>
                </c:pt>
                <c:pt idx="385">
                  <c:v>91.590792000000008</c:v>
                </c:pt>
                <c:pt idx="386">
                  <c:v>80.453779999999995</c:v>
                </c:pt>
                <c:pt idx="387">
                  <c:v>115.679757</c:v>
                </c:pt>
                <c:pt idx="388">
                  <c:v>129.06134561510228</c:v>
                </c:pt>
                <c:pt idx="389">
                  <c:v>111.78855800000001</c:v>
                </c:pt>
                <c:pt idx="390">
                  <c:v>120.904725</c:v>
                </c:pt>
                <c:pt idx="391">
                  <c:v>129.06134561510228</c:v>
                </c:pt>
                <c:pt idx="392">
                  <c:v>77.670271999999997</c:v>
                </c:pt>
                <c:pt idx="393">
                  <c:v>109.308645</c:v>
                </c:pt>
                <c:pt idx="394">
                  <c:v>129.06134561510228</c:v>
                </c:pt>
                <c:pt idx="395">
                  <c:v>112.46567000000002</c:v>
                </c:pt>
                <c:pt idx="396">
                  <c:v>127.62290388186472</c:v>
                </c:pt>
                <c:pt idx="397">
                  <c:v>127.62290388186472</c:v>
                </c:pt>
                <c:pt idx="398">
                  <c:v>127.62290388186472</c:v>
                </c:pt>
                <c:pt idx="399">
                  <c:v>127.62290388186472</c:v>
                </c:pt>
                <c:pt idx="400">
                  <c:v>127.62290388186472</c:v>
                </c:pt>
                <c:pt idx="401">
                  <c:v>127.62290388186472</c:v>
                </c:pt>
                <c:pt idx="402">
                  <c:v>127.62290388186472</c:v>
                </c:pt>
                <c:pt idx="403">
                  <c:v>127.62290388186472</c:v>
                </c:pt>
                <c:pt idx="404">
                  <c:v>103.909155</c:v>
                </c:pt>
                <c:pt idx="405">
                  <c:v>111.88668799999999</c:v>
                </c:pt>
                <c:pt idx="406">
                  <c:v>107.204695</c:v>
                </c:pt>
                <c:pt idx="407">
                  <c:v>100.425472</c:v>
                </c:pt>
                <c:pt idx="408">
                  <c:v>113.15161599999999</c:v>
                </c:pt>
                <c:pt idx="409">
                  <c:v>127.62290388186472</c:v>
                </c:pt>
                <c:pt idx="410">
                  <c:v>90.574712999999988</c:v>
                </c:pt>
                <c:pt idx="411">
                  <c:v>108.22179100000001</c:v>
                </c:pt>
                <c:pt idx="412">
                  <c:v>127.62290388186472</c:v>
                </c:pt>
                <c:pt idx="413">
                  <c:v>127.62290388186472</c:v>
                </c:pt>
                <c:pt idx="414">
                  <c:v>109.05057999999998</c:v>
                </c:pt>
                <c:pt idx="415">
                  <c:v>127.62290388186472</c:v>
                </c:pt>
                <c:pt idx="416">
                  <c:v>127.62290388186472</c:v>
                </c:pt>
                <c:pt idx="417">
                  <c:v>117.07852899999999</c:v>
                </c:pt>
                <c:pt idx="418">
                  <c:v>83.900807999999998</c:v>
                </c:pt>
                <c:pt idx="419">
                  <c:v>127.62290388186472</c:v>
                </c:pt>
                <c:pt idx="420">
                  <c:v>127.62290388186472</c:v>
                </c:pt>
                <c:pt idx="421">
                  <c:v>124.632328</c:v>
                </c:pt>
                <c:pt idx="422">
                  <c:v>77.430592000000004</c:v>
                </c:pt>
                <c:pt idx="423">
                  <c:v>113.920464</c:v>
                </c:pt>
                <c:pt idx="424">
                  <c:v>127.62290388186472</c:v>
                </c:pt>
                <c:pt idx="425">
                  <c:v>127.62290388186472</c:v>
                </c:pt>
                <c:pt idx="426">
                  <c:v>120.07507200000001</c:v>
                </c:pt>
                <c:pt idx="427">
                  <c:v>96.893426000000005</c:v>
                </c:pt>
                <c:pt idx="428">
                  <c:v>122.67897000000001</c:v>
                </c:pt>
                <c:pt idx="429">
                  <c:v>124.66445420087554</c:v>
                </c:pt>
                <c:pt idx="430">
                  <c:v>124.66445420087554</c:v>
                </c:pt>
                <c:pt idx="431">
                  <c:v>124.66445420087554</c:v>
                </c:pt>
                <c:pt idx="432">
                  <c:v>124.66445420087554</c:v>
                </c:pt>
                <c:pt idx="433">
                  <c:v>109.813095</c:v>
                </c:pt>
                <c:pt idx="434">
                  <c:v>124.66445420087554</c:v>
                </c:pt>
                <c:pt idx="435">
                  <c:v>123.34950500000001</c:v>
                </c:pt>
                <c:pt idx="436">
                  <c:v>98.322434999999999</c:v>
                </c:pt>
                <c:pt idx="437">
                  <c:v>71.192278000000002</c:v>
                </c:pt>
                <c:pt idx="438">
                  <c:v>124.66445420087554</c:v>
                </c:pt>
                <c:pt idx="439">
                  <c:v>124.66445420087554</c:v>
                </c:pt>
                <c:pt idx="440">
                  <c:v>114.142624</c:v>
                </c:pt>
                <c:pt idx="441">
                  <c:v>124.66445420087554</c:v>
                </c:pt>
                <c:pt idx="442">
                  <c:v>124.66445420087554</c:v>
                </c:pt>
                <c:pt idx="443">
                  <c:v>124.66445420087554</c:v>
                </c:pt>
                <c:pt idx="444">
                  <c:v>124.66445420087554</c:v>
                </c:pt>
                <c:pt idx="445">
                  <c:v>81.896906000000001</c:v>
                </c:pt>
                <c:pt idx="446">
                  <c:v>118.67038099999999</c:v>
                </c:pt>
                <c:pt idx="447">
                  <c:v>124.66445420087554</c:v>
                </c:pt>
                <c:pt idx="448">
                  <c:v>120.39282799999999</c:v>
                </c:pt>
                <c:pt idx="449">
                  <c:v>96.681668000000002</c:v>
                </c:pt>
                <c:pt idx="450">
                  <c:v>124.66445420087554</c:v>
                </c:pt>
                <c:pt idx="451">
                  <c:v>124.66445420087554</c:v>
                </c:pt>
                <c:pt idx="452">
                  <c:v>101.60244</c:v>
                </c:pt>
                <c:pt idx="453">
                  <c:v>106.690758</c:v>
                </c:pt>
                <c:pt idx="454">
                  <c:v>124.66445420087554</c:v>
                </c:pt>
                <c:pt idx="455">
                  <c:v>57.546745999999999</c:v>
                </c:pt>
                <c:pt idx="456">
                  <c:v>93.822602000000003</c:v>
                </c:pt>
                <c:pt idx="457">
                  <c:v>59.959331000000006</c:v>
                </c:pt>
                <c:pt idx="458">
                  <c:v>100.20235699999999</c:v>
                </c:pt>
                <c:pt idx="459">
                  <c:v>108.900892</c:v>
                </c:pt>
                <c:pt idx="460">
                  <c:v>122.74138643029524</c:v>
                </c:pt>
                <c:pt idx="461">
                  <c:v>122.74138643029524</c:v>
                </c:pt>
                <c:pt idx="462">
                  <c:v>122.74138643029524</c:v>
                </c:pt>
                <c:pt idx="463">
                  <c:v>122.74138643029524</c:v>
                </c:pt>
                <c:pt idx="464">
                  <c:v>82.52366099999999</c:v>
                </c:pt>
                <c:pt idx="465">
                  <c:v>61.911676</c:v>
                </c:pt>
                <c:pt idx="466">
                  <c:v>41.058444999999999</c:v>
                </c:pt>
                <c:pt idx="467">
                  <c:v>103.561556</c:v>
                </c:pt>
                <c:pt idx="468">
                  <c:v>122.74138643029524</c:v>
                </c:pt>
                <c:pt idx="469">
                  <c:v>122.74138643029524</c:v>
                </c:pt>
                <c:pt idx="470">
                  <c:v>122.74138643029524</c:v>
                </c:pt>
                <c:pt idx="471">
                  <c:v>55.414898000000001</c:v>
                </c:pt>
                <c:pt idx="472">
                  <c:v>122.74138643029524</c:v>
                </c:pt>
                <c:pt idx="473">
                  <c:v>122.74138643029524</c:v>
                </c:pt>
                <c:pt idx="474">
                  <c:v>119.394965</c:v>
                </c:pt>
                <c:pt idx="475">
                  <c:v>80.285039999999995</c:v>
                </c:pt>
                <c:pt idx="476">
                  <c:v>100.685503</c:v>
                </c:pt>
                <c:pt idx="477">
                  <c:v>99.861917000000005</c:v>
                </c:pt>
                <c:pt idx="478">
                  <c:v>46.921576000000002</c:v>
                </c:pt>
                <c:pt idx="479">
                  <c:v>84.221333999999999</c:v>
                </c:pt>
                <c:pt idx="480">
                  <c:v>122.74138643029524</c:v>
                </c:pt>
                <c:pt idx="481">
                  <c:v>122.74138643029524</c:v>
                </c:pt>
                <c:pt idx="482">
                  <c:v>122.74138643029524</c:v>
                </c:pt>
                <c:pt idx="483">
                  <c:v>122.74138643029524</c:v>
                </c:pt>
                <c:pt idx="484">
                  <c:v>122.74138643029524</c:v>
                </c:pt>
                <c:pt idx="485">
                  <c:v>122.74138643029524</c:v>
                </c:pt>
                <c:pt idx="486">
                  <c:v>122.74138643029524</c:v>
                </c:pt>
                <c:pt idx="487">
                  <c:v>68.168218999999993</c:v>
                </c:pt>
                <c:pt idx="488">
                  <c:v>84.828630000000004</c:v>
                </c:pt>
                <c:pt idx="489">
                  <c:v>42.347055999999995</c:v>
                </c:pt>
                <c:pt idx="490">
                  <c:v>45.254298000000006</c:v>
                </c:pt>
                <c:pt idx="491">
                  <c:v>89.590550000000007</c:v>
                </c:pt>
                <c:pt idx="492">
                  <c:v>143.28247918530749</c:v>
                </c:pt>
                <c:pt idx="493">
                  <c:v>84.160157999999996</c:v>
                </c:pt>
                <c:pt idx="494">
                  <c:v>136.87071500000002</c:v>
                </c:pt>
                <c:pt idx="495">
                  <c:v>96.914221999999995</c:v>
                </c:pt>
                <c:pt idx="496">
                  <c:v>52.379214999999995</c:v>
                </c:pt>
                <c:pt idx="497">
                  <c:v>45.632169000000005</c:v>
                </c:pt>
                <c:pt idx="498">
                  <c:v>58.152637999999996</c:v>
                </c:pt>
                <c:pt idx="499">
                  <c:v>60.686548999999999</c:v>
                </c:pt>
                <c:pt idx="500">
                  <c:v>97.748600999999994</c:v>
                </c:pt>
                <c:pt idx="501">
                  <c:v>117.641891</c:v>
                </c:pt>
                <c:pt idx="502">
                  <c:v>143.28247918530749</c:v>
                </c:pt>
                <c:pt idx="503">
                  <c:v>143.28247918530749</c:v>
                </c:pt>
                <c:pt idx="504">
                  <c:v>143.28247918530749</c:v>
                </c:pt>
                <c:pt idx="505">
                  <c:v>143.28247918530749</c:v>
                </c:pt>
                <c:pt idx="506">
                  <c:v>143.28247918530749</c:v>
                </c:pt>
                <c:pt idx="507">
                  <c:v>143.28247918530749</c:v>
                </c:pt>
                <c:pt idx="508">
                  <c:v>143.28247918530749</c:v>
                </c:pt>
                <c:pt idx="509">
                  <c:v>143.28247918530749</c:v>
                </c:pt>
                <c:pt idx="510">
                  <c:v>137.70208400000001</c:v>
                </c:pt>
                <c:pt idx="511">
                  <c:v>143.28247918530749</c:v>
                </c:pt>
                <c:pt idx="512">
                  <c:v>143.28247918530749</c:v>
                </c:pt>
                <c:pt idx="513">
                  <c:v>143.28247918530749</c:v>
                </c:pt>
                <c:pt idx="514">
                  <c:v>143.28247918530749</c:v>
                </c:pt>
                <c:pt idx="515">
                  <c:v>143.28247918530749</c:v>
                </c:pt>
                <c:pt idx="516">
                  <c:v>121.683671</c:v>
                </c:pt>
                <c:pt idx="517">
                  <c:v>143.28247918530749</c:v>
                </c:pt>
                <c:pt idx="518">
                  <c:v>70.173439999999999</c:v>
                </c:pt>
                <c:pt idx="519">
                  <c:v>71.457744000000005</c:v>
                </c:pt>
                <c:pt idx="520">
                  <c:v>195.50002638702176</c:v>
                </c:pt>
                <c:pt idx="521">
                  <c:v>195.50002638702176</c:v>
                </c:pt>
                <c:pt idx="522">
                  <c:v>116.464342</c:v>
                </c:pt>
                <c:pt idx="523">
                  <c:v>143.60430300000002</c:v>
                </c:pt>
                <c:pt idx="524">
                  <c:v>175.550456</c:v>
                </c:pt>
                <c:pt idx="525">
                  <c:v>195.50002638702176</c:v>
                </c:pt>
                <c:pt idx="526">
                  <c:v>141.32268500000001</c:v>
                </c:pt>
                <c:pt idx="527">
                  <c:v>72.62260400000001</c:v>
                </c:pt>
                <c:pt idx="528">
                  <c:v>180.31528700000001</c:v>
                </c:pt>
                <c:pt idx="529">
                  <c:v>195.50002638702176</c:v>
                </c:pt>
                <c:pt idx="530">
                  <c:v>146.40533600000001</c:v>
                </c:pt>
                <c:pt idx="531">
                  <c:v>187.89150700000002</c:v>
                </c:pt>
                <c:pt idx="532">
                  <c:v>195.50002638702176</c:v>
                </c:pt>
                <c:pt idx="533">
                  <c:v>195.50002638702176</c:v>
                </c:pt>
                <c:pt idx="534">
                  <c:v>195.50002638702176</c:v>
                </c:pt>
                <c:pt idx="535">
                  <c:v>195.50002638702176</c:v>
                </c:pt>
                <c:pt idx="536">
                  <c:v>195.50002638702176</c:v>
                </c:pt>
                <c:pt idx="537">
                  <c:v>195.50002638702176</c:v>
                </c:pt>
                <c:pt idx="538">
                  <c:v>195.50002638702176</c:v>
                </c:pt>
                <c:pt idx="539">
                  <c:v>195.50002638702176</c:v>
                </c:pt>
                <c:pt idx="540">
                  <c:v>195.50002638702176</c:v>
                </c:pt>
                <c:pt idx="541">
                  <c:v>176.51419399999997</c:v>
                </c:pt>
                <c:pt idx="542">
                  <c:v>195.50002638702176</c:v>
                </c:pt>
                <c:pt idx="543">
                  <c:v>136.01001200000002</c:v>
                </c:pt>
                <c:pt idx="544">
                  <c:v>120.03370899999999</c:v>
                </c:pt>
                <c:pt idx="545">
                  <c:v>195.50002638702176</c:v>
                </c:pt>
                <c:pt idx="546">
                  <c:v>185.585184</c:v>
                </c:pt>
                <c:pt idx="547">
                  <c:v>56.089641</c:v>
                </c:pt>
                <c:pt idx="548">
                  <c:v>155.51710500000002</c:v>
                </c:pt>
                <c:pt idx="549">
                  <c:v>79.310276999999999</c:v>
                </c:pt>
                <c:pt idx="550">
                  <c:v>66.065767000000008</c:v>
                </c:pt>
                <c:pt idx="551">
                  <c:v>52.734792999999996</c:v>
                </c:pt>
                <c:pt idx="552">
                  <c:v>129.03552099999999</c:v>
                </c:pt>
                <c:pt idx="553">
                  <c:v>29.197340000000001</c:v>
                </c:pt>
                <c:pt idx="554">
                  <c:v>42.074795000000002</c:v>
                </c:pt>
                <c:pt idx="555">
                  <c:v>177.85244699999998</c:v>
                </c:pt>
                <c:pt idx="556">
                  <c:v>178.00232199999999</c:v>
                </c:pt>
                <c:pt idx="557">
                  <c:v>190.91252881099228</c:v>
                </c:pt>
                <c:pt idx="558">
                  <c:v>140.709261</c:v>
                </c:pt>
                <c:pt idx="559">
                  <c:v>190.91252881099228</c:v>
                </c:pt>
                <c:pt idx="560">
                  <c:v>190.91252881099228</c:v>
                </c:pt>
                <c:pt idx="561">
                  <c:v>190.91252881099228</c:v>
                </c:pt>
                <c:pt idx="562">
                  <c:v>189.525733</c:v>
                </c:pt>
                <c:pt idx="563">
                  <c:v>139.34652700000001</c:v>
                </c:pt>
                <c:pt idx="564">
                  <c:v>58.324086999999999</c:v>
                </c:pt>
                <c:pt idx="565">
                  <c:v>185.30437899999998</c:v>
                </c:pt>
                <c:pt idx="566">
                  <c:v>190.91252881099228</c:v>
                </c:pt>
                <c:pt idx="567">
                  <c:v>190.91252881099228</c:v>
                </c:pt>
                <c:pt idx="568">
                  <c:v>190.91252881099228</c:v>
                </c:pt>
                <c:pt idx="569">
                  <c:v>190.91252881099228</c:v>
                </c:pt>
                <c:pt idx="570">
                  <c:v>190.91252881099228</c:v>
                </c:pt>
                <c:pt idx="571">
                  <c:v>173.89031</c:v>
                </c:pt>
                <c:pt idx="572">
                  <c:v>170.39412799999999</c:v>
                </c:pt>
                <c:pt idx="573">
                  <c:v>56.449472999999998</c:v>
                </c:pt>
                <c:pt idx="574">
                  <c:v>66.782187000000008</c:v>
                </c:pt>
                <c:pt idx="575">
                  <c:v>190.91252881099228</c:v>
                </c:pt>
                <c:pt idx="576">
                  <c:v>190.91252881099228</c:v>
                </c:pt>
                <c:pt idx="577">
                  <c:v>190.91252881099228</c:v>
                </c:pt>
                <c:pt idx="578">
                  <c:v>168.69911100000002</c:v>
                </c:pt>
                <c:pt idx="579">
                  <c:v>160.742456</c:v>
                </c:pt>
                <c:pt idx="580">
                  <c:v>96.925343999999996</c:v>
                </c:pt>
                <c:pt idx="581">
                  <c:v>69.066717000000011</c:v>
                </c:pt>
                <c:pt idx="582">
                  <c:v>65.583622000000005</c:v>
                </c:pt>
                <c:pt idx="583">
                  <c:v>43.716430000000003</c:v>
                </c:pt>
                <c:pt idx="584">
                  <c:v>84.449770999999998</c:v>
                </c:pt>
                <c:pt idx="585">
                  <c:v>224.95485312553484</c:v>
                </c:pt>
                <c:pt idx="586">
                  <c:v>224.95485312553484</c:v>
                </c:pt>
                <c:pt idx="587">
                  <c:v>224.95485312553484</c:v>
                </c:pt>
                <c:pt idx="588">
                  <c:v>208.771546</c:v>
                </c:pt>
                <c:pt idx="589">
                  <c:v>197.841407</c:v>
                </c:pt>
                <c:pt idx="590">
                  <c:v>148.08566300000001</c:v>
                </c:pt>
                <c:pt idx="591">
                  <c:v>150.78561199999999</c:v>
                </c:pt>
                <c:pt idx="592">
                  <c:v>180.41785200000001</c:v>
                </c:pt>
                <c:pt idx="593">
                  <c:v>224.95485312553484</c:v>
                </c:pt>
                <c:pt idx="594">
                  <c:v>224.95485312553484</c:v>
                </c:pt>
                <c:pt idx="595">
                  <c:v>224.95485312553484</c:v>
                </c:pt>
                <c:pt idx="596">
                  <c:v>224.95485312553484</c:v>
                </c:pt>
                <c:pt idx="597">
                  <c:v>224.95485312553484</c:v>
                </c:pt>
                <c:pt idx="598">
                  <c:v>224.95485312553484</c:v>
                </c:pt>
                <c:pt idx="599">
                  <c:v>224.95485312553484</c:v>
                </c:pt>
                <c:pt idx="600">
                  <c:v>224.95485312553484</c:v>
                </c:pt>
                <c:pt idx="601">
                  <c:v>224.95485312553484</c:v>
                </c:pt>
                <c:pt idx="602">
                  <c:v>224.95485312553484</c:v>
                </c:pt>
                <c:pt idx="603">
                  <c:v>220.71676399999998</c:v>
                </c:pt>
                <c:pt idx="604">
                  <c:v>224.95485312553484</c:v>
                </c:pt>
                <c:pt idx="605">
                  <c:v>224.95485312553484</c:v>
                </c:pt>
                <c:pt idx="606">
                  <c:v>224.95485312553484</c:v>
                </c:pt>
                <c:pt idx="607">
                  <c:v>224.95485312553484</c:v>
                </c:pt>
                <c:pt idx="608">
                  <c:v>154.80600200000001</c:v>
                </c:pt>
                <c:pt idx="609">
                  <c:v>209.45373699999999</c:v>
                </c:pt>
                <c:pt idx="610">
                  <c:v>214.64811799999998</c:v>
                </c:pt>
                <c:pt idx="611">
                  <c:v>113.479387</c:v>
                </c:pt>
                <c:pt idx="612">
                  <c:v>61.988635000000002</c:v>
                </c:pt>
                <c:pt idx="613">
                  <c:v>186.59505500000003</c:v>
                </c:pt>
                <c:pt idx="614">
                  <c:v>228.18809008967821</c:v>
                </c:pt>
                <c:pt idx="615">
                  <c:v>228.18809008967821</c:v>
                </c:pt>
                <c:pt idx="616">
                  <c:v>188.16487999999998</c:v>
                </c:pt>
                <c:pt idx="617">
                  <c:v>171.165256</c:v>
                </c:pt>
                <c:pt idx="618">
                  <c:v>137.24708200000001</c:v>
                </c:pt>
                <c:pt idx="619">
                  <c:v>127.27847199999999</c:v>
                </c:pt>
                <c:pt idx="620">
                  <c:v>156.69558799999999</c:v>
                </c:pt>
                <c:pt idx="621">
                  <c:v>146.88530499999999</c:v>
                </c:pt>
                <c:pt idx="622">
                  <c:v>152.99965799999998</c:v>
                </c:pt>
                <c:pt idx="623">
                  <c:v>216.515151</c:v>
                </c:pt>
                <c:pt idx="624">
                  <c:v>116.140519</c:v>
                </c:pt>
                <c:pt idx="625">
                  <c:v>59.017904000000001</c:v>
                </c:pt>
                <c:pt idx="626">
                  <c:v>135.07406800000001</c:v>
                </c:pt>
                <c:pt idx="627">
                  <c:v>108.896038</c:v>
                </c:pt>
                <c:pt idx="628">
                  <c:v>119.47747</c:v>
                </c:pt>
                <c:pt idx="629">
                  <c:v>140.929305</c:v>
                </c:pt>
                <c:pt idx="630">
                  <c:v>71.573774999999998</c:v>
                </c:pt>
                <c:pt idx="631">
                  <c:v>61.505487000000002</c:v>
                </c:pt>
                <c:pt idx="632">
                  <c:v>149.07119</c:v>
                </c:pt>
                <c:pt idx="633">
                  <c:v>73.495835999999997</c:v>
                </c:pt>
                <c:pt idx="634">
                  <c:v>106.810614</c:v>
                </c:pt>
                <c:pt idx="635">
                  <c:v>228.18809008967821</c:v>
                </c:pt>
                <c:pt idx="636">
                  <c:v>228.18809008967821</c:v>
                </c:pt>
                <c:pt idx="637">
                  <c:v>228.18809008967821</c:v>
                </c:pt>
                <c:pt idx="638">
                  <c:v>185.594696</c:v>
                </c:pt>
                <c:pt idx="639">
                  <c:v>213.27333999999999</c:v>
                </c:pt>
                <c:pt idx="640">
                  <c:v>186.28088699999998</c:v>
                </c:pt>
                <c:pt idx="641">
                  <c:v>100.621261</c:v>
                </c:pt>
                <c:pt idx="642">
                  <c:v>62.971527999999999</c:v>
                </c:pt>
                <c:pt idx="643">
                  <c:v>150.926624</c:v>
                </c:pt>
                <c:pt idx="644">
                  <c:v>222.68140530802339</c:v>
                </c:pt>
                <c:pt idx="645">
                  <c:v>222.68140530802339</c:v>
                </c:pt>
                <c:pt idx="646">
                  <c:v>222.68140530802339</c:v>
                </c:pt>
                <c:pt idx="647">
                  <c:v>222.68140530802339</c:v>
                </c:pt>
                <c:pt idx="648">
                  <c:v>222.68140530802339</c:v>
                </c:pt>
                <c:pt idx="649">
                  <c:v>178.25107699999998</c:v>
                </c:pt>
                <c:pt idx="650">
                  <c:v>222.68140530802339</c:v>
                </c:pt>
                <c:pt idx="651">
                  <c:v>222.68140530802339</c:v>
                </c:pt>
                <c:pt idx="652">
                  <c:v>90.629953</c:v>
                </c:pt>
                <c:pt idx="653">
                  <c:v>222.68140530802339</c:v>
                </c:pt>
                <c:pt idx="654">
                  <c:v>222.68140530802339</c:v>
                </c:pt>
                <c:pt idx="655">
                  <c:v>180.76807199999999</c:v>
                </c:pt>
                <c:pt idx="656">
                  <c:v>86.936874000000003</c:v>
                </c:pt>
                <c:pt idx="657">
                  <c:v>70.575714000000005</c:v>
                </c:pt>
                <c:pt idx="658">
                  <c:v>55.325899</c:v>
                </c:pt>
                <c:pt idx="659">
                  <c:v>123.629272</c:v>
                </c:pt>
                <c:pt idx="660">
                  <c:v>202.31801100000001</c:v>
                </c:pt>
                <c:pt idx="661">
                  <c:v>222.68140530802339</c:v>
                </c:pt>
                <c:pt idx="662">
                  <c:v>161.71663000000001</c:v>
                </c:pt>
                <c:pt idx="663">
                  <c:v>222.68140530802339</c:v>
                </c:pt>
                <c:pt idx="664">
                  <c:v>167.02623399999999</c:v>
                </c:pt>
                <c:pt idx="665">
                  <c:v>105.00144999999999</c:v>
                </c:pt>
                <c:pt idx="666">
                  <c:v>205.62710900000002</c:v>
                </c:pt>
                <c:pt idx="667">
                  <c:v>222.68140530802339</c:v>
                </c:pt>
                <c:pt idx="668">
                  <c:v>222.68140530802339</c:v>
                </c:pt>
                <c:pt idx="669">
                  <c:v>177.94911472925142</c:v>
                </c:pt>
                <c:pt idx="670">
                  <c:v>177.94911472925142</c:v>
                </c:pt>
                <c:pt idx="671">
                  <c:v>168.792497</c:v>
                </c:pt>
                <c:pt idx="672">
                  <c:v>177.94911472925142</c:v>
                </c:pt>
                <c:pt idx="673">
                  <c:v>133.08981400000002</c:v>
                </c:pt>
                <c:pt idx="674">
                  <c:v>123.10138499999999</c:v>
                </c:pt>
                <c:pt idx="675">
                  <c:v>72.076340000000002</c:v>
                </c:pt>
                <c:pt idx="676">
                  <c:v>63.900105000000003</c:v>
                </c:pt>
                <c:pt idx="677">
                  <c:v>58.326440000000005</c:v>
                </c:pt>
                <c:pt idx="678">
                  <c:v>105.331748</c:v>
                </c:pt>
                <c:pt idx="679">
                  <c:v>129.18971500000001</c:v>
                </c:pt>
                <c:pt idx="680">
                  <c:v>177.94911472925142</c:v>
                </c:pt>
                <c:pt idx="681">
                  <c:v>177.94911472925142</c:v>
                </c:pt>
                <c:pt idx="682">
                  <c:v>177.94911472925142</c:v>
                </c:pt>
                <c:pt idx="683">
                  <c:v>177.94911472925142</c:v>
                </c:pt>
                <c:pt idx="684">
                  <c:v>177.94911472925142</c:v>
                </c:pt>
                <c:pt idx="685">
                  <c:v>177.94911472925142</c:v>
                </c:pt>
                <c:pt idx="686">
                  <c:v>177.94911472925142</c:v>
                </c:pt>
                <c:pt idx="687">
                  <c:v>124.699872</c:v>
                </c:pt>
                <c:pt idx="688">
                  <c:v>75.424784000000002</c:v>
                </c:pt>
                <c:pt idx="689">
                  <c:v>149.42044199999998</c:v>
                </c:pt>
                <c:pt idx="690">
                  <c:v>155.22028400000002</c:v>
                </c:pt>
                <c:pt idx="691">
                  <c:v>177.94911472925142</c:v>
                </c:pt>
                <c:pt idx="692">
                  <c:v>112.96092999999999</c:v>
                </c:pt>
                <c:pt idx="693">
                  <c:v>128.059698</c:v>
                </c:pt>
                <c:pt idx="694">
                  <c:v>61.160319000000001</c:v>
                </c:pt>
                <c:pt idx="695">
                  <c:v>58.808057999999996</c:v>
                </c:pt>
                <c:pt idx="696">
                  <c:v>123.48787900000001</c:v>
                </c:pt>
                <c:pt idx="697">
                  <c:v>159.23249200000001</c:v>
                </c:pt>
                <c:pt idx="698">
                  <c:v>177.94911472925142</c:v>
                </c:pt>
                <c:pt idx="699">
                  <c:v>130.792709</c:v>
                </c:pt>
                <c:pt idx="700">
                  <c:v>97.21364299999999</c:v>
                </c:pt>
                <c:pt idx="701">
                  <c:v>162.40957243807455</c:v>
                </c:pt>
                <c:pt idx="702">
                  <c:v>162.40957243807455</c:v>
                </c:pt>
                <c:pt idx="703">
                  <c:v>92.020375000000001</c:v>
                </c:pt>
                <c:pt idx="704">
                  <c:v>106.975725</c:v>
                </c:pt>
                <c:pt idx="705">
                  <c:v>127.99633</c:v>
                </c:pt>
                <c:pt idx="706">
                  <c:v>116.359206</c:v>
                </c:pt>
                <c:pt idx="707">
                  <c:v>162.40957243807455</c:v>
                </c:pt>
                <c:pt idx="708">
                  <c:v>162.40957243807455</c:v>
                </c:pt>
                <c:pt idx="709">
                  <c:v>162.40957243807455</c:v>
                </c:pt>
                <c:pt idx="710">
                  <c:v>162.40957243807455</c:v>
                </c:pt>
                <c:pt idx="711">
                  <c:v>162.40957243807455</c:v>
                </c:pt>
                <c:pt idx="712">
                  <c:v>162.40957243807455</c:v>
                </c:pt>
                <c:pt idx="713">
                  <c:v>162.40957243807455</c:v>
                </c:pt>
                <c:pt idx="714">
                  <c:v>162.40957243807455</c:v>
                </c:pt>
                <c:pt idx="715">
                  <c:v>162.40957243807455</c:v>
                </c:pt>
                <c:pt idx="716">
                  <c:v>162.40957243807455</c:v>
                </c:pt>
                <c:pt idx="717">
                  <c:v>162.40957243807455</c:v>
                </c:pt>
                <c:pt idx="718">
                  <c:v>162.40957243807455</c:v>
                </c:pt>
                <c:pt idx="719">
                  <c:v>162.40957243807455</c:v>
                </c:pt>
                <c:pt idx="720">
                  <c:v>162.40957243807455</c:v>
                </c:pt>
                <c:pt idx="721">
                  <c:v>162.40957243807455</c:v>
                </c:pt>
                <c:pt idx="722">
                  <c:v>153.11031599999998</c:v>
                </c:pt>
                <c:pt idx="723">
                  <c:v>162.40957243807455</c:v>
                </c:pt>
                <c:pt idx="724">
                  <c:v>162.40957243807455</c:v>
                </c:pt>
                <c:pt idx="725">
                  <c:v>91.994627999999992</c:v>
                </c:pt>
                <c:pt idx="726">
                  <c:v>60.387822999999997</c:v>
                </c:pt>
                <c:pt idx="727">
                  <c:v>76.764148000000006</c:v>
                </c:pt>
                <c:pt idx="728">
                  <c:v>48.046773000000002</c:v>
                </c:pt>
                <c:pt idx="729">
                  <c:v>38.979551999999998</c:v>
                </c:pt>
                <c:pt idx="730">
                  <c:v>65.059613999999996</c:v>
                </c:pt>
                <c:pt idx="731">
                  <c:v>59.870452</c:v>
                </c:pt>
                <c:pt idx="732">
                  <c:v>36.789555999999997</c:v>
                </c:pt>
                <c:pt idx="733">
                  <c:v>35.177380000000007</c:v>
                </c:pt>
                <c:pt idx="734">
                  <c:v>43.021312999999999</c:v>
                </c:pt>
                <c:pt idx="735">
                  <c:v>84.618122</c:v>
                </c:pt>
                <c:pt idx="736">
                  <c:v>136.02359300000001</c:v>
                </c:pt>
                <c:pt idx="737">
                  <c:v>113.05998299999999</c:v>
                </c:pt>
                <c:pt idx="738">
                  <c:v>167.82322485267701</c:v>
                </c:pt>
                <c:pt idx="739">
                  <c:v>55.950822000000002</c:v>
                </c:pt>
                <c:pt idx="740">
                  <c:v>49.472636000000001</c:v>
                </c:pt>
                <c:pt idx="741">
                  <c:v>47.239129999999996</c:v>
                </c:pt>
                <c:pt idx="742">
                  <c:v>115.547297</c:v>
                </c:pt>
                <c:pt idx="743">
                  <c:v>167.82322485267701</c:v>
                </c:pt>
                <c:pt idx="744">
                  <c:v>94.628661000000008</c:v>
                </c:pt>
                <c:pt idx="745">
                  <c:v>54.170406</c:v>
                </c:pt>
                <c:pt idx="746">
                  <c:v>99.020520000000005</c:v>
                </c:pt>
                <c:pt idx="747">
                  <c:v>142.46518600000002</c:v>
                </c:pt>
                <c:pt idx="748">
                  <c:v>107.02368199999999</c:v>
                </c:pt>
                <c:pt idx="749">
                  <c:v>68.055712</c:v>
                </c:pt>
                <c:pt idx="750">
                  <c:v>61.184428999999994</c:v>
                </c:pt>
                <c:pt idx="751">
                  <c:v>67.968407999999997</c:v>
                </c:pt>
                <c:pt idx="752">
                  <c:v>90.615098000000017</c:v>
                </c:pt>
                <c:pt idx="753">
                  <c:v>90.213211999999999</c:v>
                </c:pt>
                <c:pt idx="754">
                  <c:v>77.503663000000003</c:v>
                </c:pt>
                <c:pt idx="755">
                  <c:v>167.82322485267701</c:v>
                </c:pt>
                <c:pt idx="756">
                  <c:v>167.82322485267701</c:v>
                </c:pt>
                <c:pt idx="757">
                  <c:v>129.844368</c:v>
                </c:pt>
                <c:pt idx="758">
                  <c:v>167.82322485267701</c:v>
                </c:pt>
                <c:pt idx="759">
                  <c:v>167.82322485267701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5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  <c:pt idx="409">
                  <c:v>J</c:v>
                </c:pt>
                <c:pt idx="440">
                  <c:v>A</c:v>
                </c:pt>
                <c:pt idx="471">
                  <c:v>S</c:v>
                </c:pt>
                <c:pt idx="501">
                  <c:v>O</c:v>
                </c:pt>
                <c:pt idx="532">
                  <c:v>N</c:v>
                </c:pt>
                <c:pt idx="562">
                  <c:v>D</c:v>
                </c:pt>
                <c:pt idx="593">
                  <c:v>E</c:v>
                </c:pt>
                <c:pt idx="624">
                  <c:v>F</c:v>
                </c:pt>
                <c:pt idx="652">
                  <c:v>M</c:v>
                </c:pt>
                <c:pt idx="683">
                  <c:v>A</c:v>
                </c:pt>
                <c:pt idx="713">
                  <c:v>M</c:v>
                </c:pt>
                <c:pt idx="744">
                  <c:v>J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8D1-4179-915E-C0B88E8A6F08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Dat_01!$Y$180:$Y$209</c:f>
              <c:numCache>
                <c:formatCode>0_)</c:formatCode>
                <c:ptCount val="30"/>
                <c:pt idx="0">
                  <c:v>98.334287000000003</c:v>
                </c:pt>
                <c:pt idx="1">
                  <c:v>103.154749</c:v>
                </c:pt>
                <c:pt idx="2">
                  <c:v>118.73440099999999</c:v>
                </c:pt>
                <c:pt idx="3">
                  <c:v>115.05667100000001</c:v>
                </c:pt>
                <c:pt idx="4">
                  <c:v>125.77958500000001</c:v>
                </c:pt>
                <c:pt idx="5">
                  <c:v>136.84734</c:v>
                </c:pt>
                <c:pt idx="6">
                  <c:v>59.511673000000002</c:v>
                </c:pt>
                <c:pt idx="7">
                  <c:v>65.61743700000001</c:v>
                </c:pt>
                <c:pt idx="8">
                  <c:v>119.059371</c:v>
                </c:pt>
                <c:pt idx="9">
                  <c:v>133.24676500000001</c:v>
                </c:pt>
                <c:pt idx="10">
                  <c:v>128.742864</c:v>
                </c:pt>
                <c:pt idx="11">
                  <c:v>123.412795</c:v>
                </c:pt>
                <c:pt idx="12">
                  <c:v>123.69496000000001</c:v>
                </c:pt>
                <c:pt idx="13">
                  <c:v>141.41336999999999</c:v>
                </c:pt>
                <c:pt idx="14">
                  <c:v>150.99803899999998</c:v>
                </c:pt>
                <c:pt idx="15">
                  <c:v>149.53818699999999</c:v>
                </c:pt>
                <c:pt idx="16">
                  <c:v>139.11081799999999</c:v>
                </c:pt>
                <c:pt idx="17">
                  <c:v>111.45711</c:v>
                </c:pt>
                <c:pt idx="18">
                  <c:v>117.075283</c:v>
                </c:pt>
                <c:pt idx="19">
                  <c:v>119.208596</c:v>
                </c:pt>
                <c:pt idx="20">
                  <c:v>99.419123000000013</c:v>
                </c:pt>
                <c:pt idx="21">
                  <c:v>152.97609599999998</c:v>
                </c:pt>
                <c:pt idx="22">
                  <c:v>147.13453700000002</c:v>
                </c:pt>
                <c:pt idx="23">
                  <c:v>147.443186</c:v>
                </c:pt>
                <c:pt idx="24">
                  <c:v>134.49714799999998</c:v>
                </c:pt>
                <c:pt idx="25">
                  <c:v>146.18222899999998</c:v>
                </c:pt>
                <c:pt idx="26">
                  <c:v>135.64181600000001</c:v>
                </c:pt>
                <c:pt idx="27">
                  <c:v>136.951155</c:v>
                </c:pt>
                <c:pt idx="28">
                  <c:v>143.84408100000002</c:v>
                </c:pt>
                <c:pt idx="29">
                  <c:v>153.69832300000002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Dat_01!$X$180:$X$209</c:f>
              <c:numCache>
                <c:formatCode>0.0_)</c:formatCode>
                <c:ptCount val="30"/>
                <c:pt idx="0">
                  <c:v>15.802430195751082</c:v>
                </c:pt>
                <c:pt idx="1">
                  <c:v>17.403738824575886</c:v>
                </c:pt>
                <c:pt idx="2">
                  <c:v>21.154283043761922</c:v>
                </c:pt>
                <c:pt idx="3">
                  <c:v>21.530041300944401</c:v>
                </c:pt>
                <c:pt idx="4">
                  <c:v>20.224606241333909</c:v>
                </c:pt>
                <c:pt idx="5">
                  <c:v>20.81323178064094</c:v>
                </c:pt>
                <c:pt idx="6">
                  <c:v>9.469325772489249</c:v>
                </c:pt>
                <c:pt idx="7">
                  <c:v>10.712029252883145</c:v>
                </c:pt>
                <c:pt idx="8">
                  <c:v>17.915002016689883</c:v>
                </c:pt>
                <c:pt idx="9">
                  <c:v>23.542105513822378</c:v>
                </c:pt>
                <c:pt idx="10">
                  <c:v>22.665268588247613</c:v>
                </c:pt>
                <c:pt idx="11">
                  <c:v>18.832604181689526</c:v>
                </c:pt>
                <c:pt idx="12">
                  <c:v>18.422127091369088</c:v>
                </c:pt>
                <c:pt idx="13">
                  <c:v>19.725034313220487</c:v>
                </c:pt>
                <c:pt idx="14">
                  <c:v>21.350223430408011</c:v>
                </c:pt>
                <c:pt idx="15">
                  <c:v>21.558492206826525</c:v>
                </c:pt>
                <c:pt idx="16">
                  <c:v>21.647359535945519</c:v>
                </c:pt>
                <c:pt idx="17">
                  <c:v>17.441710008370588</c:v>
                </c:pt>
                <c:pt idx="18">
                  <c:v>16.657264744406792</c:v>
                </c:pt>
                <c:pt idx="19">
                  <c:v>16.595993165029729</c:v>
                </c:pt>
                <c:pt idx="20">
                  <c:v>14.306057792820685</c:v>
                </c:pt>
                <c:pt idx="21">
                  <c:v>21.307816730582481</c:v>
                </c:pt>
                <c:pt idx="22">
                  <c:v>20.767867553609008</c:v>
                </c:pt>
                <c:pt idx="23">
                  <c:v>22.548901366308524</c:v>
                </c:pt>
                <c:pt idx="24">
                  <c:v>20.828723315682492</c:v>
                </c:pt>
                <c:pt idx="25">
                  <c:v>18.802782879314854</c:v>
                </c:pt>
                <c:pt idx="26">
                  <c:v>17.142108792058401</c:v>
                </c:pt>
                <c:pt idx="27">
                  <c:v>17.864634307347551</c:v>
                </c:pt>
                <c:pt idx="28">
                  <c:v>18.36081198504079</c:v>
                </c:pt>
                <c:pt idx="29">
                  <c:v>20.300356373219433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2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25"/>
      </c:valAx>
      <c:valAx>
        <c:axId val="690945248"/>
        <c:scaling>
          <c:orientation val="minMax"/>
          <c:max val="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3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7">
                    <c:v>M</c:v>
                  </c:pt>
                  <c:pt idx="318">
                    <c:v>A</c:v>
                  </c:pt>
                  <c:pt idx="348">
                    <c:v>M</c:v>
                  </c:pt>
                  <c:pt idx="379">
                    <c:v>J</c:v>
                  </c:pt>
                  <c:pt idx="409">
                    <c:v>J</c:v>
                  </c:pt>
                  <c:pt idx="440">
                    <c:v>A</c:v>
                  </c:pt>
                  <c:pt idx="471">
                    <c:v>S</c:v>
                  </c:pt>
                  <c:pt idx="501">
                    <c:v>O</c:v>
                  </c:pt>
                  <c:pt idx="532">
                    <c:v>N</c:v>
                  </c:pt>
                  <c:pt idx="562">
                    <c:v>D</c:v>
                  </c:pt>
                  <c:pt idx="593">
                    <c:v>E</c:v>
                  </c:pt>
                  <c:pt idx="624">
                    <c:v>F</c:v>
                  </c:pt>
                  <c:pt idx="652">
                    <c:v>M</c:v>
                  </c:pt>
                  <c:pt idx="683">
                    <c:v>A</c:v>
                  </c:pt>
                  <c:pt idx="713">
                    <c:v>M</c:v>
                  </c:pt>
                  <c:pt idx="744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  <c:pt idx="579">
                    <c:v>2023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59.279891000000006</c:v>
                </c:pt>
                <c:pt idx="1">
                  <c:v>85.267241999999996</c:v>
                </c:pt>
                <c:pt idx="2">
                  <c:v>79.231153999999989</c:v>
                </c:pt>
                <c:pt idx="3">
                  <c:v>68.184728000000007</c:v>
                </c:pt>
                <c:pt idx="4">
                  <c:v>54.215156999999998</c:v>
                </c:pt>
                <c:pt idx="5">
                  <c:v>89.264213999999996</c:v>
                </c:pt>
                <c:pt idx="6">
                  <c:v>89.752984999999995</c:v>
                </c:pt>
                <c:pt idx="7">
                  <c:v>86.815074999999993</c:v>
                </c:pt>
                <c:pt idx="8">
                  <c:v>85.740721999999991</c:v>
                </c:pt>
                <c:pt idx="9">
                  <c:v>86.137584000000004</c:v>
                </c:pt>
                <c:pt idx="10">
                  <c:v>78.053235999999998</c:v>
                </c:pt>
                <c:pt idx="11">
                  <c:v>78.459846999999996</c:v>
                </c:pt>
                <c:pt idx="12">
                  <c:v>79.499013000000005</c:v>
                </c:pt>
                <c:pt idx="13">
                  <c:v>80.949066000000002</c:v>
                </c:pt>
                <c:pt idx="14">
                  <c:v>65.91014100000001</c:v>
                </c:pt>
                <c:pt idx="15">
                  <c:v>64.217901999999995</c:v>
                </c:pt>
                <c:pt idx="16">
                  <c:v>47.597551000000003</c:v>
                </c:pt>
                <c:pt idx="17">
                  <c:v>54.453857999999997</c:v>
                </c:pt>
                <c:pt idx="18">
                  <c:v>53.375809000000004</c:v>
                </c:pt>
                <c:pt idx="19">
                  <c:v>55.190779999999997</c:v>
                </c:pt>
                <c:pt idx="20">
                  <c:v>70.127712000000002</c:v>
                </c:pt>
                <c:pt idx="21">
                  <c:v>72.996560000000002</c:v>
                </c:pt>
                <c:pt idx="22">
                  <c:v>80.234447000000003</c:v>
                </c:pt>
                <c:pt idx="23">
                  <c:v>90.269609000000003</c:v>
                </c:pt>
                <c:pt idx="24">
                  <c:v>88.437440000000009</c:v>
                </c:pt>
                <c:pt idx="25">
                  <c:v>82.804156000000006</c:v>
                </c:pt>
                <c:pt idx="26">
                  <c:v>84.431536999999992</c:v>
                </c:pt>
                <c:pt idx="27">
                  <c:v>90.624431999999999</c:v>
                </c:pt>
                <c:pt idx="28">
                  <c:v>90.663020000000003</c:v>
                </c:pt>
                <c:pt idx="29">
                  <c:v>87.867525999999998</c:v>
                </c:pt>
                <c:pt idx="30">
                  <c:v>87.857987999999992</c:v>
                </c:pt>
                <c:pt idx="31">
                  <c:v>89.028741999999994</c:v>
                </c:pt>
                <c:pt idx="32">
                  <c:v>82.984085000000007</c:v>
                </c:pt>
                <c:pt idx="33">
                  <c:v>88.209670000000003</c:v>
                </c:pt>
                <c:pt idx="34">
                  <c:v>88.300663</c:v>
                </c:pt>
                <c:pt idx="35">
                  <c:v>64.792894000000004</c:v>
                </c:pt>
                <c:pt idx="36">
                  <c:v>82.672533000000001</c:v>
                </c:pt>
                <c:pt idx="37">
                  <c:v>87.063817999999998</c:v>
                </c:pt>
                <c:pt idx="38">
                  <c:v>85.324978000000002</c:v>
                </c:pt>
                <c:pt idx="39">
                  <c:v>81.431708</c:v>
                </c:pt>
                <c:pt idx="40">
                  <c:v>65.606406000000007</c:v>
                </c:pt>
                <c:pt idx="41">
                  <c:v>81.952504999999988</c:v>
                </c:pt>
                <c:pt idx="42">
                  <c:v>86.952617000000018</c:v>
                </c:pt>
                <c:pt idx="43">
                  <c:v>83.180644999999984</c:v>
                </c:pt>
                <c:pt idx="44">
                  <c:v>84.869953999999993</c:v>
                </c:pt>
                <c:pt idx="45">
                  <c:v>87.640498000000008</c:v>
                </c:pt>
                <c:pt idx="46">
                  <c:v>86.098312000000007</c:v>
                </c:pt>
                <c:pt idx="47">
                  <c:v>84.477520999999996</c:v>
                </c:pt>
                <c:pt idx="48">
                  <c:v>85.884721999999996</c:v>
                </c:pt>
                <c:pt idx="49">
                  <c:v>82.037983999999994</c:v>
                </c:pt>
                <c:pt idx="50">
                  <c:v>85.750675000000001</c:v>
                </c:pt>
                <c:pt idx="51">
                  <c:v>85.983475000000013</c:v>
                </c:pt>
                <c:pt idx="52">
                  <c:v>74.869489999999999</c:v>
                </c:pt>
                <c:pt idx="53">
                  <c:v>83.772267000000014</c:v>
                </c:pt>
                <c:pt idx="54">
                  <c:v>78.056733999999992</c:v>
                </c:pt>
                <c:pt idx="55">
                  <c:v>75.543798999999993</c:v>
                </c:pt>
                <c:pt idx="56">
                  <c:v>83.445448999999996</c:v>
                </c:pt>
                <c:pt idx="57">
                  <c:v>85.800607999999997</c:v>
                </c:pt>
                <c:pt idx="58">
                  <c:v>84.650345999999999</c:v>
                </c:pt>
                <c:pt idx="59">
                  <c:v>86.912426000000011</c:v>
                </c:pt>
                <c:pt idx="60">
                  <c:v>76.317902000000004</c:v>
                </c:pt>
                <c:pt idx="61">
                  <c:v>80.650249000000002</c:v>
                </c:pt>
                <c:pt idx="62">
                  <c:v>76.999760999999992</c:v>
                </c:pt>
                <c:pt idx="63">
                  <c:v>79.753812999999994</c:v>
                </c:pt>
                <c:pt idx="64">
                  <c:v>81.751263999999992</c:v>
                </c:pt>
                <c:pt idx="65">
                  <c:v>85.260774999999995</c:v>
                </c:pt>
                <c:pt idx="66">
                  <c:v>87.962489000000005</c:v>
                </c:pt>
                <c:pt idx="67">
                  <c:v>84.897508999999999</c:v>
                </c:pt>
                <c:pt idx="68">
                  <c:v>82.012154999999993</c:v>
                </c:pt>
                <c:pt idx="69">
                  <c:v>78.136133000000001</c:v>
                </c:pt>
                <c:pt idx="70">
                  <c:v>66.971457000000001</c:v>
                </c:pt>
                <c:pt idx="71">
                  <c:v>65.181792999999999</c:v>
                </c:pt>
                <c:pt idx="72">
                  <c:v>73.395524999999992</c:v>
                </c:pt>
                <c:pt idx="73">
                  <c:v>72.998514</c:v>
                </c:pt>
                <c:pt idx="74">
                  <c:v>70.354946999999996</c:v>
                </c:pt>
                <c:pt idx="75">
                  <c:v>67.816153999999997</c:v>
                </c:pt>
                <c:pt idx="76">
                  <c:v>80.863536999999994</c:v>
                </c:pt>
                <c:pt idx="77">
                  <c:v>79.002756000000005</c:v>
                </c:pt>
                <c:pt idx="78">
                  <c:v>80.144456999999989</c:v>
                </c:pt>
                <c:pt idx="79">
                  <c:v>75.172749999999994</c:v>
                </c:pt>
                <c:pt idx="80">
                  <c:v>82.682819000000009</c:v>
                </c:pt>
                <c:pt idx="81">
                  <c:v>80.201736000000011</c:v>
                </c:pt>
                <c:pt idx="82">
                  <c:v>68.153981999999999</c:v>
                </c:pt>
                <c:pt idx="83">
                  <c:v>70.278081999999998</c:v>
                </c:pt>
                <c:pt idx="84">
                  <c:v>63.783844999999999</c:v>
                </c:pt>
                <c:pt idx="85">
                  <c:v>67.791126000000006</c:v>
                </c:pt>
                <c:pt idx="86">
                  <c:v>75.463808</c:v>
                </c:pt>
                <c:pt idx="87">
                  <c:v>78.770495999999994</c:v>
                </c:pt>
                <c:pt idx="88">
                  <c:v>80.737055999999995</c:v>
                </c:pt>
                <c:pt idx="89">
                  <c:v>75.557756999999995</c:v>
                </c:pt>
                <c:pt idx="90">
                  <c:v>72.187483999999998</c:v>
                </c:pt>
                <c:pt idx="91">
                  <c:v>65.519387000000009</c:v>
                </c:pt>
                <c:pt idx="92">
                  <c:v>43.607447999999998</c:v>
                </c:pt>
                <c:pt idx="93">
                  <c:v>65.887820000000005</c:v>
                </c:pt>
                <c:pt idx="94">
                  <c:v>75.459269000000006</c:v>
                </c:pt>
                <c:pt idx="95">
                  <c:v>79.561924000000005</c:v>
                </c:pt>
                <c:pt idx="96">
                  <c:v>77.509867</c:v>
                </c:pt>
                <c:pt idx="97">
                  <c:v>44.526495000000004</c:v>
                </c:pt>
                <c:pt idx="98">
                  <c:v>65.528165000000001</c:v>
                </c:pt>
                <c:pt idx="99">
                  <c:v>69.601799</c:v>
                </c:pt>
                <c:pt idx="100">
                  <c:v>60.385736999999999</c:v>
                </c:pt>
                <c:pt idx="101">
                  <c:v>75.998351</c:v>
                </c:pt>
                <c:pt idx="102">
                  <c:v>66.603399999999993</c:v>
                </c:pt>
                <c:pt idx="103">
                  <c:v>74.426691999999989</c:v>
                </c:pt>
                <c:pt idx="104">
                  <c:v>24.395609</c:v>
                </c:pt>
                <c:pt idx="105">
                  <c:v>21.839333999999997</c:v>
                </c:pt>
                <c:pt idx="106">
                  <c:v>54.006630999999999</c:v>
                </c:pt>
                <c:pt idx="107">
                  <c:v>67.90812600000001</c:v>
                </c:pt>
                <c:pt idx="108">
                  <c:v>75.088414999999998</c:v>
                </c:pt>
                <c:pt idx="109">
                  <c:v>73.784172999999996</c:v>
                </c:pt>
                <c:pt idx="110">
                  <c:v>78.323782000000008</c:v>
                </c:pt>
                <c:pt idx="111">
                  <c:v>72.410177000000004</c:v>
                </c:pt>
                <c:pt idx="112">
                  <c:v>69.959833000000003</c:v>
                </c:pt>
                <c:pt idx="113">
                  <c:v>56.451000000000001</c:v>
                </c:pt>
                <c:pt idx="114">
                  <c:v>46.990832000000005</c:v>
                </c:pt>
                <c:pt idx="115">
                  <c:v>39.281423000000004</c:v>
                </c:pt>
                <c:pt idx="116">
                  <c:v>52.514084000000004</c:v>
                </c:pt>
                <c:pt idx="117">
                  <c:v>71.935952999999998</c:v>
                </c:pt>
                <c:pt idx="118">
                  <c:v>74.403009000000011</c:v>
                </c:pt>
                <c:pt idx="119">
                  <c:v>68.11357000000001</c:v>
                </c:pt>
                <c:pt idx="120">
                  <c:v>74.985717000000008</c:v>
                </c:pt>
                <c:pt idx="121">
                  <c:v>67.121850999999992</c:v>
                </c:pt>
                <c:pt idx="122">
                  <c:v>58.414735999999998</c:v>
                </c:pt>
                <c:pt idx="123">
                  <c:v>62.881790000000002</c:v>
                </c:pt>
                <c:pt idx="124">
                  <c:v>40.577213999999998</c:v>
                </c:pt>
                <c:pt idx="125">
                  <c:v>64.937165000000007</c:v>
                </c:pt>
                <c:pt idx="126">
                  <c:v>64.869080999999994</c:v>
                </c:pt>
                <c:pt idx="127">
                  <c:v>70.699613999999997</c:v>
                </c:pt>
                <c:pt idx="128">
                  <c:v>68.672346999999988</c:v>
                </c:pt>
                <c:pt idx="129">
                  <c:v>70.190144000000004</c:v>
                </c:pt>
                <c:pt idx="130">
                  <c:v>64.761814999999999</c:v>
                </c:pt>
                <c:pt idx="131">
                  <c:v>63.191891000000005</c:v>
                </c:pt>
                <c:pt idx="132">
                  <c:v>60.510195000000003</c:v>
                </c:pt>
                <c:pt idx="133">
                  <c:v>65.761448999999999</c:v>
                </c:pt>
                <c:pt idx="134">
                  <c:v>69.882373999999999</c:v>
                </c:pt>
                <c:pt idx="135">
                  <c:v>66.686986999999988</c:v>
                </c:pt>
                <c:pt idx="136">
                  <c:v>64.125969999999995</c:v>
                </c:pt>
                <c:pt idx="137">
                  <c:v>45.596372000000002</c:v>
                </c:pt>
                <c:pt idx="138">
                  <c:v>43.905574000000001</c:v>
                </c:pt>
                <c:pt idx="139">
                  <c:v>53.794451000000002</c:v>
                </c:pt>
                <c:pt idx="140">
                  <c:v>62.248615000000001</c:v>
                </c:pt>
                <c:pt idx="141">
                  <c:v>59.301107999999999</c:v>
                </c:pt>
                <c:pt idx="142">
                  <c:v>53.187358999999994</c:v>
                </c:pt>
                <c:pt idx="143">
                  <c:v>53.308661000000001</c:v>
                </c:pt>
                <c:pt idx="144">
                  <c:v>63.615361</c:v>
                </c:pt>
                <c:pt idx="145">
                  <c:v>65.707695999999999</c:v>
                </c:pt>
                <c:pt idx="146">
                  <c:v>58.047085999999993</c:v>
                </c:pt>
                <c:pt idx="147">
                  <c:v>54.560186000000002</c:v>
                </c:pt>
                <c:pt idx="148">
                  <c:v>58.519354</c:v>
                </c:pt>
                <c:pt idx="149">
                  <c:v>53.078631000000001</c:v>
                </c:pt>
                <c:pt idx="150">
                  <c:v>20.011710000000001</c:v>
                </c:pt>
                <c:pt idx="151">
                  <c:v>14.236377000000001</c:v>
                </c:pt>
                <c:pt idx="152">
                  <c:v>24.812853</c:v>
                </c:pt>
                <c:pt idx="153">
                  <c:v>34.200583999999999</c:v>
                </c:pt>
                <c:pt idx="154">
                  <c:v>28.425051</c:v>
                </c:pt>
                <c:pt idx="155">
                  <c:v>47.295914000000003</c:v>
                </c:pt>
                <c:pt idx="156">
                  <c:v>53.287258000000001</c:v>
                </c:pt>
                <c:pt idx="157">
                  <c:v>58.305930999999994</c:v>
                </c:pt>
                <c:pt idx="158">
                  <c:v>60.266964000000002</c:v>
                </c:pt>
                <c:pt idx="159">
                  <c:v>58.469233000000003</c:v>
                </c:pt>
                <c:pt idx="160">
                  <c:v>58.837652999999996</c:v>
                </c:pt>
                <c:pt idx="161">
                  <c:v>58.616315</c:v>
                </c:pt>
                <c:pt idx="162">
                  <c:v>54.433118</c:v>
                </c:pt>
                <c:pt idx="163">
                  <c:v>51.350515000000001</c:v>
                </c:pt>
                <c:pt idx="164">
                  <c:v>49.155479</c:v>
                </c:pt>
                <c:pt idx="165">
                  <c:v>52.486421999999997</c:v>
                </c:pt>
                <c:pt idx="166">
                  <c:v>54.528788999999996</c:v>
                </c:pt>
                <c:pt idx="167">
                  <c:v>54.60962</c:v>
                </c:pt>
                <c:pt idx="168">
                  <c:v>53.977794000000003</c:v>
                </c:pt>
                <c:pt idx="169">
                  <c:v>52.179030999999995</c:v>
                </c:pt>
                <c:pt idx="170">
                  <c:v>43.444875000000003</c:v>
                </c:pt>
                <c:pt idx="171">
                  <c:v>39.298634</c:v>
                </c:pt>
                <c:pt idx="172">
                  <c:v>12.594541</c:v>
                </c:pt>
                <c:pt idx="173">
                  <c:v>29.238383000000002</c:v>
                </c:pt>
                <c:pt idx="174">
                  <c:v>22.649394000000001</c:v>
                </c:pt>
                <c:pt idx="175">
                  <c:v>29.256648000000002</c:v>
                </c:pt>
                <c:pt idx="176">
                  <c:v>27.127847000000003</c:v>
                </c:pt>
                <c:pt idx="177">
                  <c:v>28.338612000000001</c:v>
                </c:pt>
                <c:pt idx="178">
                  <c:v>43.191369000000002</c:v>
                </c:pt>
                <c:pt idx="179">
                  <c:v>37.564961000000004</c:v>
                </c:pt>
                <c:pt idx="180">
                  <c:v>45.394492</c:v>
                </c:pt>
                <c:pt idx="181">
                  <c:v>40.145957000000003</c:v>
                </c:pt>
                <c:pt idx="182">
                  <c:v>45.986592999999999</c:v>
                </c:pt>
                <c:pt idx="183">
                  <c:v>37.607422</c:v>
                </c:pt>
                <c:pt idx="184">
                  <c:v>41.125182000000002</c:v>
                </c:pt>
                <c:pt idx="185">
                  <c:v>48.651383000000003</c:v>
                </c:pt>
                <c:pt idx="186">
                  <c:v>33.295372</c:v>
                </c:pt>
                <c:pt idx="187">
                  <c:v>40.319555000000001</c:v>
                </c:pt>
                <c:pt idx="188">
                  <c:v>44.549554999999998</c:v>
                </c:pt>
                <c:pt idx="189">
                  <c:v>26.500812999999997</c:v>
                </c:pt>
                <c:pt idx="190">
                  <c:v>31.946809000000002</c:v>
                </c:pt>
                <c:pt idx="191">
                  <c:v>29.325246</c:v>
                </c:pt>
                <c:pt idx="192">
                  <c:v>19.673748</c:v>
                </c:pt>
                <c:pt idx="193">
                  <c:v>43.367036999999996</c:v>
                </c:pt>
                <c:pt idx="194">
                  <c:v>46.165599</c:v>
                </c:pt>
                <c:pt idx="195">
                  <c:v>39.940021999999999</c:v>
                </c:pt>
                <c:pt idx="196">
                  <c:v>39.957680000000003</c:v>
                </c:pt>
                <c:pt idx="197">
                  <c:v>39.182118000000003</c:v>
                </c:pt>
                <c:pt idx="198">
                  <c:v>35.260991000000004</c:v>
                </c:pt>
                <c:pt idx="199">
                  <c:v>34.408909000000001</c:v>
                </c:pt>
                <c:pt idx="200">
                  <c:v>27.199411999999999</c:v>
                </c:pt>
                <c:pt idx="201">
                  <c:v>32.266796999999997</c:v>
                </c:pt>
                <c:pt idx="202">
                  <c:v>21.086787000000001</c:v>
                </c:pt>
                <c:pt idx="203">
                  <c:v>19.310046</c:v>
                </c:pt>
                <c:pt idx="204">
                  <c:v>23.913466</c:v>
                </c:pt>
                <c:pt idx="205">
                  <c:v>11.077534</c:v>
                </c:pt>
                <c:pt idx="206">
                  <c:v>15.377177</c:v>
                </c:pt>
                <c:pt idx="207">
                  <c:v>13.603522000000002</c:v>
                </c:pt>
                <c:pt idx="208">
                  <c:v>12.580187</c:v>
                </c:pt>
                <c:pt idx="209">
                  <c:v>30.541526000000001</c:v>
                </c:pt>
                <c:pt idx="210">
                  <c:v>28.25357</c:v>
                </c:pt>
                <c:pt idx="211">
                  <c:v>36.844061000000004</c:v>
                </c:pt>
                <c:pt idx="212">
                  <c:v>45.098849999999999</c:v>
                </c:pt>
                <c:pt idx="213">
                  <c:v>47.096932000000002</c:v>
                </c:pt>
                <c:pt idx="214">
                  <c:v>44.930720000000001</c:v>
                </c:pt>
                <c:pt idx="215">
                  <c:v>42.032415999999998</c:v>
                </c:pt>
                <c:pt idx="216">
                  <c:v>46.275788999999996</c:v>
                </c:pt>
                <c:pt idx="217">
                  <c:v>26.961168000000001</c:v>
                </c:pt>
                <c:pt idx="218">
                  <c:v>33.969307000000001</c:v>
                </c:pt>
                <c:pt idx="219">
                  <c:v>51.855713999999999</c:v>
                </c:pt>
                <c:pt idx="220">
                  <c:v>50.864735000000003</c:v>
                </c:pt>
                <c:pt idx="221">
                  <c:v>43.500686000000002</c:v>
                </c:pt>
                <c:pt idx="222">
                  <c:v>39.167149999999999</c:v>
                </c:pt>
                <c:pt idx="223">
                  <c:v>37.273371000000004</c:v>
                </c:pt>
                <c:pt idx="224">
                  <c:v>43.255163000000003</c:v>
                </c:pt>
                <c:pt idx="225">
                  <c:v>53.236148</c:v>
                </c:pt>
                <c:pt idx="226">
                  <c:v>51.342014999999996</c:v>
                </c:pt>
                <c:pt idx="227">
                  <c:v>50.498544000000003</c:v>
                </c:pt>
                <c:pt idx="228">
                  <c:v>51.528371</c:v>
                </c:pt>
                <c:pt idx="229">
                  <c:v>55.654136000000001</c:v>
                </c:pt>
                <c:pt idx="230">
                  <c:v>58.980902999999998</c:v>
                </c:pt>
                <c:pt idx="231">
                  <c:v>59.547559</c:v>
                </c:pt>
                <c:pt idx="232">
                  <c:v>58.043630999999998</c:v>
                </c:pt>
                <c:pt idx="233">
                  <c:v>58.270889000000004</c:v>
                </c:pt>
                <c:pt idx="234">
                  <c:v>59.708840000000002</c:v>
                </c:pt>
                <c:pt idx="235">
                  <c:v>52.759805</c:v>
                </c:pt>
                <c:pt idx="236">
                  <c:v>46.146273999999998</c:v>
                </c:pt>
                <c:pt idx="237">
                  <c:v>43.761775999999998</c:v>
                </c:pt>
                <c:pt idx="238">
                  <c:v>43.020066</c:v>
                </c:pt>
                <c:pt idx="239">
                  <c:v>38.068025999999996</c:v>
                </c:pt>
                <c:pt idx="240">
                  <c:v>49.852119000000002</c:v>
                </c:pt>
                <c:pt idx="241">
                  <c:v>63.967041999999999</c:v>
                </c:pt>
                <c:pt idx="242">
                  <c:v>65.020769999999999</c:v>
                </c:pt>
                <c:pt idx="243">
                  <c:v>58.23789</c:v>
                </c:pt>
                <c:pt idx="244">
                  <c:v>59.140493999999997</c:v>
                </c:pt>
                <c:pt idx="245">
                  <c:v>65.120953999999998</c:v>
                </c:pt>
                <c:pt idx="246">
                  <c:v>68.685614000000001</c:v>
                </c:pt>
                <c:pt idx="247">
                  <c:v>54.859326000000003</c:v>
                </c:pt>
                <c:pt idx="248">
                  <c:v>34.941341999999999</c:v>
                </c:pt>
                <c:pt idx="249">
                  <c:v>48.115040999999998</c:v>
                </c:pt>
                <c:pt idx="250">
                  <c:v>57.725561999999996</c:v>
                </c:pt>
                <c:pt idx="251">
                  <c:v>69.594614000000007</c:v>
                </c:pt>
                <c:pt idx="252">
                  <c:v>67.466223999999997</c:v>
                </c:pt>
                <c:pt idx="253">
                  <c:v>63.447902999999997</c:v>
                </c:pt>
                <c:pt idx="254">
                  <c:v>60.039427000000003</c:v>
                </c:pt>
                <c:pt idx="255">
                  <c:v>57.800922</c:v>
                </c:pt>
                <c:pt idx="256">
                  <c:v>50.251185</c:v>
                </c:pt>
                <c:pt idx="257">
                  <c:v>41.823779999999999</c:v>
                </c:pt>
                <c:pt idx="258">
                  <c:v>65.942972999999995</c:v>
                </c:pt>
                <c:pt idx="259">
                  <c:v>72.636911999999995</c:v>
                </c:pt>
                <c:pt idx="260">
                  <c:v>59.449258999999998</c:v>
                </c:pt>
                <c:pt idx="261">
                  <c:v>73.016041000000001</c:v>
                </c:pt>
                <c:pt idx="262">
                  <c:v>69.274229000000005</c:v>
                </c:pt>
                <c:pt idx="263">
                  <c:v>46.288126000000005</c:v>
                </c:pt>
                <c:pt idx="264">
                  <c:v>73.880123000000012</c:v>
                </c:pt>
                <c:pt idx="265">
                  <c:v>79.988246000000004</c:v>
                </c:pt>
                <c:pt idx="266">
                  <c:v>83.079931999999999</c:v>
                </c:pt>
                <c:pt idx="267">
                  <c:v>62.765416999999999</c:v>
                </c:pt>
                <c:pt idx="268">
                  <c:v>41.807417000000001</c:v>
                </c:pt>
                <c:pt idx="269">
                  <c:v>30.552859000000002</c:v>
                </c:pt>
                <c:pt idx="270">
                  <c:v>29.456392999999998</c:v>
                </c:pt>
                <c:pt idx="271">
                  <c:v>52.548059000000002</c:v>
                </c:pt>
                <c:pt idx="272">
                  <c:v>75.745539999999991</c:v>
                </c:pt>
                <c:pt idx="273">
                  <c:v>76.296301</c:v>
                </c:pt>
                <c:pt idx="274">
                  <c:v>71.628574000000015</c:v>
                </c:pt>
                <c:pt idx="275">
                  <c:v>35.527419999999999</c:v>
                </c:pt>
                <c:pt idx="276">
                  <c:v>54.084353999999998</c:v>
                </c:pt>
                <c:pt idx="277">
                  <c:v>56.345740000000006</c:v>
                </c:pt>
                <c:pt idx="278">
                  <c:v>57.480072999999997</c:v>
                </c:pt>
                <c:pt idx="279">
                  <c:v>46.524450999999999</c:v>
                </c:pt>
                <c:pt idx="280">
                  <c:v>51.734838000000003</c:v>
                </c:pt>
                <c:pt idx="281">
                  <c:v>67.636289999999988</c:v>
                </c:pt>
                <c:pt idx="282">
                  <c:v>66.398049</c:v>
                </c:pt>
                <c:pt idx="283">
                  <c:v>24.921495</c:v>
                </c:pt>
                <c:pt idx="284">
                  <c:v>61.151569000000002</c:v>
                </c:pt>
                <c:pt idx="285">
                  <c:v>75.262876000000006</c:v>
                </c:pt>
                <c:pt idx="286">
                  <c:v>18.20748</c:v>
                </c:pt>
                <c:pt idx="287">
                  <c:v>19.085939</c:v>
                </c:pt>
                <c:pt idx="288">
                  <c:v>10.901577</c:v>
                </c:pt>
                <c:pt idx="289">
                  <c:v>23.206485000000001</c:v>
                </c:pt>
                <c:pt idx="290">
                  <c:v>38.313834999999997</c:v>
                </c:pt>
                <c:pt idx="291">
                  <c:v>45.825392999999998</c:v>
                </c:pt>
                <c:pt idx="292">
                  <c:v>43.448278000000002</c:v>
                </c:pt>
                <c:pt idx="293">
                  <c:v>31.658595999999999</c:v>
                </c:pt>
                <c:pt idx="294">
                  <c:v>36.070926</c:v>
                </c:pt>
                <c:pt idx="295">
                  <c:v>27.752193999999999</c:v>
                </c:pt>
                <c:pt idx="296">
                  <c:v>21.947319</c:v>
                </c:pt>
                <c:pt idx="297">
                  <c:v>26.550758000000002</c:v>
                </c:pt>
                <c:pt idx="298">
                  <c:v>42.189472000000002</c:v>
                </c:pt>
                <c:pt idx="299">
                  <c:v>68.668347999999995</c:v>
                </c:pt>
                <c:pt idx="300">
                  <c:v>55.508578</c:v>
                </c:pt>
                <c:pt idx="301">
                  <c:v>40.792732000000001</c:v>
                </c:pt>
                <c:pt idx="302">
                  <c:v>53.814214</c:v>
                </c:pt>
                <c:pt idx="303">
                  <c:v>68.404088000000002</c:v>
                </c:pt>
                <c:pt idx="304">
                  <c:v>87.895004</c:v>
                </c:pt>
                <c:pt idx="305">
                  <c:v>104.82602</c:v>
                </c:pt>
                <c:pt idx="306">
                  <c:v>99.979323000000008</c:v>
                </c:pt>
                <c:pt idx="307">
                  <c:v>55.087336000000001</c:v>
                </c:pt>
                <c:pt idx="308">
                  <c:v>39.091197000000001</c:v>
                </c:pt>
                <c:pt idx="309">
                  <c:v>93.150326000000007</c:v>
                </c:pt>
                <c:pt idx="310">
                  <c:v>105.14336499999999</c:v>
                </c:pt>
                <c:pt idx="311">
                  <c:v>77.472667000000001</c:v>
                </c:pt>
                <c:pt idx="312">
                  <c:v>80.196585999999996</c:v>
                </c:pt>
                <c:pt idx="313">
                  <c:v>97.129922000000008</c:v>
                </c:pt>
                <c:pt idx="314">
                  <c:v>69.466175000000007</c:v>
                </c:pt>
                <c:pt idx="315">
                  <c:v>51.714264999999997</c:v>
                </c:pt>
                <c:pt idx="316">
                  <c:v>75.035882000000001</c:v>
                </c:pt>
                <c:pt idx="317">
                  <c:v>95.315332999999995</c:v>
                </c:pt>
                <c:pt idx="318">
                  <c:v>103.832346</c:v>
                </c:pt>
                <c:pt idx="319">
                  <c:v>110.89655999999999</c:v>
                </c:pt>
                <c:pt idx="320">
                  <c:v>101.88423</c:v>
                </c:pt>
                <c:pt idx="321">
                  <c:v>106.44025000000001</c:v>
                </c:pt>
                <c:pt idx="322">
                  <c:v>69.877051999999992</c:v>
                </c:pt>
                <c:pt idx="323">
                  <c:v>49.988691999999993</c:v>
                </c:pt>
                <c:pt idx="324">
                  <c:v>98.236498000000012</c:v>
                </c:pt>
                <c:pt idx="325">
                  <c:v>37.812838999999997</c:v>
                </c:pt>
                <c:pt idx="326">
                  <c:v>70.766553999999999</c:v>
                </c:pt>
                <c:pt idx="327">
                  <c:v>105.22932</c:v>
                </c:pt>
                <c:pt idx="328">
                  <c:v>115.178146</c:v>
                </c:pt>
                <c:pt idx="329">
                  <c:v>84.243058999999988</c:v>
                </c:pt>
                <c:pt idx="330">
                  <c:v>66.081136999999998</c:v>
                </c:pt>
                <c:pt idx="331">
                  <c:v>67.240855999999994</c:v>
                </c:pt>
                <c:pt idx="332">
                  <c:v>112.928438</c:v>
                </c:pt>
                <c:pt idx="333">
                  <c:v>103.47963300000001</c:v>
                </c:pt>
                <c:pt idx="334">
                  <c:v>111.138558</c:v>
                </c:pt>
                <c:pt idx="335">
                  <c:v>85.090758000000008</c:v>
                </c:pt>
                <c:pt idx="336">
                  <c:v>66.185267999999994</c:v>
                </c:pt>
                <c:pt idx="337">
                  <c:v>72.241969999999995</c:v>
                </c:pt>
                <c:pt idx="338">
                  <c:v>111.378096</c:v>
                </c:pt>
                <c:pt idx="339">
                  <c:v>121.32761000000001</c:v>
                </c:pt>
                <c:pt idx="340">
                  <c:v>120.202611</c:v>
                </c:pt>
                <c:pt idx="341">
                  <c:v>117.552834</c:v>
                </c:pt>
                <c:pt idx="342">
                  <c:v>119.16309800000001</c:v>
                </c:pt>
                <c:pt idx="343">
                  <c:v>119.58870300000001</c:v>
                </c:pt>
                <c:pt idx="344">
                  <c:v>112.651034</c:v>
                </c:pt>
                <c:pt idx="345">
                  <c:v>100.531626</c:v>
                </c:pt>
                <c:pt idx="346">
                  <c:v>114.21579700000001</c:v>
                </c:pt>
                <c:pt idx="347">
                  <c:v>97.462623999999991</c:v>
                </c:pt>
                <c:pt idx="348">
                  <c:v>96.442486000000002</c:v>
                </c:pt>
                <c:pt idx="349">
                  <c:v>116.139053</c:v>
                </c:pt>
                <c:pt idx="350">
                  <c:v>117.95047199999999</c:v>
                </c:pt>
                <c:pt idx="351">
                  <c:v>108.768536</c:v>
                </c:pt>
                <c:pt idx="352">
                  <c:v>107.064959</c:v>
                </c:pt>
                <c:pt idx="353">
                  <c:v>92.292722999999995</c:v>
                </c:pt>
                <c:pt idx="354">
                  <c:v>82.564250999999999</c:v>
                </c:pt>
                <c:pt idx="355">
                  <c:v>80.571767000000008</c:v>
                </c:pt>
                <c:pt idx="356">
                  <c:v>113.180476</c:v>
                </c:pt>
                <c:pt idx="357">
                  <c:v>95.798518999999999</c:v>
                </c:pt>
                <c:pt idx="358">
                  <c:v>115.30036800000001</c:v>
                </c:pt>
                <c:pt idx="359">
                  <c:v>126.23812800000002</c:v>
                </c:pt>
                <c:pt idx="360">
                  <c:v>124.336591</c:v>
                </c:pt>
                <c:pt idx="361">
                  <c:v>120.71422</c:v>
                </c:pt>
                <c:pt idx="362">
                  <c:v>112.37822199999999</c:v>
                </c:pt>
                <c:pt idx="363">
                  <c:v>94.097832999999994</c:v>
                </c:pt>
                <c:pt idx="364">
                  <c:v>120.835729</c:v>
                </c:pt>
                <c:pt idx="365">
                  <c:v>104.083229</c:v>
                </c:pt>
                <c:pt idx="366">
                  <c:v>96.941939000000005</c:v>
                </c:pt>
                <c:pt idx="367">
                  <c:v>106.861419</c:v>
                </c:pt>
                <c:pt idx="368">
                  <c:v>107.799632</c:v>
                </c:pt>
                <c:pt idx="369">
                  <c:v>122.337391</c:v>
                </c:pt>
                <c:pt idx="370">
                  <c:v>111.287632</c:v>
                </c:pt>
                <c:pt idx="371">
                  <c:v>119.504161</c:v>
                </c:pt>
                <c:pt idx="372">
                  <c:v>96.868734000000003</c:v>
                </c:pt>
                <c:pt idx="373">
                  <c:v>121.76086599999999</c:v>
                </c:pt>
                <c:pt idx="374">
                  <c:v>104.01856600000001</c:v>
                </c:pt>
                <c:pt idx="375">
                  <c:v>108.42855800000001</c:v>
                </c:pt>
                <c:pt idx="376">
                  <c:v>103.64943799999999</c:v>
                </c:pt>
                <c:pt idx="377">
                  <c:v>94.731854000000013</c:v>
                </c:pt>
                <c:pt idx="378">
                  <c:v>98.790509</c:v>
                </c:pt>
                <c:pt idx="379">
                  <c:v>84.602587999999997</c:v>
                </c:pt>
                <c:pt idx="380">
                  <c:v>88.870991000000004</c:v>
                </c:pt>
                <c:pt idx="381">
                  <c:v>96.983722</c:v>
                </c:pt>
                <c:pt idx="382">
                  <c:v>105.176568</c:v>
                </c:pt>
                <c:pt idx="383">
                  <c:v>103.564939</c:v>
                </c:pt>
                <c:pt idx="384">
                  <c:v>98.235765999999998</c:v>
                </c:pt>
                <c:pt idx="385">
                  <c:v>90.255692999999994</c:v>
                </c:pt>
                <c:pt idx="386">
                  <c:v>91.027507</c:v>
                </c:pt>
                <c:pt idx="387">
                  <c:v>92.468627999999995</c:v>
                </c:pt>
                <c:pt idx="388">
                  <c:v>120.737334</c:v>
                </c:pt>
                <c:pt idx="389">
                  <c:v>112.647632</c:v>
                </c:pt>
                <c:pt idx="390">
                  <c:v>119.115561</c:v>
                </c:pt>
                <c:pt idx="391">
                  <c:v>110.757907</c:v>
                </c:pt>
                <c:pt idx="392">
                  <c:v>119.171032</c:v>
                </c:pt>
                <c:pt idx="393">
                  <c:v>122.26088100000001</c:v>
                </c:pt>
                <c:pt idx="394">
                  <c:v>115.170466</c:v>
                </c:pt>
                <c:pt idx="395">
                  <c:v>116.58095999999999</c:v>
                </c:pt>
                <c:pt idx="396">
                  <c:v>110.449209</c:v>
                </c:pt>
                <c:pt idx="397">
                  <c:v>98.631205000000008</c:v>
                </c:pt>
                <c:pt idx="398">
                  <c:v>116.44212000000002</c:v>
                </c:pt>
                <c:pt idx="399">
                  <c:v>103.12367900000001</c:v>
                </c:pt>
                <c:pt idx="400">
                  <c:v>99.133635999999996</c:v>
                </c:pt>
                <c:pt idx="401">
                  <c:v>115.212694</c:v>
                </c:pt>
                <c:pt idx="402">
                  <c:v>115.75205899999999</c:v>
                </c:pt>
                <c:pt idx="403">
                  <c:v>118.00841699999999</c:v>
                </c:pt>
                <c:pt idx="404">
                  <c:v>110.510098</c:v>
                </c:pt>
                <c:pt idx="405">
                  <c:v>106.59335300000001</c:v>
                </c:pt>
                <c:pt idx="406">
                  <c:v>95.871209000000007</c:v>
                </c:pt>
                <c:pt idx="407">
                  <c:v>103.019121</c:v>
                </c:pt>
                <c:pt idx="408">
                  <c:v>97.870732000000004</c:v>
                </c:pt>
                <c:pt idx="409">
                  <c:v>97.848113000000012</c:v>
                </c:pt>
                <c:pt idx="410">
                  <c:v>105.38448199999999</c:v>
                </c:pt>
                <c:pt idx="411">
                  <c:v>98.984122999999997</c:v>
                </c:pt>
                <c:pt idx="412">
                  <c:v>105.915784</c:v>
                </c:pt>
                <c:pt idx="413">
                  <c:v>114.51012200000001</c:v>
                </c:pt>
                <c:pt idx="414">
                  <c:v>116.03970600000001</c:v>
                </c:pt>
                <c:pt idx="415">
                  <c:v>113.039768</c:v>
                </c:pt>
                <c:pt idx="416">
                  <c:v>108.791096</c:v>
                </c:pt>
                <c:pt idx="417">
                  <c:v>111.474037</c:v>
                </c:pt>
                <c:pt idx="418">
                  <c:v>106.53368300000001</c:v>
                </c:pt>
                <c:pt idx="419">
                  <c:v>106.165633</c:v>
                </c:pt>
                <c:pt idx="420">
                  <c:v>111.07793799999999</c:v>
                </c:pt>
                <c:pt idx="421">
                  <c:v>111.31967399999999</c:v>
                </c:pt>
                <c:pt idx="422">
                  <c:v>110.28310900000001</c:v>
                </c:pt>
                <c:pt idx="423">
                  <c:v>106.11187800000002</c:v>
                </c:pt>
                <c:pt idx="424">
                  <c:v>98.028920999999997</c:v>
                </c:pt>
                <c:pt idx="425">
                  <c:v>107.301327</c:v>
                </c:pt>
                <c:pt idx="426">
                  <c:v>104.870412</c:v>
                </c:pt>
                <c:pt idx="427">
                  <c:v>104.04199800000001</c:v>
                </c:pt>
                <c:pt idx="428">
                  <c:v>105.836527</c:v>
                </c:pt>
                <c:pt idx="429">
                  <c:v>107.73080400000001</c:v>
                </c:pt>
                <c:pt idx="430">
                  <c:v>113.556921</c:v>
                </c:pt>
                <c:pt idx="431">
                  <c:v>111.057545</c:v>
                </c:pt>
                <c:pt idx="432">
                  <c:v>108.743836</c:v>
                </c:pt>
                <c:pt idx="433">
                  <c:v>106.932818</c:v>
                </c:pt>
                <c:pt idx="434">
                  <c:v>100.12543099999999</c:v>
                </c:pt>
                <c:pt idx="435">
                  <c:v>98.374202999999994</c:v>
                </c:pt>
                <c:pt idx="436">
                  <c:v>104.80511199999999</c:v>
                </c:pt>
                <c:pt idx="437">
                  <c:v>96.111736999999991</c:v>
                </c:pt>
                <c:pt idx="438">
                  <c:v>50.876561000000002</c:v>
                </c:pt>
                <c:pt idx="439">
                  <c:v>108.32499199999999</c:v>
                </c:pt>
                <c:pt idx="440">
                  <c:v>114.28818399999999</c:v>
                </c:pt>
                <c:pt idx="441">
                  <c:v>105.36445399999999</c:v>
                </c:pt>
                <c:pt idx="442">
                  <c:v>109.638724</c:v>
                </c:pt>
                <c:pt idx="443">
                  <c:v>112.38794399999999</c:v>
                </c:pt>
                <c:pt idx="444">
                  <c:v>114.89563700000001</c:v>
                </c:pt>
                <c:pt idx="445">
                  <c:v>111.448402</c:v>
                </c:pt>
                <c:pt idx="446">
                  <c:v>113.06989400000001</c:v>
                </c:pt>
                <c:pt idx="447">
                  <c:v>112.15426400000001</c:v>
                </c:pt>
                <c:pt idx="448">
                  <c:v>103.600486</c:v>
                </c:pt>
                <c:pt idx="449">
                  <c:v>95.513649999999998</c:v>
                </c:pt>
                <c:pt idx="450">
                  <c:v>100.92702300000001</c:v>
                </c:pt>
                <c:pt idx="451">
                  <c:v>100.316811</c:v>
                </c:pt>
                <c:pt idx="452">
                  <c:v>103.304981</c:v>
                </c:pt>
                <c:pt idx="453">
                  <c:v>99.153032999999994</c:v>
                </c:pt>
                <c:pt idx="454">
                  <c:v>79.574606000000003</c:v>
                </c:pt>
                <c:pt idx="455">
                  <c:v>86.294334000000006</c:v>
                </c:pt>
                <c:pt idx="456">
                  <c:v>100.17669900000001</c:v>
                </c:pt>
                <c:pt idx="457">
                  <c:v>90.945357000000001</c:v>
                </c:pt>
                <c:pt idx="458">
                  <c:v>95.726973999999984</c:v>
                </c:pt>
                <c:pt idx="459">
                  <c:v>103.64508199999999</c:v>
                </c:pt>
                <c:pt idx="460">
                  <c:v>110.867919</c:v>
                </c:pt>
                <c:pt idx="461">
                  <c:v>107.85216699999999</c:v>
                </c:pt>
                <c:pt idx="462">
                  <c:v>103.29608</c:v>
                </c:pt>
                <c:pt idx="463">
                  <c:v>89.159025999999997</c:v>
                </c:pt>
                <c:pt idx="464">
                  <c:v>90.536260999999996</c:v>
                </c:pt>
                <c:pt idx="465">
                  <c:v>99.427210000000002</c:v>
                </c:pt>
                <c:pt idx="466">
                  <c:v>104.471029</c:v>
                </c:pt>
                <c:pt idx="467">
                  <c:v>97.42146000000001</c:v>
                </c:pt>
                <c:pt idx="468">
                  <c:v>44.858271000000002</c:v>
                </c:pt>
                <c:pt idx="469">
                  <c:v>43.198260000000005</c:v>
                </c:pt>
                <c:pt idx="470">
                  <c:v>64.191040000000001</c:v>
                </c:pt>
                <c:pt idx="471">
                  <c:v>75.524842000000007</c:v>
                </c:pt>
                <c:pt idx="472">
                  <c:v>98.834082999999993</c:v>
                </c:pt>
                <c:pt idx="473">
                  <c:v>97.596226000000016</c:v>
                </c:pt>
                <c:pt idx="474">
                  <c:v>84.772691000000009</c:v>
                </c:pt>
                <c:pt idx="475">
                  <c:v>85.634917999999999</c:v>
                </c:pt>
                <c:pt idx="476">
                  <c:v>94.399687</c:v>
                </c:pt>
                <c:pt idx="477">
                  <c:v>73.562747000000002</c:v>
                </c:pt>
                <c:pt idx="478">
                  <c:v>94.121531000000004</c:v>
                </c:pt>
                <c:pt idx="479">
                  <c:v>89.973547999999994</c:v>
                </c:pt>
                <c:pt idx="480">
                  <c:v>84.725033999999994</c:v>
                </c:pt>
                <c:pt idx="481">
                  <c:v>77.114061000000007</c:v>
                </c:pt>
                <c:pt idx="482">
                  <c:v>88.661339999999996</c:v>
                </c:pt>
                <c:pt idx="483">
                  <c:v>99.80266499999999</c:v>
                </c:pt>
                <c:pt idx="484">
                  <c:v>94.473991999999996</c:v>
                </c:pt>
                <c:pt idx="485">
                  <c:v>60.055441999999999</c:v>
                </c:pt>
                <c:pt idx="486">
                  <c:v>101.43070000000002</c:v>
                </c:pt>
                <c:pt idx="487">
                  <c:v>101.97698299999999</c:v>
                </c:pt>
                <c:pt idx="488">
                  <c:v>95.158392000000006</c:v>
                </c:pt>
                <c:pt idx="489">
                  <c:v>72.501942999999997</c:v>
                </c:pt>
                <c:pt idx="490">
                  <c:v>84.707763999999997</c:v>
                </c:pt>
                <c:pt idx="491">
                  <c:v>82.949505000000002</c:v>
                </c:pt>
                <c:pt idx="492">
                  <c:v>79.079152000000008</c:v>
                </c:pt>
                <c:pt idx="493">
                  <c:v>81.024846999999994</c:v>
                </c:pt>
                <c:pt idx="494">
                  <c:v>85.235991999999996</c:v>
                </c:pt>
                <c:pt idx="495">
                  <c:v>77.978889999999993</c:v>
                </c:pt>
                <c:pt idx="496">
                  <c:v>50.39358</c:v>
                </c:pt>
                <c:pt idx="497">
                  <c:v>58.449790999999998</c:v>
                </c:pt>
                <c:pt idx="498">
                  <c:v>83.227357999999995</c:v>
                </c:pt>
                <c:pt idx="499">
                  <c:v>87.676926999999992</c:v>
                </c:pt>
                <c:pt idx="500">
                  <c:v>91.308718999999996</c:v>
                </c:pt>
                <c:pt idx="501">
                  <c:v>89.404065000000003</c:v>
                </c:pt>
                <c:pt idx="502">
                  <c:v>55.380524999999999</c:v>
                </c:pt>
                <c:pt idx="503">
                  <c:v>72.218907000000002</c:v>
                </c:pt>
                <c:pt idx="504">
                  <c:v>69.140538000000006</c:v>
                </c:pt>
                <c:pt idx="505">
                  <c:v>32.215864000000003</c:v>
                </c:pt>
                <c:pt idx="506">
                  <c:v>17.932230000000001</c:v>
                </c:pt>
                <c:pt idx="507">
                  <c:v>28.022068999999998</c:v>
                </c:pt>
                <c:pt idx="508">
                  <c:v>52.256326999999999</c:v>
                </c:pt>
                <c:pt idx="509">
                  <c:v>40.695551000000002</c:v>
                </c:pt>
                <c:pt idx="510">
                  <c:v>49.570599000000001</c:v>
                </c:pt>
                <c:pt idx="511">
                  <c:v>45.358290999999994</c:v>
                </c:pt>
                <c:pt idx="512">
                  <c:v>43.052517999999999</c:v>
                </c:pt>
                <c:pt idx="513">
                  <c:v>58.365065999999999</c:v>
                </c:pt>
                <c:pt idx="514">
                  <c:v>56.579410000000003</c:v>
                </c:pt>
                <c:pt idx="515">
                  <c:v>62.251112999999997</c:v>
                </c:pt>
                <c:pt idx="516">
                  <c:v>48.796605000000007</c:v>
                </c:pt>
                <c:pt idx="517">
                  <c:v>23.844913000000002</c:v>
                </c:pt>
                <c:pt idx="518">
                  <c:v>65.935133000000008</c:v>
                </c:pt>
                <c:pt idx="519">
                  <c:v>66.672960000000003</c:v>
                </c:pt>
                <c:pt idx="520">
                  <c:v>32.792493</c:v>
                </c:pt>
                <c:pt idx="521">
                  <c:v>63.715679000000002</c:v>
                </c:pt>
                <c:pt idx="522">
                  <c:v>82.988153999999994</c:v>
                </c:pt>
                <c:pt idx="523">
                  <c:v>78.220736000000002</c:v>
                </c:pt>
                <c:pt idx="524">
                  <c:v>69.736899000000008</c:v>
                </c:pt>
                <c:pt idx="525">
                  <c:v>43.444283999999996</c:v>
                </c:pt>
                <c:pt idx="526">
                  <c:v>41.321961000000002</c:v>
                </c:pt>
                <c:pt idx="527">
                  <c:v>71.137748999999999</c:v>
                </c:pt>
                <c:pt idx="528">
                  <c:v>53.419483</c:v>
                </c:pt>
                <c:pt idx="529">
                  <c:v>52.667052000000005</c:v>
                </c:pt>
                <c:pt idx="530">
                  <c:v>66.756274999999988</c:v>
                </c:pt>
                <c:pt idx="531">
                  <c:v>37.433930999999994</c:v>
                </c:pt>
                <c:pt idx="532">
                  <c:v>27.209088000000001</c:v>
                </c:pt>
                <c:pt idx="533">
                  <c:v>17.009902999999998</c:v>
                </c:pt>
                <c:pt idx="534">
                  <c:v>33.450184</c:v>
                </c:pt>
                <c:pt idx="535">
                  <c:v>37.268084000000002</c:v>
                </c:pt>
                <c:pt idx="536">
                  <c:v>55.520700999999995</c:v>
                </c:pt>
                <c:pt idx="537">
                  <c:v>47.316240000000001</c:v>
                </c:pt>
                <c:pt idx="538">
                  <c:v>19.864369999999997</c:v>
                </c:pt>
                <c:pt idx="539">
                  <c:v>22.534689</c:v>
                </c:pt>
                <c:pt idx="540">
                  <c:v>29.163706999999999</c:v>
                </c:pt>
                <c:pt idx="541">
                  <c:v>29.855768000000001</c:v>
                </c:pt>
                <c:pt idx="542">
                  <c:v>56.430562999999999</c:v>
                </c:pt>
                <c:pt idx="543">
                  <c:v>67.422567999999998</c:v>
                </c:pt>
                <c:pt idx="544">
                  <c:v>58.443849</c:v>
                </c:pt>
                <c:pt idx="545">
                  <c:v>64.431517999999997</c:v>
                </c:pt>
                <c:pt idx="546">
                  <c:v>61.205722000000002</c:v>
                </c:pt>
                <c:pt idx="547">
                  <c:v>44.937947999999999</c:v>
                </c:pt>
                <c:pt idx="548">
                  <c:v>46.823115999999999</c:v>
                </c:pt>
                <c:pt idx="549">
                  <c:v>50.632837000000002</c:v>
                </c:pt>
                <c:pt idx="550">
                  <c:v>44.089843999999999</c:v>
                </c:pt>
                <c:pt idx="551">
                  <c:v>37.147116000000004</c:v>
                </c:pt>
                <c:pt idx="552">
                  <c:v>14.269660999999999</c:v>
                </c:pt>
                <c:pt idx="553">
                  <c:v>23.704666</c:v>
                </c:pt>
                <c:pt idx="554">
                  <c:v>28.656903999999997</c:v>
                </c:pt>
                <c:pt idx="555">
                  <c:v>17.099411</c:v>
                </c:pt>
                <c:pt idx="556">
                  <c:v>16.447486000000001</c:v>
                </c:pt>
                <c:pt idx="557">
                  <c:v>34.677027000000002</c:v>
                </c:pt>
                <c:pt idx="558">
                  <c:v>18.755091</c:v>
                </c:pt>
                <c:pt idx="559">
                  <c:v>15.748450999999999</c:v>
                </c:pt>
                <c:pt idx="560">
                  <c:v>10.963844999999999</c:v>
                </c:pt>
                <c:pt idx="561">
                  <c:v>23.532218</c:v>
                </c:pt>
                <c:pt idx="562">
                  <c:v>31.063252000000002</c:v>
                </c:pt>
                <c:pt idx="563">
                  <c:v>29.676226999999997</c:v>
                </c:pt>
                <c:pt idx="564">
                  <c:v>37.497192000000005</c:v>
                </c:pt>
                <c:pt idx="565">
                  <c:v>53.517859999999999</c:v>
                </c:pt>
                <c:pt idx="566">
                  <c:v>47.001795999999999</c:v>
                </c:pt>
                <c:pt idx="567">
                  <c:v>25.677883999999999</c:v>
                </c:pt>
                <c:pt idx="568">
                  <c:v>31.079331</c:v>
                </c:pt>
                <c:pt idx="569">
                  <c:v>32.113463000000003</c:v>
                </c:pt>
                <c:pt idx="570">
                  <c:v>41.081233999999995</c:v>
                </c:pt>
                <c:pt idx="571">
                  <c:v>47.739946000000003</c:v>
                </c:pt>
                <c:pt idx="572">
                  <c:v>42.535908999999997</c:v>
                </c:pt>
                <c:pt idx="573">
                  <c:v>56.593512000000004</c:v>
                </c:pt>
                <c:pt idx="574">
                  <c:v>60.947247000000004</c:v>
                </c:pt>
                <c:pt idx="575">
                  <c:v>56.798553999999996</c:v>
                </c:pt>
                <c:pt idx="576">
                  <c:v>32.831595</c:v>
                </c:pt>
                <c:pt idx="577">
                  <c:v>36.278717</c:v>
                </c:pt>
                <c:pt idx="578">
                  <c:v>50.249378999999998</c:v>
                </c:pt>
                <c:pt idx="579">
                  <c:v>33.306550999999999</c:v>
                </c:pt>
                <c:pt idx="580">
                  <c:v>30.503246999999998</c:v>
                </c:pt>
                <c:pt idx="581">
                  <c:v>52.596584</c:v>
                </c:pt>
                <c:pt idx="582">
                  <c:v>57.793669999999999</c:v>
                </c:pt>
                <c:pt idx="583">
                  <c:v>56.808785999999998</c:v>
                </c:pt>
                <c:pt idx="584">
                  <c:v>53.697898000000002</c:v>
                </c:pt>
                <c:pt idx="585">
                  <c:v>34.755887000000001</c:v>
                </c:pt>
                <c:pt idx="586">
                  <c:v>16.419541999999996</c:v>
                </c:pt>
                <c:pt idx="587">
                  <c:v>48.410107000000004</c:v>
                </c:pt>
                <c:pt idx="588">
                  <c:v>44.907781999999997</c:v>
                </c:pt>
                <c:pt idx="589">
                  <c:v>35.790106000000002</c:v>
                </c:pt>
                <c:pt idx="590">
                  <c:v>59.254016999999997</c:v>
                </c:pt>
                <c:pt idx="591">
                  <c:v>54.080739000000001</c:v>
                </c:pt>
                <c:pt idx="592">
                  <c:v>56.131473</c:v>
                </c:pt>
                <c:pt idx="593">
                  <c:v>40.859807000000004</c:v>
                </c:pt>
                <c:pt idx="594">
                  <c:v>29.489635</c:v>
                </c:pt>
                <c:pt idx="595">
                  <c:v>36.898744999999998</c:v>
                </c:pt>
                <c:pt idx="596">
                  <c:v>55.879975000000009</c:v>
                </c:pt>
                <c:pt idx="597">
                  <c:v>59.811579999999999</c:v>
                </c:pt>
                <c:pt idx="598">
                  <c:v>52.943550000000002</c:v>
                </c:pt>
                <c:pt idx="599">
                  <c:v>58.876279000000004</c:v>
                </c:pt>
                <c:pt idx="600">
                  <c:v>73.778335999999996</c:v>
                </c:pt>
                <c:pt idx="601">
                  <c:v>72.523142000000007</c:v>
                </c:pt>
                <c:pt idx="602">
                  <c:v>60.686199999999999</c:v>
                </c:pt>
                <c:pt idx="603">
                  <c:v>72.930035000000004</c:v>
                </c:pt>
                <c:pt idx="604">
                  <c:v>52.881979000000001</c:v>
                </c:pt>
                <c:pt idx="605">
                  <c:v>75.55533100000001</c:v>
                </c:pt>
                <c:pt idx="606">
                  <c:v>82.014676000000009</c:v>
                </c:pt>
                <c:pt idx="607">
                  <c:v>79.049413000000001</c:v>
                </c:pt>
                <c:pt idx="608">
                  <c:v>79.734015999999997</c:v>
                </c:pt>
                <c:pt idx="609">
                  <c:v>82.595608999999996</c:v>
                </c:pt>
                <c:pt idx="610">
                  <c:v>81.908758000000006</c:v>
                </c:pt>
                <c:pt idx="611">
                  <c:v>86.069451000000001</c:v>
                </c:pt>
                <c:pt idx="612">
                  <c:v>89.553759999999997</c:v>
                </c:pt>
                <c:pt idx="613">
                  <c:v>92.080094000000003</c:v>
                </c:pt>
                <c:pt idx="614">
                  <c:v>87.044201999999999</c:v>
                </c:pt>
                <c:pt idx="615">
                  <c:v>77.60402400000001</c:v>
                </c:pt>
                <c:pt idx="616">
                  <c:v>41.878892999999998</c:v>
                </c:pt>
                <c:pt idx="617">
                  <c:v>40.744292999999999</c:v>
                </c:pt>
                <c:pt idx="618">
                  <c:v>71.208033</c:v>
                </c:pt>
                <c:pt idx="619">
                  <c:v>73.749803</c:v>
                </c:pt>
                <c:pt idx="620">
                  <c:v>73.641530000000003</c:v>
                </c:pt>
                <c:pt idx="621">
                  <c:v>67.617081999999996</c:v>
                </c:pt>
                <c:pt idx="622">
                  <c:v>78.934483999999998</c:v>
                </c:pt>
                <c:pt idx="623">
                  <c:v>58.525580000000005</c:v>
                </c:pt>
                <c:pt idx="624">
                  <c:v>71.156979000000007</c:v>
                </c:pt>
                <c:pt idx="625">
                  <c:v>87.383311000000006</c:v>
                </c:pt>
                <c:pt idx="626">
                  <c:v>74.281847999999997</c:v>
                </c:pt>
                <c:pt idx="627">
                  <c:v>65.154100999999997</c:v>
                </c:pt>
                <c:pt idx="628">
                  <c:v>65.770013000000006</c:v>
                </c:pt>
                <c:pt idx="629">
                  <c:v>62.711061999999998</c:v>
                </c:pt>
                <c:pt idx="630">
                  <c:v>68.584693000000001</c:v>
                </c:pt>
                <c:pt idx="631">
                  <c:v>79.420034999999999</c:v>
                </c:pt>
                <c:pt idx="632">
                  <c:v>69.417523000000003</c:v>
                </c:pt>
                <c:pt idx="633">
                  <c:v>91.526361000000009</c:v>
                </c:pt>
                <c:pt idx="634">
                  <c:v>68.489783000000003</c:v>
                </c:pt>
                <c:pt idx="635">
                  <c:v>77.428685999999999</c:v>
                </c:pt>
                <c:pt idx="636">
                  <c:v>98.881047000000009</c:v>
                </c:pt>
                <c:pt idx="637">
                  <c:v>105.115765</c:v>
                </c:pt>
                <c:pt idx="638">
                  <c:v>103.779428</c:v>
                </c:pt>
                <c:pt idx="639">
                  <c:v>107.26032499999999</c:v>
                </c:pt>
                <c:pt idx="640">
                  <c:v>111.28618</c:v>
                </c:pt>
                <c:pt idx="641">
                  <c:v>105.069988</c:v>
                </c:pt>
                <c:pt idx="642">
                  <c:v>48.150036</c:v>
                </c:pt>
                <c:pt idx="643">
                  <c:v>50.148351999999996</c:v>
                </c:pt>
                <c:pt idx="644">
                  <c:v>67.946148000000008</c:v>
                </c:pt>
                <c:pt idx="645">
                  <c:v>57.387004999999995</c:v>
                </c:pt>
                <c:pt idx="646">
                  <c:v>52.888112</c:v>
                </c:pt>
                <c:pt idx="647">
                  <c:v>93.261419000000004</c:v>
                </c:pt>
                <c:pt idx="648">
                  <c:v>76.003283999999994</c:v>
                </c:pt>
                <c:pt idx="649">
                  <c:v>105.75609700000001</c:v>
                </c:pt>
                <c:pt idx="650">
                  <c:v>92.876552000000004</c:v>
                </c:pt>
                <c:pt idx="651">
                  <c:v>113.12612999999999</c:v>
                </c:pt>
                <c:pt idx="652">
                  <c:v>123.38826700000001</c:v>
                </c:pt>
                <c:pt idx="653">
                  <c:v>108.58645799999999</c:v>
                </c:pt>
                <c:pt idx="654">
                  <c:v>84.343539000000007</c:v>
                </c:pt>
                <c:pt idx="655">
                  <c:v>80.974235000000007</c:v>
                </c:pt>
                <c:pt idx="656">
                  <c:v>114.131868</c:v>
                </c:pt>
                <c:pt idx="657">
                  <c:v>122.27999000000001</c:v>
                </c:pt>
                <c:pt idx="658">
                  <c:v>120.99901300000001</c:v>
                </c:pt>
                <c:pt idx="659">
                  <c:v>120.11535900000001</c:v>
                </c:pt>
                <c:pt idx="660">
                  <c:v>112.31490199999999</c:v>
                </c:pt>
                <c:pt idx="661">
                  <c:v>86.630074999999991</c:v>
                </c:pt>
                <c:pt idx="662">
                  <c:v>110.28863</c:v>
                </c:pt>
                <c:pt idx="663">
                  <c:v>97.254421000000008</c:v>
                </c:pt>
                <c:pt idx="664">
                  <c:v>123.67536199999999</c:v>
                </c:pt>
                <c:pt idx="665">
                  <c:v>130.33308700000001</c:v>
                </c:pt>
                <c:pt idx="666">
                  <c:v>115.12214999999999</c:v>
                </c:pt>
                <c:pt idx="667">
                  <c:v>104.697216</c:v>
                </c:pt>
                <c:pt idx="668">
                  <c:v>87.443078</c:v>
                </c:pt>
                <c:pt idx="669">
                  <c:v>94.084244999999996</c:v>
                </c:pt>
                <c:pt idx="670">
                  <c:v>110.632453</c:v>
                </c:pt>
                <c:pt idx="671">
                  <c:v>127.95619000000001</c:v>
                </c:pt>
                <c:pt idx="672">
                  <c:v>117.20608899999999</c:v>
                </c:pt>
                <c:pt idx="673">
                  <c:v>139.001836</c:v>
                </c:pt>
                <c:pt idx="674">
                  <c:v>132.05492800000002</c:v>
                </c:pt>
                <c:pt idx="675">
                  <c:v>126.728829</c:v>
                </c:pt>
                <c:pt idx="676">
                  <c:v>132.235682</c:v>
                </c:pt>
                <c:pt idx="677">
                  <c:v>115.28847599999999</c:v>
                </c:pt>
                <c:pt idx="678">
                  <c:v>113.704173</c:v>
                </c:pt>
                <c:pt idx="679">
                  <c:v>137.760516</c:v>
                </c:pt>
                <c:pt idx="680">
                  <c:v>103.738598</c:v>
                </c:pt>
                <c:pt idx="681">
                  <c:v>120.78600900000001</c:v>
                </c:pt>
                <c:pt idx="682">
                  <c:v>110.063681</c:v>
                </c:pt>
                <c:pt idx="683">
                  <c:v>121.67054899999999</c:v>
                </c:pt>
                <c:pt idx="684">
                  <c:v>118.58872500000001</c:v>
                </c:pt>
                <c:pt idx="685">
                  <c:v>143.469875</c:v>
                </c:pt>
                <c:pt idx="686">
                  <c:v>144.36623600000001</c:v>
                </c:pt>
                <c:pt idx="687">
                  <c:v>135.70738500000002</c:v>
                </c:pt>
                <c:pt idx="688">
                  <c:v>139.28736500000002</c:v>
                </c:pt>
                <c:pt idx="689">
                  <c:v>113.864705</c:v>
                </c:pt>
                <c:pt idx="690">
                  <c:v>107.30937900000001</c:v>
                </c:pt>
                <c:pt idx="691">
                  <c:v>115.37324099999999</c:v>
                </c:pt>
                <c:pt idx="692">
                  <c:v>144.174162</c:v>
                </c:pt>
                <c:pt idx="693">
                  <c:v>143.09725399999999</c:v>
                </c:pt>
                <c:pt idx="694">
                  <c:v>144.25781300000003</c:v>
                </c:pt>
                <c:pt idx="695">
                  <c:v>124.43835300000001</c:v>
                </c:pt>
                <c:pt idx="696">
                  <c:v>108.85613499999999</c:v>
                </c:pt>
                <c:pt idx="697">
                  <c:v>102.190352</c:v>
                </c:pt>
                <c:pt idx="698">
                  <c:v>108.63788900000002</c:v>
                </c:pt>
                <c:pt idx="699">
                  <c:v>127.47938600000001</c:v>
                </c:pt>
                <c:pt idx="700">
                  <c:v>133.610525</c:v>
                </c:pt>
                <c:pt idx="701">
                  <c:v>124.855521</c:v>
                </c:pt>
                <c:pt idx="702">
                  <c:v>140.307581</c:v>
                </c:pt>
                <c:pt idx="703">
                  <c:v>154.87398300000001</c:v>
                </c:pt>
                <c:pt idx="704">
                  <c:v>142.15795900000001</c:v>
                </c:pt>
                <c:pt idx="705">
                  <c:v>141.87820600000001</c:v>
                </c:pt>
                <c:pt idx="706">
                  <c:v>140.53255900000002</c:v>
                </c:pt>
                <c:pt idx="707">
                  <c:v>138.10477799999998</c:v>
                </c:pt>
                <c:pt idx="708">
                  <c:v>154.20006799999999</c:v>
                </c:pt>
                <c:pt idx="709">
                  <c:v>146.82861199999999</c:v>
                </c:pt>
                <c:pt idx="710">
                  <c:v>135.922584</c:v>
                </c:pt>
                <c:pt idx="711">
                  <c:v>133.91090499999999</c:v>
                </c:pt>
                <c:pt idx="712">
                  <c:v>122.044005</c:v>
                </c:pt>
                <c:pt idx="713">
                  <c:v>144.16546</c:v>
                </c:pt>
                <c:pt idx="714">
                  <c:v>150.398169</c:v>
                </c:pt>
                <c:pt idx="715">
                  <c:v>121.464118</c:v>
                </c:pt>
                <c:pt idx="716">
                  <c:v>125.940472</c:v>
                </c:pt>
                <c:pt idx="717">
                  <c:v>127.084039</c:v>
                </c:pt>
                <c:pt idx="718">
                  <c:v>109.32945699999999</c:v>
                </c:pt>
                <c:pt idx="719">
                  <c:v>100.22902499999999</c:v>
                </c:pt>
                <c:pt idx="720">
                  <c:v>76.653807999999998</c:v>
                </c:pt>
                <c:pt idx="721">
                  <c:v>76.804731000000004</c:v>
                </c:pt>
                <c:pt idx="722">
                  <c:v>111.70799599999999</c:v>
                </c:pt>
                <c:pt idx="723">
                  <c:v>122.61239999999999</c:v>
                </c:pt>
                <c:pt idx="724">
                  <c:v>92.940759</c:v>
                </c:pt>
                <c:pt idx="725">
                  <c:v>72.473664999999997</c:v>
                </c:pt>
                <c:pt idx="726">
                  <c:v>84.805543999999998</c:v>
                </c:pt>
                <c:pt idx="727">
                  <c:v>104.93646700000001</c:v>
                </c:pt>
                <c:pt idx="728">
                  <c:v>105.623833</c:v>
                </c:pt>
                <c:pt idx="729">
                  <c:v>128.61628899999999</c:v>
                </c:pt>
                <c:pt idx="730">
                  <c:v>98.365379000000004</c:v>
                </c:pt>
                <c:pt idx="731">
                  <c:v>103.15539299999999</c:v>
                </c:pt>
                <c:pt idx="732">
                  <c:v>120.382323</c:v>
                </c:pt>
                <c:pt idx="733">
                  <c:v>125.09799000000001</c:v>
                </c:pt>
                <c:pt idx="734">
                  <c:v>127.70667200000001</c:v>
                </c:pt>
                <c:pt idx="735">
                  <c:v>141.10968299999999</c:v>
                </c:pt>
                <c:pt idx="736">
                  <c:v>59.511673000000002</c:v>
                </c:pt>
                <c:pt idx="737">
                  <c:v>65.61743700000001</c:v>
                </c:pt>
                <c:pt idx="738">
                  <c:v>119.062271</c:v>
                </c:pt>
                <c:pt idx="739">
                  <c:v>133.24676500000001</c:v>
                </c:pt>
                <c:pt idx="740">
                  <c:v>129.74678900000001</c:v>
                </c:pt>
                <c:pt idx="741">
                  <c:v>123.42019499999999</c:v>
                </c:pt>
                <c:pt idx="742">
                  <c:v>124.512028</c:v>
                </c:pt>
                <c:pt idx="743">
                  <c:v>148.154303</c:v>
                </c:pt>
                <c:pt idx="744">
                  <c:v>157.83444399999999</c:v>
                </c:pt>
                <c:pt idx="745">
                  <c:v>152.48125400000001</c:v>
                </c:pt>
                <c:pt idx="746">
                  <c:v>141.67329800000002</c:v>
                </c:pt>
                <c:pt idx="747">
                  <c:v>112.988043</c:v>
                </c:pt>
                <c:pt idx="748">
                  <c:v>117.22874499999999</c:v>
                </c:pt>
                <c:pt idx="749">
                  <c:v>119.208596</c:v>
                </c:pt>
                <c:pt idx="750">
                  <c:v>99.419123000000013</c:v>
                </c:pt>
                <c:pt idx="751">
                  <c:v>155.46682899999999</c:v>
                </c:pt>
                <c:pt idx="752">
                  <c:v>151.62657300000001</c:v>
                </c:pt>
                <c:pt idx="753">
                  <c:v>147.56983399999999</c:v>
                </c:pt>
                <c:pt idx="754">
                  <c:v>134.49714799999998</c:v>
                </c:pt>
                <c:pt idx="755">
                  <c:v>147.68632699999998</c:v>
                </c:pt>
                <c:pt idx="756">
                  <c:v>137.098422</c:v>
                </c:pt>
                <c:pt idx="757">
                  <c:v>136.951155</c:v>
                </c:pt>
                <c:pt idx="758">
                  <c:v>143.84562400000002</c:v>
                </c:pt>
                <c:pt idx="759">
                  <c:v>154.14133800000002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5"/>
                <c:lvl>
                  <c:pt idx="14">
                    <c:v>J</c:v>
                  </c:pt>
                  <c:pt idx="44">
                    <c:v>J</c:v>
                  </c:pt>
                  <c:pt idx="75">
                    <c:v>A</c:v>
                  </c:pt>
                  <c:pt idx="106">
                    <c:v>S</c:v>
                  </c:pt>
                  <c:pt idx="136">
                    <c:v>O</c:v>
                  </c:pt>
                  <c:pt idx="167">
                    <c:v>N</c:v>
                  </c:pt>
                  <c:pt idx="197">
                    <c:v>D</c:v>
                  </c:pt>
                  <c:pt idx="228">
                    <c:v>E</c:v>
                  </c:pt>
                  <c:pt idx="259">
                    <c:v>F</c:v>
                  </c:pt>
                  <c:pt idx="287">
                    <c:v>M</c:v>
                  </c:pt>
                  <c:pt idx="318">
                    <c:v>A</c:v>
                  </c:pt>
                  <c:pt idx="348">
                    <c:v>M</c:v>
                  </c:pt>
                  <c:pt idx="379">
                    <c:v>J</c:v>
                  </c:pt>
                  <c:pt idx="409">
                    <c:v>J</c:v>
                  </c:pt>
                  <c:pt idx="440">
                    <c:v>A</c:v>
                  </c:pt>
                  <c:pt idx="471">
                    <c:v>S</c:v>
                  </c:pt>
                  <c:pt idx="501">
                    <c:v>O</c:v>
                  </c:pt>
                  <c:pt idx="532">
                    <c:v>N</c:v>
                  </c:pt>
                  <c:pt idx="562">
                    <c:v>D</c:v>
                  </c:pt>
                  <c:pt idx="593">
                    <c:v>E</c:v>
                  </c:pt>
                  <c:pt idx="624">
                    <c:v>F</c:v>
                  </c:pt>
                  <c:pt idx="652">
                    <c:v>M</c:v>
                  </c:pt>
                  <c:pt idx="683">
                    <c:v>A</c:v>
                  </c:pt>
                  <c:pt idx="713">
                    <c:v>M</c:v>
                  </c:pt>
                  <c:pt idx="744">
                    <c:v>J</c:v>
                  </c:pt>
                </c:lvl>
                <c:lvl>
                  <c:pt idx="0">
                    <c:v>2021</c:v>
                  </c:pt>
                  <c:pt idx="214">
                    <c:v>2022</c:v>
                  </c:pt>
                  <c:pt idx="579">
                    <c:v>2023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72.084582442505038</c:v>
                </c:pt>
                <c:pt idx="1">
                  <c:v>72.084582442505038</c:v>
                </c:pt>
                <c:pt idx="2">
                  <c:v>72.084582442505038</c:v>
                </c:pt>
                <c:pt idx="3">
                  <c:v>72.084582442505038</c:v>
                </c:pt>
                <c:pt idx="4">
                  <c:v>72.084582442505038</c:v>
                </c:pt>
                <c:pt idx="5">
                  <c:v>72.084582442505038</c:v>
                </c:pt>
                <c:pt idx="6">
                  <c:v>72.084582442505038</c:v>
                </c:pt>
                <c:pt idx="7">
                  <c:v>72.084582442505038</c:v>
                </c:pt>
                <c:pt idx="8">
                  <c:v>72.084582442505038</c:v>
                </c:pt>
                <c:pt idx="9">
                  <c:v>72.084582442505038</c:v>
                </c:pt>
                <c:pt idx="10">
                  <c:v>72.084582442505038</c:v>
                </c:pt>
                <c:pt idx="11">
                  <c:v>72.084582442505038</c:v>
                </c:pt>
                <c:pt idx="12">
                  <c:v>72.084582442505038</c:v>
                </c:pt>
                <c:pt idx="13">
                  <c:v>72.084582442505038</c:v>
                </c:pt>
                <c:pt idx="14">
                  <c:v>72.084582442505038</c:v>
                </c:pt>
                <c:pt idx="15">
                  <c:v>72.084582442505038</c:v>
                </c:pt>
                <c:pt idx="16">
                  <c:v>72.084582442505038</c:v>
                </c:pt>
                <c:pt idx="17">
                  <c:v>72.084582442505038</c:v>
                </c:pt>
                <c:pt idx="18">
                  <c:v>72.084582442505038</c:v>
                </c:pt>
                <c:pt idx="19">
                  <c:v>72.084582442505038</c:v>
                </c:pt>
                <c:pt idx="20">
                  <c:v>72.084582442505038</c:v>
                </c:pt>
                <c:pt idx="21">
                  <c:v>72.084582442505038</c:v>
                </c:pt>
                <c:pt idx="22">
                  <c:v>72.084582442505038</c:v>
                </c:pt>
                <c:pt idx="23">
                  <c:v>72.084582442505038</c:v>
                </c:pt>
                <c:pt idx="24">
                  <c:v>72.084582442505038</c:v>
                </c:pt>
                <c:pt idx="25">
                  <c:v>72.084582442505038</c:v>
                </c:pt>
                <c:pt idx="26">
                  <c:v>72.084582442505038</c:v>
                </c:pt>
                <c:pt idx="27">
                  <c:v>72.084582442505038</c:v>
                </c:pt>
                <c:pt idx="28">
                  <c:v>72.084582442505038</c:v>
                </c:pt>
                <c:pt idx="29">
                  <c:v>72.084582442505038</c:v>
                </c:pt>
                <c:pt idx="30">
                  <c:v>73.220089691093634</c:v>
                </c:pt>
                <c:pt idx="31">
                  <c:v>73.220089691093634</c:v>
                </c:pt>
                <c:pt idx="32">
                  <c:v>73.220089691093634</c:v>
                </c:pt>
                <c:pt idx="33">
                  <c:v>73.220089691093634</c:v>
                </c:pt>
                <c:pt idx="34">
                  <c:v>73.220089691093634</c:v>
                </c:pt>
                <c:pt idx="35">
                  <c:v>73.220089691093634</c:v>
                </c:pt>
                <c:pt idx="36">
                  <c:v>73.220089691093634</c:v>
                </c:pt>
                <c:pt idx="37">
                  <c:v>73.220089691093634</c:v>
                </c:pt>
                <c:pt idx="38">
                  <c:v>73.220089691093634</c:v>
                </c:pt>
                <c:pt idx="39">
                  <c:v>73.220089691093634</c:v>
                </c:pt>
                <c:pt idx="40">
                  <c:v>73.220089691093634</c:v>
                </c:pt>
                <c:pt idx="41">
                  <c:v>73.220089691093634</c:v>
                </c:pt>
                <c:pt idx="42">
                  <c:v>73.220089691093634</c:v>
                </c:pt>
                <c:pt idx="43">
                  <c:v>73.220089691093634</c:v>
                </c:pt>
                <c:pt idx="44">
                  <c:v>73.220089691093634</c:v>
                </c:pt>
                <c:pt idx="45">
                  <c:v>73.220089691093634</c:v>
                </c:pt>
                <c:pt idx="46">
                  <c:v>73.220089691093634</c:v>
                </c:pt>
                <c:pt idx="47">
                  <c:v>73.220089691093634</c:v>
                </c:pt>
                <c:pt idx="48">
                  <c:v>73.220089691093634</c:v>
                </c:pt>
                <c:pt idx="49">
                  <c:v>73.220089691093634</c:v>
                </c:pt>
                <c:pt idx="50">
                  <c:v>73.220089691093634</c:v>
                </c:pt>
                <c:pt idx="51">
                  <c:v>73.220089691093634</c:v>
                </c:pt>
                <c:pt idx="52">
                  <c:v>73.220089691093634</c:v>
                </c:pt>
                <c:pt idx="53">
                  <c:v>73.220089691093634</c:v>
                </c:pt>
                <c:pt idx="54">
                  <c:v>73.220089691093634</c:v>
                </c:pt>
                <c:pt idx="55">
                  <c:v>73.220089691093634</c:v>
                </c:pt>
                <c:pt idx="56">
                  <c:v>73.220089691093634</c:v>
                </c:pt>
                <c:pt idx="57">
                  <c:v>73.220089691093634</c:v>
                </c:pt>
                <c:pt idx="58">
                  <c:v>73.220089691093634</c:v>
                </c:pt>
                <c:pt idx="59">
                  <c:v>73.220089691093634</c:v>
                </c:pt>
                <c:pt idx="60">
                  <c:v>73.220089691093634</c:v>
                </c:pt>
                <c:pt idx="61">
                  <c:v>68.037580238401247</c:v>
                </c:pt>
                <c:pt idx="62">
                  <c:v>68.037580238401247</c:v>
                </c:pt>
                <c:pt idx="63">
                  <c:v>68.037580238401247</c:v>
                </c:pt>
                <c:pt idx="64">
                  <c:v>68.037580238401247</c:v>
                </c:pt>
                <c:pt idx="65">
                  <c:v>68.037580238401247</c:v>
                </c:pt>
                <c:pt idx="66">
                  <c:v>68.037580238401247</c:v>
                </c:pt>
                <c:pt idx="67">
                  <c:v>68.037580238401247</c:v>
                </c:pt>
                <c:pt idx="68">
                  <c:v>68.037580238401247</c:v>
                </c:pt>
                <c:pt idx="69">
                  <c:v>68.037580238401247</c:v>
                </c:pt>
                <c:pt idx="70">
                  <c:v>68.037580238401247</c:v>
                </c:pt>
                <c:pt idx="71">
                  <c:v>68.037580238401247</c:v>
                </c:pt>
                <c:pt idx="72">
                  <c:v>68.037580238401247</c:v>
                </c:pt>
                <c:pt idx="73">
                  <c:v>68.037580238401247</c:v>
                </c:pt>
                <c:pt idx="74">
                  <c:v>68.037580238401247</c:v>
                </c:pt>
                <c:pt idx="75">
                  <c:v>68.037580238401247</c:v>
                </c:pt>
                <c:pt idx="76">
                  <c:v>68.037580238401247</c:v>
                </c:pt>
                <c:pt idx="77">
                  <c:v>68.037580238401247</c:v>
                </c:pt>
                <c:pt idx="78">
                  <c:v>68.037580238401247</c:v>
                </c:pt>
                <c:pt idx="79">
                  <c:v>68.037580238401247</c:v>
                </c:pt>
                <c:pt idx="80">
                  <c:v>68.037580238401247</c:v>
                </c:pt>
                <c:pt idx="81">
                  <c:v>68.037580238401247</c:v>
                </c:pt>
                <c:pt idx="82">
                  <c:v>68.037580238401247</c:v>
                </c:pt>
                <c:pt idx="83">
                  <c:v>68.037580238401247</c:v>
                </c:pt>
                <c:pt idx="84">
                  <c:v>68.037580238401247</c:v>
                </c:pt>
                <c:pt idx="85">
                  <c:v>68.037580238401247</c:v>
                </c:pt>
                <c:pt idx="86">
                  <c:v>68.037580238401247</c:v>
                </c:pt>
                <c:pt idx="87">
                  <c:v>68.037580238401247</c:v>
                </c:pt>
                <c:pt idx="88">
                  <c:v>68.037580238401247</c:v>
                </c:pt>
                <c:pt idx="89">
                  <c:v>68.037580238401247</c:v>
                </c:pt>
                <c:pt idx="90">
                  <c:v>68.037580238401247</c:v>
                </c:pt>
                <c:pt idx="91">
                  <c:v>68.037580238401247</c:v>
                </c:pt>
                <c:pt idx="92">
                  <c:v>59.040223612163082</c:v>
                </c:pt>
                <c:pt idx="93">
                  <c:v>59.040223612163082</c:v>
                </c:pt>
                <c:pt idx="94">
                  <c:v>59.040223612163082</c:v>
                </c:pt>
                <c:pt idx="95">
                  <c:v>59.040223612163082</c:v>
                </c:pt>
                <c:pt idx="96">
                  <c:v>59.040223612163082</c:v>
                </c:pt>
                <c:pt idx="97">
                  <c:v>59.040223612163082</c:v>
                </c:pt>
                <c:pt idx="98">
                  <c:v>59.040223612163082</c:v>
                </c:pt>
                <c:pt idx="99">
                  <c:v>59.040223612163082</c:v>
                </c:pt>
                <c:pt idx="100">
                  <c:v>59.040223612163082</c:v>
                </c:pt>
                <c:pt idx="101">
                  <c:v>59.040223612163082</c:v>
                </c:pt>
                <c:pt idx="102">
                  <c:v>59.040223612163082</c:v>
                </c:pt>
                <c:pt idx="103">
                  <c:v>59.040223612163082</c:v>
                </c:pt>
                <c:pt idx="104">
                  <c:v>59.040223612163082</c:v>
                </c:pt>
                <c:pt idx="105">
                  <c:v>59.040223612163082</c:v>
                </c:pt>
                <c:pt idx="106">
                  <c:v>59.040223612163082</c:v>
                </c:pt>
                <c:pt idx="107">
                  <c:v>59.040223612163082</c:v>
                </c:pt>
                <c:pt idx="108">
                  <c:v>59.040223612163082</c:v>
                </c:pt>
                <c:pt idx="109">
                  <c:v>59.040223612163082</c:v>
                </c:pt>
                <c:pt idx="110">
                  <c:v>59.040223612163082</c:v>
                </c:pt>
                <c:pt idx="111">
                  <c:v>59.040223612163082</c:v>
                </c:pt>
                <c:pt idx="112">
                  <c:v>59.040223612163082</c:v>
                </c:pt>
                <c:pt idx="113">
                  <c:v>59.040223612163082</c:v>
                </c:pt>
                <c:pt idx="114">
                  <c:v>59.040223612163082</c:v>
                </c:pt>
                <c:pt idx="115">
                  <c:v>59.040223612163082</c:v>
                </c:pt>
                <c:pt idx="116">
                  <c:v>59.040223612163082</c:v>
                </c:pt>
                <c:pt idx="117">
                  <c:v>59.040223612163082</c:v>
                </c:pt>
                <c:pt idx="118">
                  <c:v>59.040223612163082</c:v>
                </c:pt>
                <c:pt idx="119">
                  <c:v>59.040223612163082</c:v>
                </c:pt>
                <c:pt idx="120">
                  <c:v>59.040223612163082</c:v>
                </c:pt>
                <c:pt idx="121">
                  <c:v>59.040223612163082</c:v>
                </c:pt>
                <c:pt idx="122">
                  <c:v>47.536843219653683</c:v>
                </c:pt>
                <c:pt idx="123">
                  <c:v>47.536843219653683</c:v>
                </c:pt>
                <c:pt idx="124">
                  <c:v>47.536843219653683</c:v>
                </c:pt>
                <c:pt idx="125">
                  <c:v>47.536843219653683</c:v>
                </c:pt>
                <c:pt idx="126">
                  <c:v>47.536843219653683</c:v>
                </c:pt>
                <c:pt idx="127">
                  <c:v>47.536843219653683</c:v>
                </c:pt>
                <c:pt idx="128">
                  <c:v>47.536843219653683</c:v>
                </c:pt>
                <c:pt idx="129">
                  <c:v>47.536843219653683</c:v>
                </c:pt>
                <c:pt idx="130">
                  <c:v>47.536843219653683</c:v>
                </c:pt>
                <c:pt idx="131">
                  <c:v>47.536843219653683</c:v>
                </c:pt>
                <c:pt idx="132">
                  <c:v>47.536843219653683</c:v>
                </c:pt>
                <c:pt idx="133">
                  <c:v>47.536843219653683</c:v>
                </c:pt>
                <c:pt idx="134">
                  <c:v>47.536843219653683</c:v>
                </c:pt>
                <c:pt idx="135">
                  <c:v>47.536843219653683</c:v>
                </c:pt>
                <c:pt idx="136">
                  <c:v>47.536843219653683</c:v>
                </c:pt>
                <c:pt idx="137">
                  <c:v>47.536843219653683</c:v>
                </c:pt>
                <c:pt idx="138">
                  <c:v>47.536843219653683</c:v>
                </c:pt>
                <c:pt idx="139">
                  <c:v>47.536843219653683</c:v>
                </c:pt>
                <c:pt idx="140">
                  <c:v>47.536843219653683</c:v>
                </c:pt>
                <c:pt idx="141">
                  <c:v>47.536843219653683</c:v>
                </c:pt>
                <c:pt idx="142">
                  <c:v>47.536843219653683</c:v>
                </c:pt>
                <c:pt idx="143">
                  <c:v>47.536843219653683</c:v>
                </c:pt>
                <c:pt idx="144">
                  <c:v>47.536843219653683</c:v>
                </c:pt>
                <c:pt idx="145">
                  <c:v>47.536843219653683</c:v>
                </c:pt>
                <c:pt idx="146">
                  <c:v>47.536843219653683</c:v>
                </c:pt>
                <c:pt idx="147">
                  <c:v>47.536843219653683</c:v>
                </c:pt>
                <c:pt idx="148">
                  <c:v>47.536843219653683</c:v>
                </c:pt>
                <c:pt idx="149">
                  <c:v>47.536843219653683</c:v>
                </c:pt>
                <c:pt idx="150">
                  <c:v>47.536843219653683</c:v>
                </c:pt>
                <c:pt idx="151">
                  <c:v>47.536843219653683</c:v>
                </c:pt>
                <c:pt idx="152">
                  <c:v>47.536843219653683</c:v>
                </c:pt>
                <c:pt idx="153">
                  <c:v>33.819001711362226</c:v>
                </c:pt>
                <c:pt idx="154">
                  <c:v>33.819001711362226</c:v>
                </c:pt>
                <c:pt idx="155">
                  <c:v>33.819001711362226</c:v>
                </c:pt>
                <c:pt idx="156">
                  <c:v>33.819001711362226</c:v>
                </c:pt>
                <c:pt idx="157">
                  <c:v>33.819001711362226</c:v>
                </c:pt>
                <c:pt idx="158">
                  <c:v>33.819001711362226</c:v>
                </c:pt>
                <c:pt idx="159">
                  <c:v>33.819001711362226</c:v>
                </c:pt>
                <c:pt idx="160">
                  <c:v>33.819001711362226</c:v>
                </c:pt>
                <c:pt idx="161">
                  <c:v>33.819001711362226</c:v>
                </c:pt>
                <c:pt idx="162">
                  <c:v>33.819001711362226</c:v>
                </c:pt>
                <c:pt idx="163">
                  <c:v>33.819001711362226</c:v>
                </c:pt>
                <c:pt idx="164">
                  <c:v>33.819001711362226</c:v>
                </c:pt>
                <c:pt idx="165">
                  <c:v>33.819001711362226</c:v>
                </c:pt>
                <c:pt idx="166">
                  <c:v>33.819001711362226</c:v>
                </c:pt>
                <c:pt idx="167">
                  <c:v>33.819001711362226</c:v>
                </c:pt>
                <c:pt idx="168">
                  <c:v>33.819001711362226</c:v>
                </c:pt>
                <c:pt idx="169">
                  <c:v>33.819001711362226</c:v>
                </c:pt>
                <c:pt idx="170">
                  <c:v>33.819001711362226</c:v>
                </c:pt>
                <c:pt idx="171">
                  <c:v>33.819001711362226</c:v>
                </c:pt>
                <c:pt idx="172">
                  <c:v>33.819001711362226</c:v>
                </c:pt>
                <c:pt idx="173">
                  <c:v>33.819001711362226</c:v>
                </c:pt>
                <c:pt idx="174">
                  <c:v>33.819001711362226</c:v>
                </c:pt>
                <c:pt idx="175">
                  <c:v>33.819001711362226</c:v>
                </c:pt>
                <c:pt idx="176">
                  <c:v>33.819001711362226</c:v>
                </c:pt>
                <c:pt idx="177">
                  <c:v>33.819001711362226</c:v>
                </c:pt>
                <c:pt idx="178">
                  <c:v>33.819001711362226</c:v>
                </c:pt>
                <c:pt idx="179">
                  <c:v>33.819001711362226</c:v>
                </c:pt>
                <c:pt idx="180">
                  <c:v>33.819001711362226</c:v>
                </c:pt>
                <c:pt idx="181">
                  <c:v>33.819001711362226</c:v>
                </c:pt>
                <c:pt idx="182">
                  <c:v>33.819001711362226</c:v>
                </c:pt>
                <c:pt idx="183">
                  <c:v>31.093972940186504</c:v>
                </c:pt>
                <c:pt idx="184">
                  <c:v>31.093972940186504</c:v>
                </c:pt>
                <c:pt idx="185">
                  <c:v>31.093972940186504</c:v>
                </c:pt>
                <c:pt idx="186">
                  <c:v>31.093972940186504</c:v>
                </c:pt>
                <c:pt idx="187">
                  <c:v>31.093972940186504</c:v>
                </c:pt>
                <c:pt idx="188">
                  <c:v>31.093972940186504</c:v>
                </c:pt>
                <c:pt idx="189">
                  <c:v>31.093972940186504</c:v>
                </c:pt>
                <c:pt idx="190">
                  <c:v>31.093972940186504</c:v>
                </c:pt>
                <c:pt idx="191">
                  <c:v>31.093972940186504</c:v>
                </c:pt>
                <c:pt idx="192">
                  <c:v>31.093972940186504</c:v>
                </c:pt>
                <c:pt idx="193">
                  <c:v>31.093972940186504</c:v>
                </c:pt>
                <c:pt idx="194">
                  <c:v>31.093972940186504</c:v>
                </c:pt>
                <c:pt idx="195">
                  <c:v>31.093972940186504</c:v>
                </c:pt>
                <c:pt idx="196">
                  <c:v>31.093972940186504</c:v>
                </c:pt>
                <c:pt idx="197">
                  <c:v>31.093972940186504</c:v>
                </c:pt>
                <c:pt idx="198">
                  <c:v>31.093972940186504</c:v>
                </c:pt>
                <c:pt idx="199">
                  <c:v>31.093972940186504</c:v>
                </c:pt>
                <c:pt idx="200">
                  <c:v>31.093972940186504</c:v>
                </c:pt>
                <c:pt idx="201">
                  <c:v>31.093972940186504</c:v>
                </c:pt>
                <c:pt idx="202">
                  <c:v>31.093972940186504</c:v>
                </c:pt>
                <c:pt idx="203">
                  <c:v>31.093972940186504</c:v>
                </c:pt>
                <c:pt idx="204">
                  <c:v>31.093972940186504</c:v>
                </c:pt>
                <c:pt idx="205">
                  <c:v>31.093972940186504</c:v>
                </c:pt>
                <c:pt idx="206">
                  <c:v>31.093972940186504</c:v>
                </c:pt>
                <c:pt idx="207">
                  <c:v>31.093972940186504</c:v>
                </c:pt>
                <c:pt idx="208">
                  <c:v>31.093972940186504</c:v>
                </c:pt>
                <c:pt idx="209">
                  <c:v>31.093972940186504</c:v>
                </c:pt>
                <c:pt idx="210">
                  <c:v>31.093972940186504</c:v>
                </c:pt>
                <c:pt idx="211">
                  <c:v>31.093972940186504</c:v>
                </c:pt>
                <c:pt idx="212">
                  <c:v>31.093972940186504</c:v>
                </c:pt>
                <c:pt idx="213">
                  <c:v>31.093972940186504</c:v>
                </c:pt>
                <c:pt idx="214">
                  <c:v>44.542594979349133</c:v>
                </c:pt>
                <c:pt idx="215">
                  <c:v>44.542594979349133</c:v>
                </c:pt>
                <c:pt idx="216">
                  <c:v>44.542594979349133</c:v>
                </c:pt>
                <c:pt idx="217">
                  <c:v>44.542594979349133</c:v>
                </c:pt>
                <c:pt idx="218">
                  <c:v>44.542594979349133</c:v>
                </c:pt>
                <c:pt idx="219">
                  <c:v>44.542594979349133</c:v>
                </c:pt>
                <c:pt idx="220">
                  <c:v>44.542594979349133</c:v>
                </c:pt>
                <c:pt idx="221">
                  <c:v>44.542594979349133</c:v>
                </c:pt>
                <c:pt idx="222">
                  <c:v>44.542594979349133</c:v>
                </c:pt>
                <c:pt idx="223">
                  <c:v>44.542594979349133</c:v>
                </c:pt>
                <c:pt idx="224">
                  <c:v>44.542594979349133</c:v>
                </c:pt>
                <c:pt idx="225">
                  <c:v>44.542594979349133</c:v>
                </c:pt>
                <c:pt idx="226">
                  <c:v>44.542594979349133</c:v>
                </c:pt>
                <c:pt idx="227">
                  <c:v>44.542594979349133</c:v>
                </c:pt>
                <c:pt idx="228">
                  <c:v>44.542594979349133</c:v>
                </c:pt>
                <c:pt idx="229">
                  <c:v>44.542594979349133</c:v>
                </c:pt>
                <c:pt idx="230">
                  <c:v>44.542594979349133</c:v>
                </c:pt>
                <c:pt idx="231">
                  <c:v>44.542594979349133</c:v>
                </c:pt>
                <c:pt idx="232">
                  <c:v>44.542594979349133</c:v>
                </c:pt>
                <c:pt idx="233">
                  <c:v>44.542594979349133</c:v>
                </c:pt>
                <c:pt idx="234">
                  <c:v>44.542594979349133</c:v>
                </c:pt>
                <c:pt idx="235">
                  <c:v>44.542594979349133</c:v>
                </c:pt>
                <c:pt idx="236">
                  <c:v>44.542594979349133</c:v>
                </c:pt>
                <c:pt idx="237">
                  <c:v>44.542594979349133</c:v>
                </c:pt>
                <c:pt idx="238">
                  <c:v>44.542594979349133</c:v>
                </c:pt>
                <c:pt idx="239">
                  <c:v>44.542594979349133</c:v>
                </c:pt>
                <c:pt idx="240">
                  <c:v>44.542594979349133</c:v>
                </c:pt>
                <c:pt idx="241">
                  <c:v>44.542594979349133</c:v>
                </c:pt>
                <c:pt idx="242">
                  <c:v>44.542594979349133</c:v>
                </c:pt>
                <c:pt idx="243">
                  <c:v>44.542594979349133</c:v>
                </c:pt>
                <c:pt idx="244">
                  <c:v>44.542594979349133</c:v>
                </c:pt>
                <c:pt idx="245">
                  <c:v>58.055885030645463</c:v>
                </c:pt>
                <c:pt idx="246">
                  <c:v>58.055885030645463</c:v>
                </c:pt>
                <c:pt idx="247">
                  <c:v>58.055885030645463</c:v>
                </c:pt>
                <c:pt idx="248">
                  <c:v>58.055885030645463</c:v>
                </c:pt>
                <c:pt idx="249">
                  <c:v>58.055885030645463</c:v>
                </c:pt>
                <c:pt idx="250">
                  <c:v>58.055885030645463</c:v>
                </c:pt>
                <c:pt idx="251">
                  <c:v>58.055885030645463</c:v>
                </c:pt>
                <c:pt idx="252">
                  <c:v>58.055885030645463</c:v>
                </c:pt>
                <c:pt idx="253">
                  <c:v>58.055885030645463</c:v>
                </c:pt>
                <c:pt idx="254">
                  <c:v>58.055885030645463</c:v>
                </c:pt>
                <c:pt idx="255">
                  <c:v>58.055885030645463</c:v>
                </c:pt>
                <c:pt idx="256">
                  <c:v>58.055885030645463</c:v>
                </c:pt>
                <c:pt idx="257">
                  <c:v>58.055885030645463</c:v>
                </c:pt>
                <c:pt idx="258">
                  <c:v>58.055885030645463</c:v>
                </c:pt>
                <c:pt idx="259">
                  <c:v>58.055885030645463</c:v>
                </c:pt>
                <c:pt idx="260">
                  <c:v>58.055885030645463</c:v>
                </c:pt>
                <c:pt idx="261">
                  <c:v>58.055885030645463</c:v>
                </c:pt>
                <c:pt idx="262">
                  <c:v>58.055885030645463</c:v>
                </c:pt>
                <c:pt idx="263">
                  <c:v>58.055885030645463</c:v>
                </c:pt>
                <c:pt idx="264">
                  <c:v>58.055885030645463</c:v>
                </c:pt>
                <c:pt idx="265">
                  <c:v>58.055885030645463</c:v>
                </c:pt>
                <c:pt idx="266">
                  <c:v>58.055885030645463</c:v>
                </c:pt>
                <c:pt idx="267">
                  <c:v>58.055885030645463</c:v>
                </c:pt>
                <c:pt idx="268">
                  <c:v>58.055885030645463</c:v>
                </c:pt>
                <c:pt idx="269">
                  <c:v>58.055885030645463</c:v>
                </c:pt>
                <c:pt idx="270">
                  <c:v>58.055885030645463</c:v>
                </c:pt>
                <c:pt idx="271">
                  <c:v>58.055885030645463</c:v>
                </c:pt>
                <c:pt idx="272">
                  <c:v>58.055885030645463</c:v>
                </c:pt>
                <c:pt idx="273">
                  <c:v>69.955752796226463</c:v>
                </c:pt>
                <c:pt idx="274">
                  <c:v>69.955752796226463</c:v>
                </c:pt>
                <c:pt idx="275">
                  <c:v>69.955752796226463</c:v>
                </c:pt>
                <c:pt idx="276">
                  <c:v>69.955752796226463</c:v>
                </c:pt>
                <c:pt idx="277">
                  <c:v>69.955752796226463</c:v>
                </c:pt>
                <c:pt idx="278">
                  <c:v>69.955752796226463</c:v>
                </c:pt>
                <c:pt idx="279">
                  <c:v>69.955752796226463</c:v>
                </c:pt>
                <c:pt idx="280">
                  <c:v>69.955752796226463</c:v>
                </c:pt>
                <c:pt idx="281">
                  <c:v>69.955752796226463</c:v>
                </c:pt>
                <c:pt idx="282">
                  <c:v>69.955752796226463</c:v>
                </c:pt>
                <c:pt idx="283">
                  <c:v>69.955752796226463</c:v>
                </c:pt>
                <c:pt idx="284">
                  <c:v>69.955752796226463</c:v>
                </c:pt>
                <c:pt idx="285">
                  <c:v>69.955752796226463</c:v>
                </c:pt>
                <c:pt idx="286">
                  <c:v>69.955752796226463</c:v>
                </c:pt>
                <c:pt idx="287">
                  <c:v>69.955752796226463</c:v>
                </c:pt>
                <c:pt idx="288">
                  <c:v>69.955752796226463</c:v>
                </c:pt>
                <c:pt idx="289">
                  <c:v>69.955752796226463</c:v>
                </c:pt>
                <c:pt idx="290">
                  <c:v>69.955752796226463</c:v>
                </c:pt>
                <c:pt idx="291">
                  <c:v>69.955752796226463</c:v>
                </c:pt>
                <c:pt idx="292">
                  <c:v>69.955752796226463</c:v>
                </c:pt>
                <c:pt idx="293">
                  <c:v>69.955752796226463</c:v>
                </c:pt>
                <c:pt idx="294">
                  <c:v>69.955752796226463</c:v>
                </c:pt>
                <c:pt idx="295">
                  <c:v>69.955752796226463</c:v>
                </c:pt>
                <c:pt idx="296">
                  <c:v>69.955752796226463</c:v>
                </c:pt>
                <c:pt idx="297">
                  <c:v>69.955752796226463</c:v>
                </c:pt>
                <c:pt idx="298">
                  <c:v>69.955752796226463</c:v>
                </c:pt>
                <c:pt idx="299">
                  <c:v>69.955752796226463</c:v>
                </c:pt>
                <c:pt idx="300">
                  <c:v>69.955752796226463</c:v>
                </c:pt>
                <c:pt idx="301">
                  <c:v>69.955752796226463</c:v>
                </c:pt>
                <c:pt idx="302">
                  <c:v>69.955752796226463</c:v>
                </c:pt>
                <c:pt idx="303">
                  <c:v>69.955752796226463</c:v>
                </c:pt>
                <c:pt idx="304">
                  <c:v>75.276418731318273</c:v>
                </c:pt>
                <c:pt idx="305">
                  <c:v>75.276418731318273</c:v>
                </c:pt>
                <c:pt idx="306">
                  <c:v>75.276418731318273</c:v>
                </c:pt>
                <c:pt idx="307">
                  <c:v>75.276418731318273</c:v>
                </c:pt>
                <c:pt idx="308">
                  <c:v>75.276418731318273</c:v>
                </c:pt>
                <c:pt idx="309">
                  <c:v>75.276418731318273</c:v>
                </c:pt>
                <c:pt idx="310">
                  <c:v>75.276418731318273</c:v>
                </c:pt>
                <c:pt idx="311">
                  <c:v>75.276418731318273</c:v>
                </c:pt>
                <c:pt idx="312">
                  <c:v>75.276418731318273</c:v>
                </c:pt>
                <c:pt idx="313">
                  <c:v>75.276418731318273</c:v>
                </c:pt>
                <c:pt idx="314">
                  <c:v>75.276418731318273</c:v>
                </c:pt>
                <c:pt idx="315">
                  <c:v>75.276418731318273</c:v>
                </c:pt>
                <c:pt idx="316">
                  <c:v>75.276418731318273</c:v>
                </c:pt>
                <c:pt idx="317">
                  <c:v>75.276418731318273</c:v>
                </c:pt>
                <c:pt idx="318">
                  <c:v>75.276418731318273</c:v>
                </c:pt>
                <c:pt idx="319">
                  <c:v>75.276418731318273</c:v>
                </c:pt>
                <c:pt idx="320">
                  <c:v>75.276418731318273</c:v>
                </c:pt>
                <c:pt idx="321">
                  <c:v>75.276418731318273</c:v>
                </c:pt>
                <c:pt idx="322">
                  <c:v>75.276418731318273</c:v>
                </c:pt>
                <c:pt idx="323">
                  <c:v>75.276418731318273</c:v>
                </c:pt>
                <c:pt idx="324">
                  <c:v>75.276418731318273</c:v>
                </c:pt>
                <c:pt idx="325">
                  <c:v>75.276418731318273</c:v>
                </c:pt>
                <c:pt idx="326">
                  <c:v>75.276418731318273</c:v>
                </c:pt>
                <c:pt idx="327">
                  <c:v>75.276418731318273</c:v>
                </c:pt>
                <c:pt idx="328">
                  <c:v>75.276418731318273</c:v>
                </c:pt>
                <c:pt idx="329">
                  <c:v>75.276418731318273</c:v>
                </c:pt>
                <c:pt idx="330">
                  <c:v>75.276418731318273</c:v>
                </c:pt>
                <c:pt idx="331">
                  <c:v>75.276418731318273</c:v>
                </c:pt>
                <c:pt idx="332">
                  <c:v>75.276418731318273</c:v>
                </c:pt>
                <c:pt idx="333">
                  <c:v>75.276418731318273</c:v>
                </c:pt>
                <c:pt idx="334">
                  <c:v>88.879255606463232</c:v>
                </c:pt>
                <c:pt idx="335">
                  <c:v>88.879255606463232</c:v>
                </c:pt>
                <c:pt idx="336">
                  <c:v>88.879255606463232</c:v>
                </c:pt>
                <c:pt idx="337">
                  <c:v>88.879255606463232</c:v>
                </c:pt>
                <c:pt idx="338">
                  <c:v>88.879255606463232</c:v>
                </c:pt>
                <c:pt idx="339">
                  <c:v>88.879255606463232</c:v>
                </c:pt>
                <c:pt idx="340">
                  <c:v>88.879255606463232</c:v>
                </c:pt>
                <c:pt idx="341">
                  <c:v>88.879255606463232</c:v>
                </c:pt>
                <c:pt idx="342">
                  <c:v>88.879255606463232</c:v>
                </c:pt>
                <c:pt idx="343">
                  <c:v>88.879255606463232</c:v>
                </c:pt>
                <c:pt idx="344">
                  <c:v>88.879255606463232</c:v>
                </c:pt>
                <c:pt idx="345">
                  <c:v>88.879255606463232</c:v>
                </c:pt>
                <c:pt idx="346">
                  <c:v>88.879255606463232</c:v>
                </c:pt>
                <c:pt idx="347">
                  <c:v>88.879255606463232</c:v>
                </c:pt>
                <c:pt idx="348">
                  <c:v>88.879255606463232</c:v>
                </c:pt>
                <c:pt idx="349">
                  <c:v>88.879255606463232</c:v>
                </c:pt>
                <c:pt idx="350">
                  <c:v>88.879255606463232</c:v>
                </c:pt>
                <c:pt idx="351">
                  <c:v>88.879255606463232</c:v>
                </c:pt>
                <c:pt idx="352">
                  <c:v>88.879255606463232</c:v>
                </c:pt>
                <c:pt idx="353">
                  <c:v>88.879255606463232</c:v>
                </c:pt>
                <c:pt idx="354">
                  <c:v>88.879255606463232</c:v>
                </c:pt>
                <c:pt idx="355">
                  <c:v>88.879255606463232</c:v>
                </c:pt>
                <c:pt idx="356">
                  <c:v>88.879255606463232</c:v>
                </c:pt>
                <c:pt idx="357">
                  <c:v>88.879255606463232</c:v>
                </c:pt>
                <c:pt idx="358">
                  <c:v>88.879255606463232</c:v>
                </c:pt>
                <c:pt idx="359">
                  <c:v>88.879255606463232</c:v>
                </c:pt>
                <c:pt idx="360">
                  <c:v>88.879255606463232</c:v>
                </c:pt>
                <c:pt idx="361">
                  <c:v>88.879255606463232</c:v>
                </c:pt>
                <c:pt idx="362">
                  <c:v>88.879255606463232</c:v>
                </c:pt>
                <c:pt idx="363">
                  <c:v>88.879255606463232</c:v>
                </c:pt>
                <c:pt idx="364">
                  <c:v>88.879255606463232</c:v>
                </c:pt>
                <c:pt idx="365">
                  <c:v>93.280551130979475</c:v>
                </c:pt>
                <c:pt idx="366">
                  <c:v>93.280551130979475</c:v>
                </c:pt>
                <c:pt idx="367">
                  <c:v>93.280551130979475</c:v>
                </c:pt>
                <c:pt idx="368">
                  <c:v>93.280551130979475</c:v>
                </c:pt>
                <c:pt idx="369">
                  <c:v>93.280551130979475</c:v>
                </c:pt>
                <c:pt idx="370">
                  <c:v>93.280551130979475</c:v>
                </c:pt>
                <c:pt idx="371">
                  <c:v>93.280551130979475</c:v>
                </c:pt>
                <c:pt idx="372">
                  <c:v>93.280551130979475</c:v>
                </c:pt>
                <c:pt idx="373">
                  <c:v>93.280551130979475</c:v>
                </c:pt>
                <c:pt idx="374">
                  <c:v>93.280551130979475</c:v>
                </c:pt>
                <c:pt idx="375">
                  <c:v>93.280551130979475</c:v>
                </c:pt>
                <c:pt idx="376">
                  <c:v>93.280551130979475</c:v>
                </c:pt>
                <c:pt idx="377">
                  <c:v>93.280551130979475</c:v>
                </c:pt>
                <c:pt idx="378">
                  <c:v>93.280551130979475</c:v>
                </c:pt>
                <c:pt idx="379">
                  <c:v>93.280551130979475</c:v>
                </c:pt>
                <c:pt idx="380">
                  <c:v>93.280551130979475</c:v>
                </c:pt>
                <c:pt idx="381">
                  <c:v>93.280551130979475</c:v>
                </c:pt>
                <c:pt idx="382">
                  <c:v>93.280551130979475</c:v>
                </c:pt>
                <c:pt idx="383">
                  <c:v>93.280551130979475</c:v>
                </c:pt>
                <c:pt idx="384">
                  <c:v>93.280551130979475</c:v>
                </c:pt>
                <c:pt idx="385">
                  <c:v>93.280551130979475</c:v>
                </c:pt>
                <c:pt idx="386">
                  <c:v>93.280551130979475</c:v>
                </c:pt>
                <c:pt idx="387">
                  <c:v>93.280551130979475</c:v>
                </c:pt>
                <c:pt idx="388">
                  <c:v>93.280551130979475</c:v>
                </c:pt>
                <c:pt idx="389">
                  <c:v>93.280551130979475</c:v>
                </c:pt>
                <c:pt idx="390">
                  <c:v>93.280551130979475</c:v>
                </c:pt>
                <c:pt idx="391">
                  <c:v>93.280551130979475</c:v>
                </c:pt>
                <c:pt idx="392">
                  <c:v>93.280551130979475</c:v>
                </c:pt>
                <c:pt idx="393">
                  <c:v>93.280551130979475</c:v>
                </c:pt>
                <c:pt idx="394">
                  <c:v>93.280551130979475</c:v>
                </c:pt>
                <c:pt idx="395">
                  <c:v>95.160880586406606</c:v>
                </c:pt>
                <c:pt idx="396">
                  <c:v>95.160880586406606</c:v>
                </c:pt>
                <c:pt idx="397">
                  <c:v>95.160880586406606</c:v>
                </c:pt>
                <c:pt idx="398">
                  <c:v>95.160880586406606</c:v>
                </c:pt>
                <c:pt idx="399">
                  <c:v>95.160880586406606</c:v>
                </c:pt>
                <c:pt idx="400">
                  <c:v>95.160880586406606</c:v>
                </c:pt>
                <c:pt idx="401">
                  <c:v>95.160880586406606</c:v>
                </c:pt>
                <c:pt idx="402">
                  <c:v>95.160880586406606</c:v>
                </c:pt>
                <c:pt idx="403">
                  <c:v>95.160880586406606</c:v>
                </c:pt>
                <c:pt idx="404">
                  <c:v>95.160880586406606</c:v>
                </c:pt>
                <c:pt idx="405">
                  <c:v>95.160880586406606</c:v>
                </c:pt>
                <c:pt idx="406">
                  <c:v>95.160880586406606</c:v>
                </c:pt>
                <c:pt idx="407">
                  <c:v>95.160880586406606</c:v>
                </c:pt>
                <c:pt idx="408">
                  <c:v>88.213103179073428</c:v>
                </c:pt>
                <c:pt idx="409">
                  <c:v>88.213103179073428</c:v>
                </c:pt>
                <c:pt idx="410">
                  <c:v>88.213103179073428</c:v>
                </c:pt>
                <c:pt idx="411">
                  <c:v>88.213103179073428</c:v>
                </c:pt>
                <c:pt idx="412">
                  <c:v>88.213103179073428</c:v>
                </c:pt>
                <c:pt idx="413">
                  <c:v>88.213103179073428</c:v>
                </c:pt>
                <c:pt idx="414">
                  <c:v>88.213103179073428</c:v>
                </c:pt>
                <c:pt idx="415">
                  <c:v>88.213103179073428</c:v>
                </c:pt>
                <c:pt idx="416">
                  <c:v>88.213103179073428</c:v>
                </c:pt>
                <c:pt idx="417">
                  <c:v>88.213103179073428</c:v>
                </c:pt>
                <c:pt idx="418">
                  <c:v>88.213103179073428</c:v>
                </c:pt>
                <c:pt idx="419">
                  <c:v>88.213103179073428</c:v>
                </c:pt>
                <c:pt idx="420">
                  <c:v>88.213103179073428</c:v>
                </c:pt>
                <c:pt idx="421">
                  <c:v>88.213103179073428</c:v>
                </c:pt>
                <c:pt idx="422">
                  <c:v>88.213103179073428</c:v>
                </c:pt>
                <c:pt idx="423">
                  <c:v>88.213103179073428</c:v>
                </c:pt>
                <c:pt idx="424">
                  <c:v>88.213103179073428</c:v>
                </c:pt>
                <c:pt idx="425">
                  <c:v>88.213103179073428</c:v>
                </c:pt>
                <c:pt idx="426">
                  <c:v>88.213103179073428</c:v>
                </c:pt>
                <c:pt idx="427">
                  <c:v>88.213103179073428</c:v>
                </c:pt>
                <c:pt idx="428">
                  <c:v>88.213103179073428</c:v>
                </c:pt>
                <c:pt idx="429">
                  <c:v>88.213103179073428</c:v>
                </c:pt>
                <c:pt idx="430">
                  <c:v>88.213103179073428</c:v>
                </c:pt>
                <c:pt idx="431">
                  <c:v>88.213103179073428</c:v>
                </c:pt>
                <c:pt idx="432">
                  <c:v>88.213103179073428</c:v>
                </c:pt>
                <c:pt idx="433">
                  <c:v>88.213103179073428</c:v>
                </c:pt>
                <c:pt idx="434">
                  <c:v>88.213103179073428</c:v>
                </c:pt>
                <c:pt idx="435">
                  <c:v>88.213103179073428</c:v>
                </c:pt>
                <c:pt idx="436">
                  <c:v>88.213103179073428</c:v>
                </c:pt>
                <c:pt idx="437">
                  <c:v>88.213103179073428</c:v>
                </c:pt>
                <c:pt idx="438">
                  <c:v>88.213103179073428</c:v>
                </c:pt>
                <c:pt idx="439">
                  <c:v>88.213103179073428</c:v>
                </c:pt>
                <c:pt idx="440">
                  <c:v>88.213103179073428</c:v>
                </c:pt>
                <c:pt idx="441">
                  <c:v>88.213103179073428</c:v>
                </c:pt>
                <c:pt idx="442">
                  <c:v>88.213103179073428</c:v>
                </c:pt>
                <c:pt idx="443">
                  <c:v>88.213103179073428</c:v>
                </c:pt>
                <c:pt idx="444">
                  <c:v>88.213103179073428</c:v>
                </c:pt>
                <c:pt idx="445">
                  <c:v>88.213103179073428</c:v>
                </c:pt>
                <c:pt idx="446">
                  <c:v>88.213103179073428</c:v>
                </c:pt>
                <c:pt idx="447">
                  <c:v>88.213103179073428</c:v>
                </c:pt>
                <c:pt idx="448">
                  <c:v>88.213103179073428</c:v>
                </c:pt>
                <c:pt idx="449">
                  <c:v>88.213103179073428</c:v>
                </c:pt>
                <c:pt idx="450">
                  <c:v>88.213103179073428</c:v>
                </c:pt>
                <c:pt idx="451">
                  <c:v>88.213103179073428</c:v>
                </c:pt>
                <c:pt idx="452">
                  <c:v>88.213103179073428</c:v>
                </c:pt>
                <c:pt idx="453">
                  <c:v>88.213103179073428</c:v>
                </c:pt>
                <c:pt idx="454">
                  <c:v>88.213103179073428</c:v>
                </c:pt>
                <c:pt idx="455">
                  <c:v>88.213103179073428</c:v>
                </c:pt>
                <c:pt idx="456">
                  <c:v>88.213103179073428</c:v>
                </c:pt>
                <c:pt idx="457">
                  <c:v>75.482071126186767</c:v>
                </c:pt>
                <c:pt idx="458">
                  <c:v>75.482071126186767</c:v>
                </c:pt>
                <c:pt idx="459">
                  <c:v>75.482071126186767</c:v>
                </c:pt>
                <c:pt idx="460">
                  <c:v>75.482071126186767</c:v>
                </c:pt>
                <c:pt idx="461">
                  <c:v>75.482071126186767</c:v>
                </c:pt>
                <c:pt idx="462">
                  <c:v>75.482071126186767</c:v>
                </c:pt>
                <c:pt idx="463">
                  <c:v>75.482071126186767</c:v>
                </c:pt>
                <c:pt idx="464">
                  <c:v>75.482071126186767</c:v>
                </c:pt>
                <c:pt idx="465">
                  <c:v>75.482071126186767</c:v>
                </c:pt>
                <c:pt idx="466">
                  <c:v>75.482071126186767</c:v>
                </c:pt>
                <c:pt idx="467">
                  <c:v>75.482071126186767</c:v>
                </c:pt>
                <c:pt idx="468">
                  <c:v>75.482071126186767</c:v>
                </c:pt>
                <c:pt idx="469">
                  <c:v>75.482071126186767</c:v>
                </c:pt>
                <c:pt idx="470">
                  <c:v>75.482071126186767</c:v>
                </c:pt>
                <c:pt idx="471">
                  <c:v>75.482071126186767</c:v>
                </c:pt>
                <c:pt idx="472">
                  <c:v>75.482071126186767</c:v>
                </c:pt>
                <c:pt idx="473">
                  <c:v>75.482071126186767</c:v>
                </c:pt>
                <c:pt idx="474">
                  <c:v>75.482071126186767</c:v>
                </c:pt>
                <c:pt idx="475">
                  <c:v>75.482071126186767</c:v>
                </c:pt>
                <c:pt idx="476">
                  <c:v>75.482071126186767</c:v>
                </c:pt>
                <c:pt idx="477">
                  <c:v>75.482071126186767</c:v>
                </c:pt>
                <c:pt idx="478">
                  <c:v>75.482071126186767</c:v>
                </c:pt>
                <c:pt idx="479">
                  <c:v>75.482071126186767</c:v>
                </c:pt>
                <c:pt idx="480">
                  <c:v>75.482071126186767</c:v>
                </c:pt>
                <c:pt idx="481">
                  <c:v>75.482071126186767</c:v>
                </c:pt>
                <c:pt idx="482">
                  <c:v>75.482071126186767</c:v>
                </c:pt>
                <c:pt idx="483">
                  <c:v>75.482071126186767</c:v>
                </c:pt>
                <c:pt idx="484">
                  <c:v>75.482071126186767</c:v>
                </c:pt>
                <c:pt idx="485">
                  <c:v>75.482071126186767</c:v>
                </c:pt>
                <c:pt idx="486">
                  <c:v>75.482071126186767</c:v>
                </c:pt>
                <c:pt idx="487">
                  <c:v>61.116680685517366</c:v>
                </c:pt>
                <c:pt idx="488">
                  <c:v>61.116680685517366</c:v>
                </c:pt>
                <c:pt idx="489">
                  <c:v>61.116680685517366</c:v>
                </c:pt>
                <c:pt idx="490">
                  <c:v>61.116680685517366</c:v>
                </c:pt>
                <c:pt idx="491">
                  <c:v>61.116680685517366</c:v>
                </c:pt>
                <c:pt idx="492">
                  <c:v>61.116680685517366</c:v>
                </c:pt>
                <c:pt idx="493">
                  <c:v>61.116680685517366</c:v>
                </c:pt>
                <c:pt idx="494">
                  <c:v>61.116680685517366</c:v>
                </c:pt>
                <c:pt idx="495">
                  <c:v>61.116680685517366</c:v>
                </c:pt>
                <c:pt idx="496">
                  <c:v>61.116680685517366</c:v>
                </c:pt>
                <c:pt idx="497">
                  <c:v>61.116680685517366</c:v>
                </c:pt>
                <c:pt idx="498">
                  <c:v>61.116680685517366</c:v>
                </c:pt>
                <c:pt idx="499">
                  <c:v>61.116680685517366</c:v>
                </c:pt>
                <c:pt idx="500">
                  <c:v>61.116680685517366</c:v>
                </c:pt>
                <c:pt idx="501">
                  <c:v>61.116680685517366</c:v>
                </c:pt>
                <c:pt idx="502">
                  <c:v>61.116680685517366</c:v>
                </c:pt>
                <c:pt idx="503">
                  <c:v>61.116680685517366</c:v>
                </c:pt>
                <c:pt idx="504">
                  <c:v>61.116680685517366</c:v>
                </c:pt>
                <c:pt idx="505">
                  <c:v>61.116680685517366</c:v>
                </c:pt>
                <c:pt idx="506">
                  <c:v>61.116680685517366</c:v>
                </c:pt>
                <c:pt idx="507">
                  <c:v>61.116680685517366</c:v>
                </c:pt>
                <c:pt idx="508">
                  <c:v>61.116680685517366</c:v>
                </c:pt>
                <c:pt idx="509">
                  <c:v>61.116680685517366</c:v>
                </c:pt>
                <c:pt idx="510">
                  <c:v>61.116680685517366</c:v>
                </c:pt>
                <c:pt idx="511">
                  <c:v>61.116680685517366</c:v>
                </c:pt>
                <c:pt idx="512">
                  <c:v>61.116680685517366</c:v>
                </c:pt>
                <c:pt idx="513">
                  <c:v>61.116680685517366</c:v>
                </c:pt>
                <c:pt idx="514">
                  <c:v>61.116680685517366</c:v>
                </c:pt>
                <c:pt idx="515">
                  <c:v>61.116680685517366</c:v>
                </c:pt>
                <c:pt idx="516">
                  <c:v>61.116680685517366</c:v>
                </c:pt>
                <c:pt idx="517">
                  <c:v>61.116680685517366</c:v>
                </c:pt>
                <c:pt idx="518">
                  <c:v>44.692295465269922</c:v>
                </c:pt>
                <c:pt idx="519">
                  <c:v>44.692295465269922</c:v>
                </c:pt>
                <c:pt idx="520">
                  <c:v>44.692295465269922</c:v>
                </c:pt>
                <c:pt idx="521">
                  <c:v>44.692295465269922</c:v>
                </c:pt>
                <c:pt idx="522">
                  <c:v>44.692295465269922</c:v>
                </c:pt>
                <c:pt idx="523">
                  <c:v>44.692295465269922</c:v>
                </c:pt>
                <c:pt idx="524">
                  <c:v>44.692295465269922</c:v>
                </c:pt>
                <c:pt idx="525">
                  <c:v>44.692295465269922</c:v>
                </c:pt>
                <c:pt idx="526">
                  <c:v>44.692295465269922</c:v>
                </c:pt>
                <c:pt idx="527">
                  <c:v>44.692295465269922</c:v>
                </c:pt>
                <c:pt idx="528">
                  <c:v>44.692295465269922</c:v>
                </c:pt>
                <c:pt idx="529">
                  <c:v>44.692295465269922</c:v>
                </c:pt>
                <c:pt idx="530">
                  <c:v>44.692295465269922</c:v>
                </c:pt>
                <c:pt idx="531">
                  <c:v>44.692295465269922</c:v>
                </c:pt>
                <c:pt idx="532">
                  <c:v>44.692295465269922</c:v>
                </c:pt>
                <c:pt idx="533">
                  <c:v>44.692295465269922</c:v>
                </c:pt>
                <c:pt idx="534">
                  <c:v>44.692295465269922</c:v>
                </c:pt>
                <c:pt idx="535">
                  <c:v>44.692295465269922</c:v>
                </c:pt>
                <c:pt idx="536">
                  <c:v>44.692295465269922</c:v>
                </c:pt>
                <c:pt idx="537">
                  <c:v>44.692295465269922</c:v>
                </c:pt>
                <c:pt idx="538">
                  <c:v>44.692295465269922</c:v>
                </c:pt>
                <c:pt idx="539">
                  <c:v>44.692295465269922</c:v>
                </c:pt>
                <c:pt idx="540">
                  <c:v>44.692295465269922</c:v>
                </c:pt>
                <c:pt idx="541">
                  <c:v>44.692295465269922</c:v>
                </c:pt>
                <c:pt idx="542">
                  <c:v>44.692295465269922</c:v>
                </c:pt>
                <c:pt idx="543">
                  <c:v>44.692295465269922</c:v>
                </c:pt>
                <c:pt idx="544">
                  <c:v>44.692295465269922</c:v>
                </c:pt>
                <c:pt idx="545">
                  <c:v>44.692295465269922</c:v>
                </c:pt>
                <c:pt idx="546">
                  <c:v>44.692295465269922</c:v>
                </c:pt>
                <c:pt idx="547">
                  <c:v>44.692295465269922</c:v>
                </c:pt>
                <c:pt idx="548">
                  <c:v>39.152837666782581</c:v>
                </c:pt>
                <c:pt idx="549">
                  <c:v>39.152837666782581</c:v>
                </c:pt>
                <c:pt idx="550">
                  <c:v>39.152837666782581</c:v>
                </c:pt>
                <c:pt idx="551">
                  <c:v>39.152837666782581</c:v>
                </c:pt>
                <c:pt idx="552">
                  <c:v>39.152837666782581</c:v>
                </c:pt>
                <c:pt idx="553">
                  <c:v>39.152837666782581</c:v>
                </c:pt>
                <c:pt idx="554">
                  <c:v>39.152837666782581</c:v>
                </c:pt>
                <c:pt idx="555">
                  <c:v>39.152837666782581</c:v>
                </c:pt>
                <c:pt idx="556">
                  <c:v>39.152837666782581</c:v>
                </c:pt>
                <c:pt idx="557">
                  <c:v>39.152837666782581</c:v>
                </c:pt>
                <c:pt idx="558">
                  <c:v>39.152837666782581</c:v>
                </c:pt>
                <c:pt idx="559">
                  <c:v>39.152837666782581</c:v>
                </c:pt>
                <c:pt idx="560">
                  <c:v>39.152837666782581</c:v>
                </c:pt>
                <c:pt idx="561">
                  <c:v>39.152837666782581</c:v>
                </c:pt>
                <c:pt idx="562">
                  <c:v>39.152837666782581</c:v>
                </c:pt>
                <c:pt idx="563">
                  <c:v>39.152837666782581</c:v>
                </c:pt>
                <c:pt idx="564">
                  <c:v>39.152837666782581</c:v>
                </c:pt>
                <c:pt idx="565">
                  <c:v>39.152837666782581</c:v>
                </c:pt>
                <c:pt idx="566">
                  <c:v>39.152837666782581</c:v>
                </c:pt>
                <c:pt idx="567">
                  <c:v>39.152837666782581</c:v>
                </c:pt>
                <c:pt idx="568">
                  <c:v>39.152837666782581</c:v>
                </c:pt>
                <c:pt idx="569">
                  <c:v>39.152837666782581</c:v>
                </c:pt>
                <c:pt idx="570">
                  <c:v>39.152837666782581</c:v>
                </c:pt>
                <c:pt idx="571">
                  <c:v>39.152837666782581</c:v>
                </c:pt>
                <c:pt idx="572">
                  <c:v>39.152837666782581</c:v>
                </c:pt>
                <c:pt idx="573">
                  <c:v>39.152837666782581</c:v>
                </c:pt>
                <c:pt idx="574">
                  <c:v>39.152837666782581</c:v>
                </c:pt>
                <c:pt idx="575">
                  <c:v>39.152837666782581</c:v>
                </c:pt>
                <c:pt idx="576">
                  <c:v>39.152837666782581</c:v>
                </c:pt>
                <c:pt idx="577">
                  <c:v>39.152837666782581</c:v>
                </c:pt>
                <c:pt idx="578">
                  <c:v>39.152837666782581</c:v>
                </c:pt>
                <c:pt idx="579">
                  <c:v>57.422055611205629</c:v>
                </c:pt>
                <c:pt idx="580">
                  <c:v>57.422055611205629</c:v>
                </c:pt>
                <c:pt idx="581">
                  <c:v>57.422055611205629</c:v>
                </c:pt>
                <c:pt idx="582">
                  <c:v>57.422055611205629</c:v>
                </c:pt>
                <c:pt idx="583">
                  <c:v>57.422055611205629</c:v>
                </c:pt>
                <c:pt idx="584">
                  <c:v>57.422055611205629</c:v>
                </c:pt>
                <c:pt idx="585">
                  <c:v>57.422055611205629</c:v>
                </c:pt>
                <c:pt idx="586">
                  <c:v>57.422055611205629</c:v>
                </c:pt>
                <c:pt idx="587">
                  <c:v>57.422055611205629</c:v>
                </c:pt>
                <c:pt idx="588">
                  <c:v>57.422055611205629</c:v>
                </c:pt>
                <c:pt idx="589">
                  <c:v>57.422055611205629</c:v>
                </c:pt>
                <c:pt idx="590">
                  <c:v>57.422055611205629</c:v>
                </c:pt>
                <c:pt idx="591">
                  <c:v>57.422055611205629</c:v>
                </c:pt>
                <c:pt idx="592">
                  <c:v>57.422055611205629</c:v>
                </c:pt>
                <c:pt idx="593">
                  <c:v>57.422055611205629</c:v>
                </c:pt>
                <c:pt idx="594">
                  <c:v>57.422055611205629</c:v>
                </c:pt>
                <c:pt idx="595">
                  <c:v>57.422055611205629</c:v>
                </c:pt>
                <c:pt idx="596">
                  <c:v>57.422055611205629</c:v>
                </c:pt>
                <c:pt idx="597">
                  <c:v>57.422055611205629</c:v>
                </c:pt>
                <c:pt idx="598">
                  <c:v>57.422055611205629</c:v>
                </c:pt>
                <c:pt idx="599">
                  <c:v>57.422055611205629</c:v>
                </c:pt>
                <c:pt idx="600">
                  <c:v>57.422055611205629</c:v>
                </c:pt>
                <c:pt idx="601">
                  <c:v>57.422055611205629</c:v>
                </c:pt>
                <c:pt idx="602">
                  <c:v>57.422055611205629</c:v>
                </c:pt>
                <c:pt idx="603">
                  <c:v>57.422055611205629</c:v>
                </c:pt>
                <c:pt idx="604">
                  <c:v>57.422055611205629</c:v>
                </c:pt>
                <c:pt idx="605">
                  <c:v>57.422055611205629</c:v>
                </c:pt>
                <c:pt idx="606">
                  <c:v>57.422055611205629</c:v>
                </c:pt>
                <c:pt idx="607">
                  <c:v>57.422055611205629</c:v>
                </c:pt>
                <c:pt idx="608">
                  <c:v>57.422055611205629</c:v>
                </c:pt>
                <c:pt idx="609">
                  <c:v>57.422055611205629</c:v>
                </c:pt>
                <c:pt idx="610">
                  <c:v>72.931974703958801</c:v>
                </c:pt>
                <c:pt idx="611">
                  <c:v>72.931974703958801</c:v>
                </c:pt>
                <c:pt idx="612">
                  <c:v>72.931974703958801</c:v>
                </c:pt>
                <c:pt idx="613">
                  <c:v>72.931974703958801</c:v>
                </c:pt>
                <c:pt idx="614">
                  <c:v>72.931974703958801</c:v>
                </c:pt>
                <c:pt idx="615">
                  <c:v>72.931974703958801</c:v>
                </c:pt>
                <c:pt idx="616">
                  <c:v>72.931974703958801</c:v>
                </c:pt>
                <c:pt idx="617">
                  <c:v>72.931974703958801</c:v>
                </c:pt>
                <c:pt idx="618">
                  <c:v>72.931974703958801</c:v>
                </c:pt>
                <c:pt idx="619">
                  <c:v>72.931974703958801</c:v>
                </c:pt>
                <c:pt idx="620">
                  <c:v>72.931974703958801</c:v>
                </c:pt>
                <c:pt idx="621">
                  <c:v>72.931974703958801</c:v>
                </c:pt>
                <c:pt idx="622">
                  <c:v>72.931974703958801</c:v>
                </c:pt>
                <c:pt idx="623">
                  <c:v>72.931974703958801</c:v>
                </c:pt>
                <c:pt idx="624">
                  <c:v>72.931974703958801</c:v>
                </c:pt>
                <c:pt idx="625">
                  <c:v>72.931974703958801</c:v>
                </c:pt>
                <c:pt idx="626">
                  <c:v>72.931974703958801</c:v>
                </c:pt>
                <c:pt idx="627">
                  <c:v>72.931974703958801</c:v>
                </c:pt>
                <c:pt idx="628">
                  <c:v>72.931974703958801</c:v>
                </c:pt>
                <c:pt idx="629">
                  <c:v>72.931974703958801</c:v>
                </c:pt>
                <c:pt idx="630">
                  <c:v>72.931974703958801</c:v>
                </c:pt>
                <c:pt idx="631">
                  <c:v>72.931974703958801</c:v>
                </c:pt>
                <c:pt idx="632">
                  <c:v>72.931974703958801</c:v>
                </c:pt>
                <c:pt idx="633">
                  <c:v>72.931974703958801</c:v>
                </c:pt>
                <c:pt idx="634">
                  <c:v>72.931974703958801</c:v>
                </c:pt>
                <c:pt idx="635">
                  <c:v>72.931974703958801</c:v>
                </c:pt>
                <c:pt idx="636">
                  <c:v>72.931974703958801</c:v>
                </c:pt>
                <c:pt idx="637">
                  <c:v>72.931974703958801</c:v>
                </c:pt>
                <c:pt idx="638">
                  <c:v>86.326554345131413</c:v>
                </c:pt>
                <c:pt idx="639">
                  <c:v>86.326554345131413</c:v>
                </c:pt>
                <c:pt idx="640">
                  <c:v>86.326554345131413</c:v>
                </c:pt>
                <c:pt idx="641">
                  <c:v>86.326554345131413</c:v>
                </c:pt>
                <c:pt idx="642">
                  <c:v>86.326554345131413</c:v>
                </c:pt>
                <c:pt idx="643">
                  <c:v>86.326554345131413</c:v>
                </c:pt>
                <c:pt idx="644">
                  <c:v>86.326554345131413</c:v>
                </c:pt>
                <c:pt idx="645">
                  <c:v>86.326554345131413</c:v>
                </c:pt>
                <c:pt idx="646">
                  <c:v>86.326554345131413</c:v>
                </c:pt>
                <c:pt idx="647">
                  <c:v>86.326554345131413</c:v>
                </c:pt>
                <c:pt idx="648">
                  <c:v>86.326554345131413</c:v>
                </c:pt>
                <c:pt idx="649">
                  <c:v>86.326554345131413</c:v>
                </c:pt>
                <c:pt idx="650">
                  <c:v>86.326554345131413</c:v>
                </c:pt>
                <c:pt idx="651">
                  <c:v>86.326554345131413</c:v>
                </c:pt>
                <c:pt idx="652">
                  <c:v>86.326554345131413</c:v>
                </c:pt>
                <c:pt idx="653">
                  <c:v>86.326554345131413</c:v>
                </c:pt>
                <c:pt idx="654">
                  <c:v>86.326554345131413</c:v>
                </c:pt>
                <c:pt idx="655">
                  <c:v>86.326554345131413</c:v>
                </c:pt>
                <c:pt idx="656">
                  <c:v>86.326554345131413</c:v>
                </c:pt>
                <c:pt idx="657">
                  <c:v>86.326554345131413</c:v>
                </c:pt>
                <c:pt idx="658">
                  <c:v>86.326554345131413</c:v>
                </c:pt>
                <c:pt idx="659">
                  <c:v>86.326554345131413</c:v>
                </c:pt>
                <c:pt idx="660">
                  <c:v>86.326554345131413</c:v>
                </c:pt>
                <c:pt idx="661">
                  <c:v>86.326554345131413</c:v>
                </c:pt>
                <c:pt idx="662">
                  <c:v>86.326554345131413</c:v>
                </c:pt>
                <c:pt idx="663">
                  <c:v>86.326554345131413</c:v>
                </c:pt>
                <c:pt idx="664">
                  <c:v>86.326554345131413</c:v>
                </c:pt>
                <c:pt idx="665">
                  <c:v>86.326554345131413</c:v>
                </c:pt>
                <c:pt idx="666">
                  <c:v>86.326554345131413</c:v>
                </c:pt>
                <c:pt idx="667">
                  <c:v>86.326554345131413</c:v>
                </c:pt>
                <c:pt idx="668">
                  <c:v>86.326554345131413</c:v>
                </c:pt>
                <c:pt idx="669">
                  <c:v>99.464212332989334</c:v>
                </c:pt>
                <c:pt idx="670">
                  <c:v>99.464212332989334</c:v>
                </c:pt>
                <c:pt idx="671">
                  <c:v>99.464212332989334</c:v>
                </c:pt>
                <c:pt idx="672">
                  <c:v>99.464212332989334</c:v>
                </c:pt>
                <c:pt idx="673">
                  <c:v>99.464212332989334</c:v>
                </c:pt>
                <c:pt idx="674">
                  <c:v>99.464212332989334</c:v>
                </c:pt>
                <c:pt idx="675">
                  <c:v>99.464212332989334</c:v>
                </c:pt>
                <c:pt idx="676">
                  <c:v>99.464212332989334</c:v>
                </c:pt>
                <c:pt idx="677">
                  <c:v>99.464212332989334</c:v>
                </c:pt>
                <c:pt idx="678">
                  <c:v>99.464212332989334</c:v>
                </c:pt>
                <c:pt idx="679">
                  <c:v>99.464212332989334</c:v>
                </c:pt>
                <c:pt idx="680">
                  <c:v>99.464212332989334</c:v>
                </c:pt>
                <c:pt idx="681">
                  <c:v>99.464212332989334</c:v>
                </c:pt>
                <c:pt idx="682">
                  <c:v>99.464212332989334</c:v>
                </c:pt>
                <c:pt idx="683">
                  <c:v>99.464212332989334</c:v>
                </c:pt>
                <c:pt idx="684">
                  <c:v>99.464212332989334</c:v>
                </c:pt>
                <c:pt idx="685">
                  <c:v>99.464212332989334</c:v>
                </c:pt>
                <c:pt idx="686">
                  <c:v>99.464212332989334</c:v>
                </c:pt>
                <c:pt idx="687">
                  <c:v>99.464212332989334</c:v>
                </c:pt>
                <c:pt idx="688">
                  <c:v>99.464212332989334</c:v>
                </c:pt>
                <c:pt idx="689">
                  <c:v>99.464212332989334</c:v>
                </c:pt>
                <c:pt idx="690">
                  <c:v>99.464212332989334</c:v>
                </c:pt>
                <c:pt idx="691">
                  <c:v>99.464212332989334</c:v>
                </c:pt>
                <c:pt idx="692">
                  <c:v>99.464212332989334</c:v>
                </c:pt>
                <c:pt idx="693">
                  <c:v>99.464212332989334</c:v>
                </c:pt>
                <c:pt idx="694">
                  <c:v>99.464212332989334</c:v>
                </c:pt>
                <c:pt idx="695">
                  <c:v>99.464212332989334</c:v>
                </c:pt>
                <c:pt idx="696">
                  <c:v>99.464212332989334</c:v>
                </c:pt>
                <c:pt idx="697">
                  <c:v>99.464212332989334</c:v>
                </c:pt>
                <c:pt idx="698">
                  <c:v>99.464212332989334</c:v>
                </c:pt>
                <c:pt idx="699">
                  <c:v>117.09857749249953</c:v>
                </c:pt>
                <c:pt idx="700">
                  <c:v>117.09857749249953</c:v>
                </c:pt>
                <c:pt idx="701">
                  <c:v>117.09857749249953</c:v>
                </c:pt>
                <c:pt idx="702">
                  <c:v>117.09857749249953</c:v>
                </c:pt>
                <c:pt idx="703">
                  <c:v>117.09857749249953</c:v>
                </c:pt>
                <c:pt idx="704">
                  <c:v>117.09857749249953</c:v>
                </c:pt>
                <c:pt idx="705">
                  <c:v>117.09857749249953</c:v>
                </c:pt>
                <c:pt idx="706">
                  <c:v>117.09857749249953</c:v>
                </c:pt>
                <c:pt idx="707">
                  <c:v>117.09857749249953</c:v>
                </c:pt>
                <c:pt idx="708">
                  <c:v>117.09857749249953</c:v>
                </c:pt>
                <c:pt idx="709">
                  <c:v>117.09857749249953</c:v>
                </c:pt>
                <c:pt idx="710">
                  <c:v>117.09857749249953</c:v>
                </c:pt>
                <c:pt idx="711">
                  <c:v>117.09857749249953</c:v>
                </c:pt>
                <c:pt idx="712">
                  <c:v>117.09857749249953</c:v>
                </c:pt>
                <c:pt idx="713">
                  <c:v>117.09857749249953</c:v>
                </c:pt>
                <c:pt idx="714">
                  <c:v>117.09857749249953</c:v>
                </c:pt>
                <c:pt idx="715">
                  <c:v>117.09857749249953</c:v>
                </c:pt>
                <c:pt idx="716">
                  <c:v>117.09857749249953</c:v>
                </c:pt>
                <c:pt idx="717">
                  <c:v>117.09857749249953</c:v>
                </c:pt>
                <c:pt idx="718">
                  <c:v>117.09857749249953</c:v>
                </c:pt>
                <c:pt idx="719">
                  <c:v>117.09857749249953</c:v>
                </c:pt>
                <c:pt idx="720">
                  <c:v>117.09857749249953</c:v>
                </c:pt>
                <c:pt idx="721">
                  <c:v>117.09857749249953</c:v>
                </c:pt>
                <c:pt idx="722">
                  <c:v>117.09857749249953</c:v>
                </c:pt>
                <c:pt idx="723">
                  <c:v>117.09857749249953</c:v>
                </c:pt>
                <c:pt idx="724">
                  <c:v>117.09857749249953</c:v>
                </c:pt>
                <c:pt idx="725">
                  <c:v>117.09857749249953</c:v>
                </c:pt>
                <c:pt idx="726">
                  <c:v>117.09857749249953</c:v>
                </c:pt>
                <c:pt idx="727">
                  <c:v>117.09857749249953</c:v>
                </c:pt>
                <c:pt idx="728">
                  <c:v>117.09857749249953</c:v>
                </c:pt>
                <c:pt idx="729">
                  <c:v>117.09857749249953</c:v>
                </c:pt>
                <c:pt idx="730">
                  <c:v>121.97820394629561</c:v>
                </c:pt>
                <c:pt idx="731">
                  <c:v>121.97820394629561</c:v>
                </c:pt>
                <c:pt idx="732">
                  <c:v>121.97820394629561</c:v>
                </c:pt>
                <c:pt idx="733">
                  <c:v>121.97820394629561</c:v>
                </c:pt>
                <c:pt idx="734">
                  <c:v>121.97820394629561</c:v>
                </c:pt>
                <c:pt idx="735">
                  <c:v>121.97820394629561</c:v>
                </c:pt>
                <c:pt idx="736">
                  <c:v>121.97820394629561</c:v>
                </c:pt>
                <c:pt idx="737">
                  <c:v>121.97820394629561</c:v>
                </c:pt>
                <c:pt idx="738">
                  <c:v>121.97820394629561</c:v>
                </c:pt>
                <c:pt idx="739">
                  <c:v>121.97820394629561</c:v>
                </c:pt>
                <c:pt idx="740">
                  <c:v>121.97820394629561</c:v>
                </c:pt>
                <c:pt idx="741">
                  <c:v>121.97820394629561</c:v>
                </c:pt>
                <c:pt idx="742">
                  <c:v>121.97820394629561</c:v>
                </c:pt>
                <c:pt idx="743">
                  <c:v>121.97820394629561</c:v>
                </c:pt>
                <c:pt idx="744">
                  <c:v>121.97820394629561</c:v>
                </c:pt>
                <c:pt idx="745">
                  <c:v>121.97820394629561</c:v>
                </c:pt>
                <c:pt idx="746">
                  <c:v>121.97820394629561</c:v>
                </c:pt>
                <c:pt idx="747">
                  <c:v>121.97820394629561</c:v>
                </c:pt>
                <c:pt idx="748">
                  <c:v>121.97820394629561</c:v>
                </c:pt>
                <c:pt idx="749">
                  <c:v>121.97820394629561</c:v>
                </c:pt>
                <c:pt idx="750">
                  <c:v>121.97820394629561</c:v>
                </c:pt>
                <c:pt idx="751">
                  <c:v>121.97820394629561</c:v>
                </c:pt>
                <c:pt idx="752">
                  <c:v>121.97820394629561</c:v>
                </c:pt>
                <c:pt idx="753">
                  <c:v>121.97820394629561</c:v>
                </c:pt>
                <c:pt idx="754">
                  <c:v>121.97820394629561</c:v>
                </c:pt>
                <c:pt idx="755">
                  <c:v>121.97820394629561</c:v>
                </c:pt>
                <c:pt idx="756">
                  <c:v>121.97820394629561</c:v>
                </c:pt>
                <c:pt idx="757">
                  <c:v>121.97820394629561</c:v>
                </c:pt>
                <c:pt idx="758">
                  <c:v>121.97820394629561</c:v>
                </c:pt>
                <c:pt idx="759">
                  <c:v>121.97820394629561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59.279891000000006</c:v>
                </c:pt>
                <c:pt idx="1">
                  <c:v>72.084582442505038</c:v>
                </c:pt>
                <c:pt idx="2">
                  <c:v>72.084582442505038</c:v>
                </c:pt>
                <c:pt idx="3">
                  <c:v>68.184728000000007</c:v>
                </c:pt>
                <c:pt idx="4">
                  <c:v>54.215156999999998</c:v>
                </c:pt>
                <c:pt idx="5">
                  <c:v>72.084582442505038</c:v>
                </c:pt>
                <c:pt idx="6">
                  <c:v>72.084582442505038</c:v>
                </c:pt>
                <c:pt idx="7">
                  <c:v>72.084582442505038</c:v>
                </c:pt>
                <c:pt idx="8">
                  <c:v>72.084582442505038</c:v>
                </c:pt>
                <c:pt idx="9">
                  <c:v>72.084582442505038</c:v>
                </c:pt>
                <c:pt idx="10">
                  <c:v>72.084582442505038</c:v>
                </c:pt>
                <c:pt idx="11">
                  <c:v>72.084582442505038</c:v>
                </c:pt>
                <c:pt idx="12">
                  <c:v>72.084582442505038</c:v>
                </c:pt>
                <c:pt idx="13">
                  <c:v>72.084582442505038</c:v>
                </c:pt>
                <c:pt idx="14">
                  <c:v>65.91014100000001</c:v>
                </c:pt>
                <c:pt idx="15">
                  <c:v>64.217901999999995</c:v>
                </c:pt>
                <c:pt idx="16">
                  <c:v>47.597551000000003</c:v>
                </c:pt>
                <c:pt idx="17">
                  <c:v>54.453857999999997</c:v>
                </c:pt>
                <c:pt idx="18">
                  <c:v>53.375809000000004</c:v>
                </c:pt>
                <c:pt idx="19">
                  <c:v>55.190779999999997</c:v>
                </c:pt>
                <c:pt idx="20">
                  <c:v>70.127712000000002</c:v>
                </c:pt>
                <c:pt idx="21">
                  <c:v>72.084582442505038</c:v>
                </c:pt>
                <c:pt idx="22">
                  <c:v>72.084582442505038</c:v>
                </c:pt>
                <c:pt idx="23">
                  <c:v>72.084582442505038</c:v>
                </c:pt>
                <c:pt idx="24">
                  <c:v>72.084582442505038</c:v>
                </c:pt>
                <c:pt idx="25">
                  <c:v>72.084582442505038</c:v>
                </c:pt>
                <c:pt idx="26">
                  <c:v>72.084582442505038</c:v>
                </c:pt>
                <c:pt idx="27">
                  <c:v>72.084582442505038</c:v>
                </c:pt>
                <c:pt idx="28">
                  <c:v>72.084582442505038</c:v>
                </c:pt>
                <c:pt idx="29">
                  <c:v>72.084582442505038</c:v>
                </c:pt>
                <c:pt idx="30">
                  <c:v>73.220089691093634</c:v>
                </c:pt>
                <c:pt idx="31">
                  <c:v>73.220089691093634</c:v>
                </c:pt>
                <c:pt idx="32">
                  <c:v>73.220089691093634</c:v>
                </c:pt>
                <c:pt idx="33">
                  <c:v>73.220089691093634</c:v>
                </c:pt>
                <c:pt idx="34">
                  <c:v>73.220089691093634</c:v>
                </c:pt>
                <c:pt idx="35">
                  <c:v>64.792894000000004</c:v>
                </c:pt>
                <c:pt idx="36">
                  <c:v>73.220089691093634</c:v>
                </c:pt>
                <c:pt idx="37">
                  <c:v>73.220089691093634</c:v>
                </c:pt>
                <c:pt idx="38">
                  <c:v>73.220089691093634</c:v>
                </c:pt>
                <c:pt idx="39">
                  <c:v>73.220089691093634</c:v>
                </c:pt>
                <c:pt idx="40">
                  <c:v>65.606406000000007</c:v>
                </c:pt>
                <c:pt idx="41">
                  <c:v>73.220089691093634</c:v>
                </c:pt>
                <c:pt idx="42">
                  <c:v>73.220089691093634</c:v>
                </c:pt>
                <c:pt idx="43">
                  <c:v>73.220089691093634</c:v>
                </c:pt>
                <c:pt idx="44">
                  <c:v>73.220089691093634</c:v>
                </c:pt>
                <c:pt idx="45">
                  <c:v>73.220089691093634</c:v>
                </c:pt>
                <c:pt idx="46">
                  <c:v>73.220089691093634</c:v>
                </c:pt>
                <c:pt idx="47">
                  <c:v>73.220089691093634</c:v>
                </c:pt>
                <c:pt idx="48">
                  <c:v>73.220089691093634</c:v>
                </c:pt>
                <c:pt idx="49">
                  <c:v>73.220089691093634</c:v>
                </c:pt>
                <c:pt idx="50">
                  <c:v>73.220089691093634</c:v>
                </c:pt>
                <c:pt idx="51">
                  <c:v>73.220089691093634</c:v>
                </c:pt>
                <c:pt idx="52">
                  <c:v>73.220089691093634</c:v>
                </c:pt>
                <c:pt idx="53">
                  <c:v>73.220089691093634</c:v>
                </c:pt>
                <c:pt idx="54">
                  <c:v>73.220089691093634</c:v>
                </c:pt>
                <c:pt idx="55">
                  <c:v>73.220089691093634</c:v>
                </c:pt>
                <c:pt idx="56">
                  <c:v>73.220089691093634</c:v>
                </c:pt>
                <c:pt idx="57">
                  <c:v>73.220089691093634</c:v>
                </c:pt>
                <c:pt idx="58">
                  <c:v>73.220089691093634</c:v>
                </c:pt>
                <c:pt idx="59">
                  <c:v>73.220089691093634</c:v>
                </c:pt>
                <c:pt idx="60">
                  <c:v>73.220089691093634</c:v>
                </c:pt>
                <c:pt idx="61">
                  <c:v>68.037580238401247</c:v>
                </c:pt>
                <c:pt idx="62">
                  <c:v>68.037580238401247</c:v>
                </c:pt>
                <c:pt idx="63">
                  <c:v>68.037580238401247</c:v>
                </c:pt>
                <c:pt idx="64">
                  <c:v>68.037580238401247</c:v>
                </c:pt>
                <c:pt idx="65">
                  <c:v>68.037580238401247</c:v>
                </c:pt>
                <c:pt idx="66">
                  <c:v>68.037580238401247</c:v>
                </c:pt>
                <c:pt idx="67">
                  <c:v>68.037580238401247</c:v>
                </c:pt>
                <c:pt idx="68">
                  <c:v>68.037580238401247</c:v>
                </c:pt>
                <c:pt idx="69">
                  <c:v>68.037580238401247</c:v>
                </c:pt>
                <c:pt idx="70">
                  <c:v>66.971457000000001</c:v>
                </c:pt>
                <c:pt idx="71">
                  <c:v>65.181792999999999</c:v>
                </c:pt>
                <c:pt idx="72">
                  <c:v>68.037580238401247</c:v>
                </c:pt>
                <c:pt idx="73">
                  <c:v>68.037580238401247</c:v>
                </c:pt>
                <c:pt idx="74">
                  <c:v>68.037580238401247</c:v>
                </c:pt>
                <c:pt idx="75">
                  <c:v>67.816153999999997</c:v>
                </c:pt>
                <c:pt idx="76">
                  <c:v>68.037580238401247</c:v>
                </c:pt>
                <c:pt idx="77">
                  <c:v>68.037580238401247</c:v>
                </c:pt>
                <c:pt idx="78">
                  <c:v>68.037580238401247</c:v>
                </c:pt>
                <c:pt idx="79">
                  <c:v>68.037580238401247</c:v>
                </c:pt>
                <c:pt idx="80">
                  <c:v>68.037580238401247</c:v>
                </c:pt>
                <c:pt idx="81">
                  <c:v>68.037580238401247</c:v>
                </c:pt>
                <c:pt idx="82">
                  <c:v>68.037580238401247</c:v>
                </c:pt>
                <c:pt idx="83">
                  <c:v>68.037580238401247</c:v>
                </c:pt>
                <c:pt idx="84">
                  <c:v>63.783844999999999</c:v>
                </c:pt>
                <c:pt idx="85">
                  <c:v>67.791126000000006</c:v>
                </c:pt>
                <c:pt idx="86">
                  <c:v>68.037580238401247</c:v>
                </c:pt>
                <c:pt idx="87">
                  <c:v>68.037580238401247</c:v>
                </c:pt>
                <c:pt idx="88">
                  <c:v>68.037580238401247</c:v>
                </c:pt>
                <c:pt idx="89">
                  <c:v>68.037580238401247</c:v>
                </c:pt>
                <c:pt idx="90">
                  <c:v>68.037580238401247</c:v>
                </c:pt>
                <c:pt idx="91">
                  <c:v>65.519387000000009</c:v>
                </c:pt>
                <c:pt idx="92">
                  <c:v>43.607447999999998</c:v>
                </c:pt>
                <c:pt idx="93">
                  <c:v>59.040223612163082</c:v>
                </c:pt>
                <c:pt idx="94">
                  <c:v>59.040223612163082</c:v>
                </c:pt>
                <c:pt idx="95">
                  <c:v>59.040223612163082</c:v>
                </c:pt>
                <c:pt idx="96">
                  <c:v>59.040223612163082</c:v>
                </c:pt>
                <c:pt idx="97">
                  <c:v>44.526495000000004</c:v>
                </c:pt>
                <c:pt idx="98">
                  <c:v>59.040223612163082</c:v>
                </c:pt>
                <c:pt idx="99">
                  <c:v>59.040223612163082</c:v>
                </c:pt>
                <c:pt idx="100">
                  <c:v>59.040223612163082</c:v>
                </c:pt>
                <c:pt idx="101">
                  <c:v>59.040223612163082</c:v>
                </c:pt>
                <c:pt idx="102">
                  <c:v>59.040223612163082</c:v>
                </c:pt>
                <c:pt idx="103">
                  <c:v>59.040223612163082</c:v>
                </c:pt>
                <c:pt idx="104">
                  <c:v>24.395609</c:v>
                </c:pt>
                <c:pt idx="105">
                  <c:v>21.839333999999997</c:v>
                </c:pt>
                <c:pt idx="106">
                  <c:v>54.006630999999999</c:v>
                </c:pt>
                <c:pt idx="107">
                  <c:v>59.040223612163082</c:v>
                </c:pt>
                <c:pt idx="108">
                  <c:v>59.040223612163082</c:v>
                </c:pt>
                <c:pt idx="109">
                  <c:v>59.040223612163082</c:v>
                </c:pt>
                <c:pt idx="110">
                  <c:v>59.040223612163082</c:v>
                </c:pt>
                <c:pt idx="111">
                  <c:v>59.040223612163082</c:v>
                </c:pt>
                <c:pt idx="112">
                  <c:v>59.040223612163082</c:v>
                </c:pt>
                <c:pt idx="113">
                  <c:v>56.451000000000001</c:v>
                </c:pt>
                <c:pt idx="114">
                  <c:v>46.990832000000005</c:v>
                </c:pt>
                <c:pt idx="115">
                  <c:v>39.281423000000004</c:v>
                </c:pt>
                <c:pt idx="116">
                  <c:v>52.514084000000004</c:v>
                </c:pt>
                <c:pt idx="117">
                  <c:v>59.040223612163082</c:v>
                </c:pt>
                <c:pt idx="118">
                  <c:v>59.040223612163082</c:v>
                </c:pt>
                <c:pt idx="119">
                  <c:v>59.040223612163082</c:v>
                </c:pt>
                <c:pt idx="120">
                  <c:v>59.040223612163082</c:v>
                </c:pt>
                <c:pt idx="121">
                  <c:v>59.040223612163082</c:v>
                </c:pt>
                <c:pt idx="122">
                  <c:v>47.536843219653683</c:v>
                </c:pt>
                <c:pt idx="123">
                  <c:v>47.536843219653683</c:v>
                </c:pt>
                <c:pt idx="124">
                  <c:v>40.577213999999998</c:v>
                </c:pt>
                <c:pt idx="125">
                  <c:v>47.536843219653683</c:v>
                </c:pt>
                <c:pt idx="126">
                  <c:v>47.536843219653683</c:v>
                </c:pt>
                <c:pt idx="127">
                  <c:v>47.536843219653683</c:v>
                </c:pt>
                <c:pt idx="128">
                  <c:v>47.536843219653683</c:v>
                </c:pt>
                <c:pt idx="129">
                  <c:v>47.536843219653683</c:v>
                </c:pt>
                <c:pt idx="130">
                  <c:v>47.536843219653683</c:v>
                </c:pt>
                <c:pt idx="131">
                  <c:v>47.536843219653683</c:v>
                </c:pt>
                <c:pt idx="132">
                  <c:v>47.536843219653683</c:v>
                </c:pt>
                <c:pt idx="133">
                  <c:v>47.536843219653683</c:v>
                </c:pt>
                <c:pt idx="134">
                  <c:v>47.536843219653683</c:v>
                </c:pt>
                <c:pt idx="135">
                  <c:v>47.536843219653683</c:v>
                </c:pt>
                <c:pt idx="136">
                  <c:v>47.536843219653683</c:v>
                </c:pt>
                <c:pt idx="137">
                  <c:v>45.596372000000002</c:v>
                </c:pt>
                <c:pt idx="138">
                  <c:v>43.905574000000001</c:v>
                </c:pt>
                <c:pt idx="139">
                  <c:v>47.536843219653683</c:v>
                </c:pt>
                <c:pt idx="140">
                  <c:v>47.536843219653683</c:v>
                </c:pt>
                <c:pt idx="141">
                  <c:v>47.536843219653683</c:v>
                </c:pt>
                <c:pt idx="142">
                  <c:v>47.536843219653683</c:v>
                </c:pt>
                <c:pt idx="143">
                  <c:v>47.536843219653683</c:v>
                </c:pt>
                <c:pt idx="144">
                  <c:v>47.536843219653683</c:v>
                </c:pt>
                <c:pt idx="145">
                  <c:v>47.536843219653683</c:v>
                </c:pt>
                <c:pt idx="146">
                  <c:v>47.536843219653683</c:v>
                </c:pt>
                <c:pt idx="147">
                  <c:v>47.536843219653683</c:v>
                </c:pt>
                <c:pt idx="148">
                  <c:v>47.536843219653683</c:v>
                </c:pt>
                <c:pt idx="149">
                  <c:v>47.536843219653683</c:v>
                </c:pt>
                <c:pt idx="150">
                  <c:v>20.011710000000001</c:v>
                </c:pt>
                <c:pt idx="151">
                  <c:v>14.236377000000001</c:v>
                </c:pt>
                <c:pt idx="152">
                  <c:v>24.812853</c:v>
                </c:pt>
                <c:pt idx="153">
                  <c:v>33.819001711362226</c:v>
                </c:pt>
                <c:pt idx="154">
                  <c:v>28.425051</c:v>
                </c:pt>
                <c:pt idx="155">
                  <c:v>33.819001711362226</c:v>
                </c:pt>
                <c:pt idx="156">
                  <c:v>33.819001711362226</c:v>
                </c:pt>
                <c:pt idx="157">
                  <c:v>33.819001711362226</c:v>
                </c:pt>
                <c:pt idx="158">
                  <c:v>33.819001711362226</c:v>
                </c:pt>
                <c:pt idx="159">
                  <c:v>33.819001711362226</c:v>
                </c:pt>
                <c:pt idx="160">
                  <c:v>33.819001711362226</c:v>
                </c:pt>
                <c:pt idx="161">
                  <c:v>33.819001711362226</c:v>
                </c:pt>
                <c:pt idx="162">
                  <c:v>33.819001711362226</c:v>
                </c:pt>
                <c:pt idx="163">
                  <c:v>33.819001711362226</c:v>
                </c:pt>
                <c:pt idx="164">
                  <c:v>33.819001711362226</c:v>
                </c:pt>
                <c:pt idx="165">
                  <c:v>33.819001711362226</c:v>
                </c:pt>
                <c:pt idx="166">
                  <c:v>33.819001711362226</c:v>
                </c:pt>
                <c:pt idx="167">
                  <c:v>33.819001711362226</c:v>
                </c:pt>
                <c:pt idx="168">
                  <c:v>33.819001711362226</c:v>
                </c:pt>
                <c:pt idx="169">
                  <c:v>33.819001711362226</c:v>
                </c:pt>
                <c:pt idx="170">
                  <c:v>33.819001711362226</c:v>
                </c:pt>
                <c:pt idx="171">
                  <c:v>33.819001711362226</c:v>
                </c:pt>
                <c:pt idx="172">
                  <c:v>12.594541</c:v>
                </c:pt>
                <c:pt idx="173">
                  <c:v>29.238383000000002</c:v>
                </c:pt>
                <c:pt idx="174">
                  <c:v>22.649394000000001</c:v>
                </c:pt>
                <c:pt idx="175">
                  <c:v>29.256648000000002</c:v>
                </c:pt>
                <c:pt idx="176">
                  <c:v>27.127847000000003</c:v>
                </c:pt>
                <c:pt idx="177">
                  <c:v>28.338612000000001</c:v>
                </c:pt>
                <c:pt idx="178">
                  <c:v>33.819001711362226</c:v>
                </c:pt>
                <c:pt idx="179">
                  <c:v>33.819001711362226</c:v>
                </c:pt>
                <c:pt idx="180">
                  <c:v>33.819001711362226</c:v>
                </c:pt>
                <c:pt idx="181">
                  <c:v>33.819001711362226</c:v>
                </c:pt>
                <c:pt idx="182">
                  <c:v>33.819001711362226</c:v>
                </c:pt>
                <c:pt idx="183">
                  <c:v>31.093972940186504</c:v>
                </c:pt>
                <c:pt idx="184">
                  <c:v>31.093972940186504</c:v>
                </c:pt>
                <c:pt idx="185">
                  <c:v>31.093972940186504</c:v>
                </c:pt>
                <c:pt idx="186">
                  <c:v>31.093972940186504</c:v>
                </c:pt>
                <c:pt idx="187">
                  <c:v>31.093972940186504</c:v>
                </c:pt>
                <c:pt idx="188">
                  <c:v>31.093972940186504</c:v>
                </c:pt>
                <c:pt idx="189">
                  <c:v>26.500812999999997</c:v>
                </c:pt>
                <c:pt idx="190">
                  <c:v>31.093972940186504</c:v>
                </c:pt>
                <c:pt idx="191">
                  <c:v>29.325246</c:v>
                </c:pt>
                <c:pt idx="192">
                  <c:v>19.673748</c:v>
                </c:pt>
                <c:pt idx="193">
                  <c:v>31.093972940186504</c:v>
                </c:pt>
                <c:pt idx="194">
                  <c:v>31.093972940186504</c:v>
                </c:pt>
                <c:pt idx="195">
                  <c:v>31.093972940186504</c:v>
                </c:pt>
                <c:pt idx="196">
                  <c:v>31.093972940186504</c:v>
                </c:pt>
                <c:pt idx="197">
                  <c:v>31.093972940186504</c:v>
                </c:pt>
                <c:pt idx="198">
                  <c:v>31.093972940186504</c:v>
                </c:pt>
                <c:pt idx="199">
                  <c:v>31.093972940186504</c:v>
                </c:pt>
                <c:pt idx="200">
                  <c:v>27.199411999999999</c:v>
                </c:pt>
                <c:pt idx="201">
                  <c:v>31.093972940186504</c:v>
                </c:pt>
                <c:pt idx="202">
                  <c:v>21.086787000000001</c:v>
                </c:pt>
                <c:pt idx="203">
                  <c:v>19.310046</c:v>
                </c:pt>
                <c:pt idx="204">
                  <c:v>23.913466</c:v>
                </c:pt>
                <c:pt idx="205">
                  <c:v>11.077534</c:v>
                </c:pt>
                <c:pt idx="206">
                  <c:v>15.377177</c:v>
                </c:pt>
                <c:pt idx="207">
                  <c:v>13.603522000000002</c:v>
                </c:pt>
                <c:pt idx="208">
                  <c:v>12.580187</c:v>
                </c:pt>
                <c:pt idx="209">
                  <c:v>30.541526000000001</c:v>
                </c:pt>
                <c:pt idx="210">
                  <c:v>28.25357</c:v>
                </c:pt>
                <c:pt idx="211">
                  <c:v>31.093972940186504</c:v>
                </c:pt>
                <c:pt idx="212">
                  <c:v>31.093972940186504</c:v>
                </c:pt>
                <c:pt idx="213">
                  <c:v>31.093972940186504</c:v>
                </c:pt>
                <c:pt idx="214">
                  <c:v>44.542594979349133</c:v>
                </c:pt>
                <c:pt idx="215">
                  <c:v>42.032415999999998</c:v>
                </c:pt>
                <c:pt idx="216">
                  <c:v>44.542594979349133</c:v>
                </c:pt>
                <c:pt idx="217">
                  <c:v>26.961168000000001</c:v>
                </c:pt>
                <c:pt idx="218">
                  <c:v>33.969307000000001</c:v>
                </c:pt>
                <c:pt idx="219">
                  <c:v>44.542594979349133</c:v>
                </c:pt>
                <c:pt idx="220">
                  <c:v>44.542594979349133</c:v>
                </c:pt>
                <c:pt idx="221">
                  <c:v>43.500686000000002</c:v>
                </c:pt>
                <c:pt idx="222">
                  <c:v>39.167149999999999</c:v>
                </c:pt>
                <c:pt idx="223">
                  <c:v>37.273371000000004</c:v>
                </c:pt>
                <c:pt idx="224">
                  <c:v>43.255163000000003</c:v>
                </c:pt>
                <c:pt idx="225">
                  <c:v>44.542594979349133</c:v>
                </c:pt>
                <c:pt idx="226">
                  <c:v>44.542594979349133</c:v>
                </c:pt>
                <c:pt idx="227">
                  <c:v>44.542594979349133</c:v>
                </c:pt>
                <c:pt idx="228">
                  <c:v>44.542594979349133</c:v>
                </c:pt>
                <c:pt idx="229">
                  <c:v>44.542594979349133</c:v>
                </c:pt>
                <c:pt idx="230">
                  <c:v>44.542594979349133</c:v>
                </c:pt>
                <c:pt idx="231">
                  <c:v>44.542594979349133</c:v>
                </c:pt>
                <c:pt idx="232">
                  <c:v>44.542594979349133</c:v>
                </c:pt>
                <c:pt idx="233">
                  <c:v>44.542594979349133</c:v>
                </c:pt>
                <c:pt idx="234">
                  <c:v>44.542594979349133</c:v>
                </c:pt>
                <c:pt idx="235">
                  <c:v>44.542594979349133</c:v>
                </c:pt>
                <c:pt idx="236">
                  <c:v>44.542594979349133</c:v>
                </c:pt>
                <c:pt idx="237">
                  <c:v>43.761775999999998</c:v>
                </c:pt>
                <c:pt idx="238">
                  <c:v>43.020066</c:v>
                </c:pt>
                <c:pt idx="239">
                  <c:v>38.068025999999996</c:v>
                </c:pt>
                <c:pt idx="240">
                  <c:v>44.542594979349133</c:v>
                </c:pt>
                <c:pt idx="241">
                  <c:v>44.542594979349133</c:v>
                </c:pt>
                <c:pt idx="242">
                  <c:v>44.542594979349133</c:v>
                </c:pt>
                <c:pt idx="243">
                  <c:v>44.542594979349133</c:v>
                </c:pt>
                <c:pt idx="244">
                  <c:v>44.542594979349133</c:v>
                </c:pt>
                <c:pt idx="245">
                  <c:v>58.055885030645463</c:v>
                </c:pt>
                <c:pt idx="246">
                  <c:v>58.055885030645463</c:v>
                </c:pt>
                <c:pt idx="247">
                  <c:v>54.859326000000003</c:v>
                </c:pt>
                <c:pt idx="248">
                  <c:v>34.941341999999999</c:v>
                </c:pt>
                <c:pt idx="249">
                  <c:v>48.115040999999998</c:v>
                </c:pt>
                <c:pt idx="250">
                  <c:v>57.725561999999996</c:v>
                </c:pt>
                <c:pt idx="251">
                  <c:v>58.055885030645463</c:v>
                </c:pt>
                <c:pt idx="252">
                  <c:v>58.055885030645463</c:v>
                </c:pt>
                <c:pt idx="253">
                  <c:v>58.055885030645463</c:v>
                </c:pt>
                <c:pt idx="254">
                  <c:v>58.055885030645463</c:v>
                </c:pt>
                <c:pt idx="255">
                  <c:v>57.800922</c:v>
                </c:pt>
                <c:pt idx="256">
                  <c:v>50.251185</c:v>
                </c:pt>
                <c:pt idx="257">
                  <c:v>41.823779999999999</c:v>
                </c:pt>
                <c:pt idx="258">
                  <c:v>58.055885030645463</c:v>
                </c:pt>
                <c:pt idx="259">
                  <c:v>58.055885030645463</c:v>
                </c:pt>
                <c:pt idx="260">
                  <c:v>58.055885030645463</c:v>
                </c:pt>
                <c:pt idx="261">
                  <c:v>58.055885030645463</c:v>
                </c:pt>
                <c:pt idx="262">
                  <c:v>58.055885030645463</c:v>
                </c:pt>
                <c:pt idx="263">
                  <c:v>46.288126000000005</c:v>
                </c:pt>
                <c:pt idx="264">
                  <c:v>58.055885030645463</c:v>
                </c:pt>
                <c:pt idx="265">
                  <c:v>58.055885030645463</c:v>
                </c:pt>
                <c:pt idx="266">
                  <c:v>58.055885030645463</c:v>
                </c:pt>
                <c:pt idx="267">
                  <c:v>58.055885030645463</c:v>
                </c:pt>
                <c:pt idx="268">
                  <c:v>41.807417000000001</c:v>
                </c:pt>
                <c:pt idx="269">
                  <c:v>30.552859000000002</c:v>
                </c:pt>
                <c:pt idx="270">
                  <c:v>29.456392999999998</c:v>
                </c:pt>
                <c:pt idx="271">
                  <c:v>52.548059000000002</c:v>
                </c:pt>
                <c:pt idx="272">
                  <c:v>58.055885030645463</c:v>
                </c:pt>
                <c:pt idx="273">
                  <c:v>69.955752796226463</c:v>
                </c:pt>
                <c:pt idx="274">
                  <c:v>69.955752796226463</c:v>
                </c:pt>
                <c:pt idx="275">
                  <c:v>35.527419999999999</c:v>
                </c:pt>
                <c:pt idx="276">
                  <c:v>54.084353999999998</c:v>
                </c:pt>
                <c:pt idx="277">
                  <c:v>56.345740000000006</c:v>
                </c:pt>
                <c:pt idx="278">
                  <c:v>57.480072999999997</c:v>
                </c:pt>
                <c:pt idx="279">
                  <c:v>46.524450999999999</c:v>
                </c:pt>
                <c:pt idx="280">
                  <c:v>51.734838000000003</c:v>
                </c:pt>
                <c:pt idx="281">
                  <c:v>67.636289999999988</c:v>
                </c:pt>
                <c:pt idx="282">
                  <c:v>66.398049</c:v>
                </c:pt>
                <c:pt idx="283">
                  <c:v>24.921495</c:v>
                </c:pt>
                <c:pt idx="284">
                  <c:v>61.151569000000002</c:v>
                </c:pt>
                <c:pt idx="285">
                  <c:v>69.955752796226463</c:v>
                </c:pt>
                <c:pt idx="286">
                  <c:v>18.20748</c:v>
                </c:pt>
                <c:pt idx="287">
                  <c:v>19.085939</c:v>
                </c:pt>
                <c:pt idx="288">
                  <c:v>10.901577</c:v>
                </c:pt>
                <c:pt idx="289">
                  <c:v>23.206485000000001</c:v>
                </c:pt>
                <c:pt idx="290">
                  <c:v>38.313834999999997</c:v>
                </c:pt>
                <c:pt idx="291">
                  <c:v>45.825392999999998</c:v>
                </c:pt>
                <c:pt idx="292">
                  <c:v>43.448278000000002</c:v>
                </c:pt>
                <c:pt idx="293">
                  <c:v>31.658595999999999</c:v>
                </c:pt>
                <c:pt idx="294">
                  <c:v>36.070926</c:v>
                </c:pt>
                <c:pt idx="295">
                  <c:v>27.752193999999999</c:v>
                </c:pt>
                <c:pt idx="296">
                  <c:v>21.947319</c:v>
                </c:pt>
                <c:pt idx="297">
                  <c:v>26.550758000000002</c:v>
                </c:pt>
                <c:pt idx="298">
                  <c:v>42.189472000000002</c:v>
                </c:pt>
                <c:pt idx="299">
                  <c:v>68.668347999999995</c:v>
                </c:pt>
                <c:pt idx="300">
                  <c:v>55.508578</c:v>
                </c:pt>
                <c:pt idx="301">
                  <c:v>40.792732000000001</c:v>
                </c:pt>
                <c:pt idx="302">
                  <c:v>53.814214</c:v>
                </c:pt>
                <c:pt idx="303">
                  <c:v>68.404088000000002</c:v>
                </c:pt>
                <c:pt idx="304">
                  <c:v>75.276418731318273</c:v>
                </c:pt>
                <c:pt idx="305">
                  <c:v>75.276418731318273</c:v>
                </c:pt>
                <c:pt idx="306">
                  <c:v>75.276418731318273</c:v>
                </c:pt>
                <c:pt idx="307">
                  <c:v>55.087336000000001</c:v>
                </c:pt>
                <c:pt idx="308">
                  <c:v>39.091197000000001</c:v>
                </c:pt>
                <c:pt idx="309">
                  <c:v>75.276418731318273</c:v>
                </c:pt>
                <c:pt idx="310">
                  <c:v>75.276418731318273</c:v>
                </c:pt>
                <c:pt idx="311">
                  <c:v>75.276418731318273</c:v>
                </c:pt>
                <c:pt idx="312">
                  <c:v>75.276418731318273</c:v>
                </c:pt>
                <c:pt idx="313">
                  <c:v>75.276418731318273</c:v>
                </c:pt>
                <c:pt idx="314">
                  <c:v>69.466175000000007</c:v>
                </c:pt>
                <c:pt idx="315">
                  <c:v>51.714264999999997</c:v>
                </c:pt>
                <c:pt idx="316">
                  <c:v>75.035882000000001</c:v>
                </c:pt>
                <c:pt idx="317">
                  <c:v>75.276418731318273</c:v>
                </c:pt>
                <c:pt idx="318">
                  <c:v>75.276418731318273</c:v>
                </c:pt>
                <c:pt idx="319">
                  <c:v>75.276418731318273</c:v>
                </c:pt>
                <c:pt idx="320">
                  <c:v>75.276418731318273</c:v>
                </c:pt>
                <c:pt idx="321">
                  <c:v>75.276418731318273</c:v>
                </c:pt>
                <c:pt idx="322">
                  <c:v>69.877051999999992</c:v>
                </c:pt>
                <c:pt idx="323">
                  <c:v>49.988691999999993</c:v>
                </c:pt>
                <c:pt idx="324">
                  <c:v>75.276418731318273</c:v>
                </c:pt>
                <c:pt idx="325">
                  <c:v>37.812838999999997</c:v>
                </c:pt>
                <c:pt idx="326">
                  <c:v>70.766553999999999</c:v>
                </c:pt>
                <c:pt idx="327">
                  <c:v>75.276418731318273</c:v>
                </c:pt>
                <c:pt idx="328">
                  <c:v>75.276418731318273</c:v>
                </c:pt>
                <c:pt idx="329">
                  <c:v>75.276418731318273</c:v>
                </c:pt>
                <c:pt idx="330">
                  <c:v>66.081136999999998</c:v>
                </c:pt>
                <c:pt idx="331">
                  <c:v>67.240855999999994</c:v>
                </c:pt>
                <c:pt idx="332">
                  <c:v>75.276418731318273</c:v>
                </c:pt>
                <c:pt idx="333">
                  <c:v>75.276418731318273</c:v>
                </c:pt>
                <c:pt idx="334">
                  <c:v>88.879255606463232</c:v>
                </c:pt>
                <c:pt idx="335">
                  <c:v>85.090758000000008</c:v>
                </c:pt>
                <c:pt idx="336">
                  <c:v>66.185267999999994</c:v>
                </c:pt>
                <c:pt idx="337">
                  <c:v>72.241969999999995</c:v>
                </c:pt>
                <c:pt idx="338">
                  <c:v>88.879255606463232</c:v>
                </c:pt>
                <c:pt idx="339">
                  <c:v>88.879255606463232</c:v>
                </c:pt>
                <c:pt idx="340">
                  <c:v>88.879255606463232</c:v>
                </c:pt>
                <c:pt idx="341">
                  <c:v>88.879255606463232</c:v>
                </c:pt>
                <c:pt idx="342">
                  <c:v>88.879255606463232</c:v>
                </c:pt>
                <c:pt idx="343">
                  <c:v>88.879255606463232</c:v>
                </c:pt>
                <c:pt idx="344">
                  <c:v>88.879255606463232</c:v>
                </c:pt>
                <c:pt idx="345">
                  <c:v>88.879255606463232</c:v>
                </c:pt>
                <c:pt idx="346">
                  <c:v>88.879255606463232</c:v>
                </c:pt>
                <c:pt idx="347">
                  <c:v>88.879255606463232</c:v>
                </c:pt>
                <c:pt idx="348">
                  <c:v>88.879255606463232</c:v>
                </c:pt>
                <c:pt idx="349">
                  <c:v>88.879255606463232</c:v>
                </c:pt>
                <c:pt idx="350">
                  <c:v>88.879255606463232</c:v>
                </c:pt>
                <c:pt idx="351">
                  <c:v>88.879255606463232</c:v>
                </c:pt>
                <c:pt idx="352">
                  <c:v>88.879255606463232</c:v>
                </c:pt>
                <c:pt idx="353">
                  <c:v>88.879255606463232</c:v>
                </c:pt>
                <c:pt idx="354">
                  <c:v>82.564250999999999</c:v>
                </c:pt>
                <c:pt idx="355">
                  <c:v>80.571767000000008</c:v>
                </c:pt>
                <c:pt idx="356">
                  <c:v>88.879255606463232</c:v>
                </c:pt>
                <c:pt idx="357">
                  <c:v>88.879255606463232</c:v>
                </c:pt>
                <c:pt idx="358">
                  <c:v>88.879255606463232</c:v>
                </c:pt>
                <c:pt idx="359">
                  <c:v>88.879255606463232</c:v>
                </c:pt>
                <c:pt idx="360">
                  <c:v>88.879255606463232</c:v>
                </c:pt>
                <c:pt idx="361">
                  <c:v>88.879255606463232</c:v>
                </c:pt>
                <c:pt idx="362">
                  <c:v>88.879255606463232</c:v>
                </c:pt>
                <c:pt idx="363">
                  <c:v>88.879255606463232</c:v>
                </c:pt>
                <c:pt idx="364">
                  <c:v>88.879255606463232</c:v>
                </c:pt>
                <c:pt idx="365">
                  <c:v>93.280551130979475</c:v>
                </c:pt>
                <c:pt idx="366">
                  <c:v>93.280551130979475</c:v>
                </c:pt>
                <c:pt idx="367">
                  <c:v>93.280551130979475</c:v>
                </c:pt>
                <c:pt idx="368">
                  <c:v>93.280551130979475</c:v>
                </c:pt>
                <c:pt idx="369">
                  <c:v>93.280551130979475</c:v>
                </c:pt>
                <c:pt idx="370">
                  <c:v>93.280551130979475</c:v>
                </c:pt>
                <c:pt idx="371">
                  <c:v>93.280551130979475</c:v>
                </c:pt>
                <c:pt idx="372">
                  <c:v>93.280551130979475</c:v>
                </c:pt>
                <c:pt idx="373">
                  <c:v>93.280551130979475</c:v>
                </c:pt>
                <c:pt idx="374">
                  <c:v>93.280551130979475</c:v>
                </c:pt>
                <c:pt idx="375">
                  <c:v>93.280551130979475</c:v>
                </c:pt>
                <c:pt idx="376">
                  <c:v>93.280551130979475</c:v>
                </c:pt>
                <c:pt idx="377">
                  <c:v>93.280551130979475</c:v>
                </c:pt>
                <c:pt idx="378">
                  <c:v>93.280551130979475</c:v>
                </c:pt>
                <c:pt idx="379">
                  <c:v>84.602587999999997</c:v>
                </c:pt>
                <c:pt idx="380">
                  <c:v>88.870991000000004</c:v>
                </c:pt>
                <c:pt idx="381">
                  <c:v>93.280551130979475</c:v>
                </c:pt>
                <c:pt idx="382">
                  <c:v>93.280551130979475</c:v>
                </c:pt>
                <c:pt idx="383">
                  <c:v>93.280551130979475</c:v>
                </c:pt>
                <c:pt idx="384">
                  <c:v>93.280551130979475</c:v>
                </c:pt>
                <c:pt idx="385">
                  <c:v>90.255692999999994</c:v>
                </c:pt>
                <c:pt idx="386">
                  <c:v>91.027507</c:v>
                </c:pt>
                <c:pt idx="387">
                  <c:v>92.468627999999995</c:v>
                </c:pt>
                <c:pt idx="388">
                  <c:v>93.280551130979475</c:v>
                </c:pt>
                <c:pt idx="389">
                  <c:v>93.280551130979475</c:v>
                </c:pt>
                <c:pt idx="390">
                  <c:v>93.280551130979475</c:v>
                </c:pt>
                <c:pt idx="391">
                  <c:v>93.280551130979475</c:v>
                </c:pt>
                <c:pt idx="392">
                  <c:v>93.280551130979475</c:v>
                </c:pt>
                <c:pt idx="393">
                  <c:v>93.280551130979475</c:v>
                </c:pt>
                <c:pt idx="394">
                  <c:v>93.280551130979475</c:v>
                </c:pt>
                <c:pt idx="395">
                  <c:v>95.160880586406606</c:v>
                </c:pt>
                <c:pt idx="396">
                  <c:v>95.160880586406606</c:v>
                </c:pt>
                <c:pt idx="397">
                  <c:v>95.160880586406606</c:v>
                </c:pt>
                <c:pt idx="398">
                  <c:v>95.160880586406606</c:v>
                </c:pt>
                <c:pt idx="399">
                  <c:v>95.160880586406606</c:v>
                </c:pt>
                <c:pt idx="400">
                  <c:v>95.160880586406606</c:v>
                </c:pt>
                <c:pt idx="401">
                  <c:v>95.160880586406606</c:v>
                </c:pt>
                <c:pt idx="402">
                  <c:v>95.160880586406606</c:v>
                </c:pt>
                <c:pt idx="403">
                  <c:v>95.160880586406606</c:v>
                </c:pt>
                <c:pt idx="404">
                  <c:v>95.160880586406606</c:v>
                </c:pt>
                <c:pt idx="405">
                  <c:v>95.160880586406606</c:v>
                </c:pt>
                <c:pt idx="406">
                  <c:v>95.160880586406606</c:v>
                </c:pt>
                <c:pt idx="407">
                  <c:v>95.160880586406606</c:v>
                </c:pt>
                <c:pt idx="408">
                  <c:v>88.213103179073428</c:v>
                </c:pt>
                <c:pt idx="409">
                  <c:v>88.213103179073428</c:v>
                </c:pt>
                <c:pt idx="410">
                  <c:v>88.213103179073428</c:v>
                </c:pt>
                <c:pt idx="411">
                  <c:v>88.213103179073428</c:v>
                </c:pt>
                <c:pt idx="412">
                  <c:v>88.213103179073428</c:v>
                </c:pt>
                <c:pt idx="413">
                  <c:v>88.213103179073428</c:v>
                </c:pt>
                <c:pt idx="414">
                  <c:v>88.213103179073428</c:v>
                </c:pt>
                <c:pt idx="415">
                  <c:v>88.213103179073428</c:v>
                </c:pt>
                <c:pt idx="416">
                  <c:v>88.213103179073428</c:v>
                </c:pt>
                <c:pt idx="417">
                  <c:v>88.213103179073428</c:v>
                </c:pt>
                <c:pt idx="418">
                  <c:v>88.213103179073428</c:v>
                </c:pt>
                <c:pt idx="419">
                  <c:v>88.213103179073428</c:v>
                </c:pt>
                <c:pt idx="420">
                  <c:v>88.213103179073428</c:v>
                </c:pt>
                <c:pt idx="421">
                  <c:v>88.213103179073428</c:v>
                </c:pt>
                <c:pt idx="422">
                  <c:v>88.213103179073428</c:v>
                </c:pt>
                <c:pt idx="423">
                  <c:v>88.213103179073428</c:v>
                </c:pt>
                <c:pt idx="424">
                  <c:v>88.213103179073428</c:v>
                </c:pt>
                <c:pt idx="425">
                  <c:v>88.213103179073428</c:v>
                </c:pt>
                <c:pt idx="426">
                  <c:v>88.213103179073428</c:v>
                </c:pt>
                <c:pt idx="427">
                  <c:v>88.213103179073428</c:v>
                </c:pt>
                <c:pt idx="428">
                  <c:v>88.213103179073428</c:v>
                </c:pt>
                <c:pt idx="429">
                  <c:v>88.213103179073428</c:v>
                </c:pt>
                <c:pt idx="430">
                  <c:v>88.213103179073428</c:v>
                </c:pt>
                <c:pt idx="431">
                  <c:v>88.213103179073428</c:v>
                </c:pt>
                <c:pt idx="432">
                  <c:v>88.213103179073428</c:v>
                </c:pt>
                <c:pt idx="433">
                  <c:v>88.213103179073428</c:v>
                </c:pt>
                <c:pt idx="434">
                  <c:v>88.213103179073428</c:v>
                </c:pt>
                <c:pt idx="435">
                  <c:v>88.213103179073428</c:v>
                </c:pt>
                <c:pt idx="436">
                  <c:v>88.213103179073428</c:v>
                </c:pt>
                <c:pt idx="437">
                  <c:v>88.213103179073428</c:v>
                </c:pt>
                <c:pt idx="438">
                  <c:v>50.876561000000002</c:v>
                </c:pt>
                <c:pt idx="439">
                  <c:v>88.213103179073428</c:v>
                </c:pt>
                <c:pt idx="440">
                  <c:v>88.213103179073428</c:v>
                </c:pt>
                <c:pt idx="441">
                  <c:v>88.213103179073428</c:v>
                </c:pt>
                <c:pt idx="442">
                  <c:v>88.213103179073428</c:v>
                </c:pt>
                <c:pt idx="443">
                  <c:v>88.213103179073428</c:v>
                </c:pt>
                <c:pt idx="444">
                  <c:v>88.213103179073428</c:v>
                </c:pt>
                <c:pt idx="445">
                  <c:v>88.213103179073428</c:v>
                </c:pt>
                <c:pt idx="446">
                  <c:v>88.213103179073428</c:v>
                </c:pt>
                <c:pt idx="447">
                  <c:v>88.213103179073428</c:v>
                </c:pt>
                <c:pt idx="448">
                  <c:v>88.213103179073428</c:v>
                </c:pt>
                <c:pt idx="449">
                  <c:v>88.213103179073428</c:v>
                </c:pt>
                <c:pt idx="450">
                  <c:v>88.213103179073428</c:v>
                </c:pt>
                <c:pt idx="451">
                  <c:v>88.213103179073428</c:v>
                </c:pt>
                <c:pt idx="452">
                  <c:v>88.213103179073428</c:v>
                </c:pt>
                <c:pt idx="453">
                  <c:v>88.213103179073428</c:v>
                </c:pt>
                <c:pt idx="454">
                  <c:v>79.574606000000003</c:v>
                </c:pt>
                <c:pt idx="455">
                  <c:v>86.294334000000006</c:v>
                </c:pt>
                <c:pt idx="456">
                  <c:v>88.213103179073428</c:v>
                </c:pt>
                <c:pt idx="457">
                  <c:v>75.482071126186767</c:v>
                </c:pt>
                <c:pt idx="458">
                  <c:v>75.482071126186767</c:v>
                </c:pt>
                <c:pt idx="459">
                  <c:v>75.482071126186767</c:v>
                </c:pt>
                <c:pt idx="460">
                  <c:v>75.482071126186767</c:v>
                </c:pt>
                <c:pt idx="461">
                  <c:v>75.482071126186767</c:v>
                </c:pt>
                <c:pt idx="462">
                  <c:v>75.482071126186767</c:v>
                </c:pt>
                <c:pt idx="463">
                  <c:v>75.482071126186767</c:v>
                </c:pt>
                <c:pt idx="464">
                  <c:v>75.482071126186767</c:v>
                </c:pt>
                <c:pt idx="465">
                  <c:v>75.482071126186767</c:v>
                </c:pt>
                <c:pt idx="466">
                  <c:v>75.482071126186767</c:v>
                </c:pt>
                <c:pt idx="467">
                  <c:v>75.482071126186767</c:v>
                </c:pt>
                <c:pt idx="468">
                  <c:v>44.858271000000002</c:v>
                </c:pt>
                <c:pt idx="469">
                  <c:v>43.198260000000005</c:v>
                </c:pt>
                <c:pt idx="470">
                  <c:v>64.191040000000001</c:v>
                </c:pt>
                <c:pt idx="471">
                  <c:v>75.482071126186767</c:v>
                </c:pt>
                <c:pt idx="472">
                  <c:v>75.482071126186767</c:v>
                </c:pt>
                <c:pt idx="473">
                  <c:v>75.482071126186767</c:v>
                </c:pt>
                <c:pt idx="474">
                  <c:v>75.482071126186767</c:v>
                </c:pt>
                <c:pt idx="475">
                  <c:v>75.482071126186767</c:v>
                </c:pt>
                <c:pt idx="476">
                  <c:v>75.482071126186767</c:v>
                </c:pt>
                <c:pt idx="477">
                  <c:v>73.562747000000002</c:v>
                </c:pt>
                <c:pt idx="478">
                  <c:v>75.482071126186767</c:v>
                </c:pt>
                <c:pt idx="479">
                  <c:v>75.482071126186767</c:v>
                </c:pt>
                <c:pt idx="480">
                  <c:v>75.482071126186767</c:v>
                </c:pt>
                <c:pt idx="481">
                  <c:v>75.482071126186767</c:v>
                </c:pt>
                <c:pt idx="482">
                  <c:v>75.482071126186767</c:v>
                </c:pt>
                <c:pt idx="483">
                  <c:v>75.482071126186767</c:v>
                </c:pt>
                <c:pt idx="484">
                  <c:v>75.482071126186767</c:v>
                </c:pt>
                <c:pt idx="485">
                  <c:v>60.055441999999999</c:v>
                </c:pt>
                <c:pt idx="486">
                  <c:v>75.482071126186767</c:v>
                </c:pt>
                <c:pt idx="487">
                  <c:v>61.116680685517366</c:v>
                </c:pt>
                <c:pt idx="488">
                  <c:v>61.116680685517366</c:v>
                </c:pt>
                <c:pt idx="489">
                  <c:v>61.116680685517366</c:v>
                </c:pt>
                <c:pt idx="490">
                  <c:v>61.116680685517366</c:v>
                </c:pt>
                <c:pt idx="491">
                  <c:v>61.116680685517366</c:v>
                </c:pt>
                <c:pt idx="492">
                  <c:v>61.116680685517366</c:v>
                </c:pt>
                <c:pt idx="493">
                  <c:v>61.116680685517366</c:v>
                </c:pt>
                <c:pt idx="494">
                  <c:v>61.116680685517366</c:v>
                </c:pt>
                <c:pt idx="495">
                  <c:v>61.116680685517366</c:v>
                </c:pt>
                <c:pt idx="496">
                  <c:v>50.39358</c:v>
                </c:pt>
                <c:pt idx="497">
                  <c:v>58.449790999999998</c:v>
                </c:pt>
                <c:pt idx="498">
                  <c:v>61.116680685517366</c:v>
                </c:pt>
                <c:pt idx="499">
                  <c:v>61.116680685517366</c:v>
                </c:pt>
                <c:pt idx="500">
                  <c:v>61.116680685517366</c:v>
                </c:pt>
                <c:pt idx="501">
                  <c:v>61.116680685517366</c:v>
                </c:pt>
                <c:pt idx="502">
                  <c:v>55.380524999999999</c:v>
                </c:pt>
                <c:pt idx="503">
                  <c:v>61.116680685517366</c:v>
                </c:pt>
                <c:pt idx="504">
                  <c:v>61.116680685517366</c:v>
                </c:pt>
                <c:pt idx="505">
                  <c:v>32.215864000000003</c:v>
                </c:pt>
                <c:pt idx="506">
                  <c:v>17.932230000000001</c:v>
                </c:pt>
                <c:pt idx="507">
                  <c:v>28.022068999999998</c:v>
                </c:pt>
                <c:pt idx="508">
                  <c:v>52.256326999999999</c:v>
                </c:pt>
                <c:pt idx="509">
                  <c:v>40.695551000000002</c:v>
                </c:pt>
                <c:pt idx="510">
                  <c:v>49.570599000000001</c:v>
                </c:pt>
                <c:pt idx="511">
                  <c:v>45.358290999999994</c:v>
                </c:pt>
                <c:pt idx="512">
                  <c:v>43.052517999999999</c:v>
                </c:pt>
                <c:pt idx="513">
                  <c:v>58.365065999999999</c:v>
                </c:pt>
                <c:pt idx="514">
                  <c:v>56.579410000000003</c:v>
                </c:pt>
                <c:pt idx="515">
                  <c:v>61.116680685517366</c:v>
                </c:pt>
                <c:pt idx="516">
                  <c:v>48.796605000000007</c:v>
                </c:pt>
                <c:pt idx="517">
                  <c:v>23.844913000000002</c:v>
                </c:pt>
                <c:pt idx="518">
                  <c:v>44.692295465269922</c:v>
                </c:pt>
                <c:pt idx="519">
                  <c:v>44.692295465269922</c:v>
                </c:pt>
                <c:pt idx="520">
                  <c:v>32.792493</c:v>
                </c:pt>
                <c:pt idx="521">
                  <c:v>44.692295465269922</c:v>
                </c:pt>
                <c:pt idx="522">
                  <c:v>44.692295465269922</c:v>
                </c:pt>
                <c:pt idx="523">
                  <c:v>44.692295465269922</c:v>
                </c:pt>
                <c:pt idx="524">
                  <c:v>44.692295465269922</c:v>
                </c:pt>
                <c:pt idx="525">
                  <c:v>43.444283999999996</c:v>
                </c:pt>
                <c:pt idx="526">
                  <c:v>41.321961000000002</c:v>
                </c:pt>
                <c:pt idx="527">
                  <c:v>44.692295465269922</c:v>
                </c:pt>
                <c:pt idx="528">
                  <c:v>44.692295465269922</c:v>
                </c:pt>
                <c:pt idx="529">
                  <c:v>44.692295465269922</c:v>
                </c:pt>
                <c:pt idx="530">
                  <c:v>44.692295465269922</c:v>
                </c:pt>
                <c:pt idx="531">
                  <c:v>37.433930999999994</c:v>
                </c:pt>
                <c:pt idx="532">
                  <c:v>27.209088000000001</c:v>
                </c:pt>
                <c:pt idx="533">
                  <c:v>17.009902999999998</c:v>
                </c:pt>
                <c:pt idx="534">
                  <c:v>33.450184</c:v>
                </c:pt>
                <c:pt idx="535">
                  <c:v>37.268084000000002</c:v>
                </c:pt>
                <c:pt idx="536">
                  <c:v>44.692295465269922</c:v>
                </c:pt>
                <c:pt idx="537">
                  <c:v>44.692295465269922</c:v>
                </c:pt>
                <c:pt idx="538">
                  <c:v>19.864369999999997</c:v>
                </c:pt>
                <c:pt idx="539">
                  <c:v>22.534689</c:v>
                </c:pt>
                <c:pt idx="540">
                  <c:v>29.163706999999999</c:v>
                </c:pt>
                <c:pt idx="541">
                  <c:v>29.855768000000001</c:v>
                </c:pt>
                <c:pt idx="542">
                  <c:v>44.692295465269922</c:v>
                </c:pt>
                <c:pt idx="543">
                  <c:v>44.692295465269922</c:v>
                </c:pt>
                <c:pt idx="544">
                  <c:v>44.692295465269922</c:v>
                </c:pt>
                <c:pt idx="545">
                  <c:v>44.692295465269922</c:v>
                </c:pt>
                <c:pt idx="546">
                  <c:v>44.692295465269922</c:v>
                </c:pt>
                <c:pt idx="547">
                  <c:v>44.692295465269922</c:v>
                </c:pt>
                <c:pt idx="548">
                  <c:v>39.152837666782581</c:v>
                </c:pt>
                <c:pt idx="549">
                  <c:v>39.152837666782581</c:v>
                </c:pt>
                <c:pt idx="550">
                  <c:v>39.152837666782581</c:v>
                </c:pt>
                <c:pt idx="551">
                  <c:v>37.147116000000004</c:v>
                </c:pt>
                <c:pt idx="552">
                  <c:v>14.269660999999999</c:v>
                </c:pt>
                <c:pt idx="553">
                  <c:v>23.704666</c:v>
                </c:pt>
                <c:pt idx="554">
                  <c:v>28.656903999999997</c:v>
                </c:pt>
                <c:pt idx="555">
                  <c:v>17.099411</c:v>
                </c:pt>
                <c:pt idx="556">
                  <c:v>16.447486000000001</c:v>
                </c:pt>
                <c:pt idx="557">
                  <c:v>34.677027000000002</c:v>
                </c:pt>
                <c:pt idx="558">
                  <c:v>18.755091</c:v>
                </c:pt>
                <c:pt idx="559">
                  <c:v>15.748450999999999</c:v>
                </c:pt>
                <c:pt idx="560">
                  <c:v>10.963844999999999</c:v>
                </c:pt>
                <c:pt idx="561">
                  <c:v>23.532218</c:v>
                </c:pt>
                <c:pt idx="562">
                  <c:v>31.063252000000002</c:v>
                </c:pt>
                <c:pt idx="563">
                  <c:v>29.676226999999997</c:v>
                </c:pt>
                <c:pt idx="564">
                  <c:v>37.497192000000005</c:v>
                </c:pt>
                <c:pt idx="565">
                  <c:v>39.152837666782581</c:v>
                </c:pt>
                <c:pt idx="566">
                  <c:v>39.152837666782581</c:v>
                </c:pt>
                <c:pt idx="567">
                  <c:v>25.677883999999999</c:v>
                </c:pt>
                <c:pt idx="568">
                  <c:v>31.079331</c:v>
                </c:pt>
                <c:pt idx="569">
                  <c:v>32.113463000000003</c:v>
                </c:pt>
                <c:pt idx="570">
                  <c:v>39.152837666782581</c:v>
                </c:pt>
                <c:pt idx="571">
                  <c:v>39.152837666782581</c:v>
                </c:pt>
                <c:pt idx="572">
                  <c:v>39.152837666782581</c:v>
                </c:pt>
                <c:pt idx="573">
                  <c:v>39.152837666782581</c:v>
                </c:pt>
                <c:pt idx="574">
                  <c:v>39.152837666782581</c:v>
                </c:pt>
                <c:pt idx="575">
                  <c:v>39.152837666782581</c:v>
                </c:pt>
                <c:pt idx="576">
                  <c:v>32.831595</c:v>
                </c:pt>
                <c:pt idx="577">
                  <c:v>36.278717</c:v>
                </c:pt>
                <c:pt idx="578">
                  <c:v>39.152837666782581</c:v>
                </c:pt>
                <c:pt idx="579">
                  <c:v>33.306550999999999</c:v>
                </c:pt>
                <c:pt idx="580">
                  <c:v>30.503246999999998</c:v>
                </c:pt>
                <c:pt idx="581">
                  <c:v>52.596584</c:v>
                </c:pt>
                <c:pt idx="582">
                  <c:v>57.422055611205629</c:v>
                </c:pt>
                <c:pt idx="583">
                  <c:v>56.808785999999998</c:v>
                </c:pt>
                <c:pt idx="584">
                  <c:v>53.697898000000002</c:v>
                </c:pt>
                <c:pt idx="585">
                  <c:v>34.755887000000001</c:v>
                </c:pt>
                <c:pt idx="586">
                  <c:v>16.419541999999996</c:v>
                </c:pt>
                <c:pt idx="587">
                  <c:v>48.410107000000004</c:v>
                </c:pt>
                <c:pt idx="588">
                  <c:v>44.907781999999997</c:v>
                </c:pt>
                <c:pt idx="589">
                  <c:v>35.790106000000002</c:v>
                </c:pt>
                <c:pt idx="590">
                  <c:v>57.422055611205629</c:v>
                </c:pt>
                <c:pt idx="591">
                  <c:v>54.080739000000001</c:v>
                </c:pt>
                <c:pt idx="592">
                  <c:v>56.131473</c:v>
                </c:pt>
                <c:pt idx="593">
                  <c:v>40.859807000000004</c:v>
                </c:pt>
                <c:pt idx="594">
                  <c:v>29.489635</c:v>
                </c:pt>
                <c:pt idx="595">
                  <c:v>36.898744999999998</c:v>
                </c:pt>
                <c:pt idx="596">
                  <c:v>55.879975000000009</c:v>
                </c:pt>
                <c:pt idx="597">
                  <c:v>57.422055611205629</c:v>
                </c:pt>
                <c:pt idx="598">
                  <c:v>52.943550000000002</c:v>
                </c:pt>
                <c:pt idx="599">
                  <c:v>57.422055611205629</c:v>
                </c:pt>
                <c:pt idx="600">
                  <c:v>57.422055611205629</c:v>
                </c:pt>
                <c:pt idx="601">
                  <c:v>57.422055611205629</c:v>
                </c:pt>
                <c:pt idx="602">
                  <c:v>57.422055611205629</c:v>
                </c:pt>
                <c:pt idx="603">
                  <c:v>57.422055611205629</c:v>
                </c:pt>
                <c:pt idx="604">
                  <c:v>52.881979000000001</c:v>
                </c:pt>
                <c:pt idx="605">
                  <c:v>57.422055611205629</c:v>
                </c:pt>
                <c:pt idx="606">
                  <c:v>57.422055611205629</c:v>
                </c:pt>
                <c:pt idx="607">
                  <c:v>57.422055611205629</c:v>
                </c:pt>
                <c:pt idx="608">
                  <c:v>57.422055611205629</c:v>
                </c:pt>
                <c:pt idx="609">
                  <c:v>57.422055611205629</c:v>
                </c:pt>
                <c:pt idx="610">
                  <c:v>72.931974703958801</c:v>
                </c:pt>
                <c:pt idx="611">
                  <c:v>72.931974703958801</c:v>
                </c:pt>
                <c:pt idx="612">
                  <c:v>72.931974703958801</c:v>
                </c:pt>
                <c:pt idx="613">
                  <c:v>72.931974703958801</c:v>
                </c:pt>
                <c:pt idx="614">
                  <c:v>72.931974703958801</c:v>
                </c:pt>
                <c:pt idx="615">
                  <c:v>72.931974703958801</c:v>
                </c:pt>
                <c:pt idx="616">
                  <c:v>41.878892999999998</c:v>
                </c:pt>
                <c:pt idx="617">
                  <c:v>40.744292999999999</c:v>
                </c:pt>
                <c:pt idx="618">
                  <c:v>71.208033</c:v>
                </c:pt>
                <c:pt idx="619">
                  <c:v>72.931974703958801</c:v>
                </c:pt>
                <c:pt idx="620">
                  <c:v>72.931974703958801</c:v>
                </c:pt>
                <c:pt idx="621">
                  <c:v>67.617081999999996</c:v>
                </c:pt>
                <c:pt idx="622">
                  <c:v>72.931974703958801</c:v>
                </c:pt>
                <c:pt idx="623">
                  <c:v>58.525580000000005</c:v>
                </c:pt>
                <c:pt idx="624">
                  <c:v>71.156979000000007</c:v>
                </c:pt>
                <c:pt idx="625">
                  <c:v>72.931974703958801</c:v>
                </c:pt>
                <c:pt idx="626">
                  <c:v>72.931974703958801</c:v>
                </c:pt>
                <c:pt idx="627">
                  <c:v>65.154100999999997</c:v>
                </c:pt>
                <c:pt idx="628">
                  <c:v>65.770013000000006</c:v>
                </c:pt>
                <c:pt idx="629">
                  <c:v>62.711061999999998</c:v>
                </c:pt>
                <c:pt idx="630">
                  <c:v>68.584693000000001</c:v>
                </c:pt>
                <c:pt idx="631">
                  <c:v>72.931974703958801</c:v>
                </c:pt>
                <c:pt idx="632">
                  <c:v>69.417523000000003</c:v>
                </c:pt>
                <c:pt idx="633">
                  <c:v>72.931974703958801</c:v>
                </c:pt>
                <c:pt idx="634">
                  <c:v>68.489783000000003</c:v>
                </c:pt>
                <c:pt idx="635">
                  <c:v>72.931974703958801</c:v>
                </c:pt>
                <c:pt idx="636">
                  <c:v>72.931974703958801</c:v>
                </c:pt>
                <c:pt idx="637">
                  <c:v>72.931974703958801</c:v>
                </c:pt>
                <c:pt idx="638">
                  <c:v>86.326554345131413</c:v>
                </c:pt>
                <c:pt idx="639">
                  <c:v>86.326554345131413</c:v>
                </c:pt>
                <c:pt idx="640">
                  <c:v>86.326554345131413</c:v>
                </c:pt>
                <c:pt idx="641">
                  <c:v>86.326554345131413</c:v>
                </c:pt>
                <c:pt idx="642">
                  <c:v>48.150036</c:v>
                </c:pt>
                <c:pt idx="643">
                  <c:v>50.148351999999996</c:v>
                </c:pt>
                <c:pt idx="644">
                  <c:v>67.946148000000008</c:v>
                </c:pt>
                <c:pt idx="645">
                  <c:v>57.387004999999995</c:v>
                </c:pt>
                <c:pt idx="646">
                  <c:v>52.888112</c:v>
                </c:pt>
                <c:pt idx="647">
                  <c:v>86.326554345131413</c:v>
                </c:pt>
                <c:pt idx="648">
                  <c:v>76.003283999999994</c:v>
                </c:pt>
                <c:pt idx="649">
                  <c:v>86.326554345131413</c:v>
                </c:pt>
                <c:pt idx="650">
                  <c:v>86.326554345131413</c:v>
                </c:pt>
                <c:pt idx="651">
                  <c:v>86.326554345131413</c:v>
                </c:pt>
                <c:pt idx="652">
                  <c:v>86.326554345131413</c:v>
                </c:pt>
                <c:pt idx="653">
                  <c:v>86.326554345131413</c:v>
                </c:pt>
                <c:pt idx="654">
                  <c:v>84.343539000000007</c:v>
                </c:pt>
                <c:pt idx="655">
                  <c:v>80.974235000000007</c:v>
                </c:pt>
                <c:pt idx="656">
                  <c:v>86.326554345131413</c:v>
                </c:pt>
                <c:pt idx="657">
                  <c:v>86.326554345131413</c:v>
                </c:pt>
                <c:pt idx="658">
                  <c:v>86.326554345131413</c:v>
                </c:pt>
                <c:pt idx="659">
                  <c:v>86.326554345131413</c:v>
                </c:pt>
                <c:pt idx="660">
                  <c:v>86.326554345131413</c:v>
                </c:pt>
                <c:pt idx="661">
                  <c:v>86.326554345131413</c:v>
                </c:pt>
                <c:pt idx="662">
                  <c:v>86.326554345131413</c:v>
                </c:pt>
                <c:pt idx="663">
                  <c:v>86.326554345131413</c:v>
                </c:pt>
                <c:pt idx="664">
                  <c:v>86.326554345131413</c:v>
                </c:pt>
                <c:pt idx="665">
                  <c:v>86.326554345131413</c:v>
                </c:pt>
                <c:pt idx="666">
                  <c:v>86.326554345131413</c:v>
                </c:pt>
                <c:pt idx="667">
                  <c:v>86.326554345131413</c:v>
                </c:pt>
                <c:pt idx="668">
                  <c:v>86.326554345131413</c:v>
                </c:pt>
                <c:pt idx="669">
                  <c:v>94.084244999999996</c:v>
                </c:pt>
                <c:pt idx="670">
                  <c:v>99.464212332989334</c:v>
                </c:pt>
                <c:pt idx="671">
                  <c:v>99.464212332989334</c:v>
                </c:pt>
                <c:pt idx="672">
                  <c:v>99.464212332989334</c:v>
                </c:pt>
                <c:pt idx="673">
                  <c:v>99.464212332989334</c:v>
                </c:pt>
                <c:pt idx="674">
                  <c:v>99.464212332989334</c:v>
                </c:pt>
                <c:pt idx="675">
                  <c:v>99.464212332989334</c:v>
                </c:pt>
                <c:pt idx="676">
                  <c:v>99.464212332989334</c:v>
                </c:pt>
                <c:pt idx="677">
                  <c:v>99.464212332989334</c:v>
                </c:pt>
                <c:pt idx="678">
                  <c:v>99.464212332989334</c:v>
                </c:pt>
                <c:pt idx="679">
                  <c:v>99.464212332989334</c:v>
                </c:pt>
                <c:pt idx="680">
                  <c:v>99.464212332989334</c:v>
                </c:pt>
                <c:pt idx="681">
                  <c:v>99.464212332989334</c:v>
                </c:pt>
                <c:pt idx="682">
                  <c:v>99.464212332989334</c:v>
                </c:pt>
                <c:pt idx="683">
                  <c:v>99.464212332989334</c:v>
                </c:pt>
                <c:pt idx="684">
                  <c:v>99.464212332989334</c:v>
                </c:pt>
                <c:pt idx="685">
                  <c:v>99.464212332989334</c:v>
                </c:pt>
                <c:pt idx="686">
                  <c:v>99.464212332989334</c:v>
                </c:pt>
                <c:pt idx="687">
                  <c:v>99.464212332989334</c:v>
                </c:pt>
                <c:pt idx="688">
                  <c:v>99.464212332989334</c:v>
                </c:pt>
                <c:pt idx="689">
                  <c:v>99.464212332989334</c:v>
                </c:pt>
                <c:pt idx="690">
                  <c:v>99.464212332989334</c:v>
                </c:pt>
                <c:pt idx="691">
                  <c:v>99.464212332989334</c:v>
                </c:pt>
                <c:pt idx="692">
                  <c:v>99.464212332989334</c:v>
                </c:pt>
                <c:pt idx="693">
                  <c:v>99.464212332989334</c:v>
                </c:pt>
                <c:pt idx="694">
                  <c:v>99.464212332989334</c:v>
                </c:pt>
                <c:pt idx="695">
                  <c:v>99.464212332989334</c:v>
                </c:pt>
                <c:pt idx="696">
                  <c:v>99.464212332989334</c:v>
                </c:pt>
                <c:pt idx="697">
                  <c:v>99.464212332989334</c:v>
                </c:pt>
                <c:pt idx="698">
                  <c:v>99.464212332989334</c:v>
                </c:pt>
                <c:pt idx="699">
                  <c:v>117.09857749249953</c:v>
                </c:pt>
                <c:pt idx="700">
                  <c:v>117.09857749249953</c:v>
                </c:pt>
                <c:pt idx="701">
                  <c:v>117.09857749249953</c:v>
                </c:pt>
                <c:pt idx="702">
                  <c:v>117.09857749249953</c:v>
                </c:pt>
                <c:pt idx="703">
                  <c:v>117.09857749249953</c:v>
                </c:pt>
                <c:pt idx="704">
                  <c:v>117.09857749249953</c:v>
                </c:pt>
                <c:pt idx="705">
                  <c:v>117.09857749249953</c:v>
                </c:pt>
                <c:pt idx="706">
                  <c:v>117.09857749249953</c:v>
                </c:pt>
                <c:pt idx="707">
                  <c:v>117.09857749249953</c:v>
                </c:pt>
                <c:pt idx="708">
                  <c:v>117.09857749249953</c:v>
                </c:pt>
                <c:pt idx="709">
                  <c:v>117.09857749249953</c:v>
                </c:pt>
                <c:pt idx="710">
                  <c:v>117.09857749249953</c:v>
                </c:pt>
                <c:pt idx="711">
                  <c:v>117.09857749249953</c:v>
                </c:pt>
                <c:pt idx="712">
                  <c:v>117.09857749249953</c:v>
                </c:pt>
                <c:pt idx="713">
                  <c:v>117.09857749249953</c:v>
                </c:pt>
                <c:pt idx="714">
                  <c:v>117.09857749249953</c:v>
                </c:pt>
                <c:pt idx="715">
                  <c:v>117.09857749249953</c:v>
                </c:pt>
                <c:pt idx="716">
                  <c:v>117.09857749249953</c:v>
                </c:pt>
                <c:pt idx="717">
                  <c:v>117.09857749249953</c:v>
                </c:pt>
                <c:pt idx="718">
                  <c:v>109.32945699999999</c:v>
                </c:pt>
                <c:pt idx="719">
                  <c:v>100.22902499999999</c:v>
                </c:pt>
                <c:pt idx="720">
                  <c:v>76.653807999999998</c:v>
                </c:pt>
                <c:pt idx="721">
                  <c:v>76.804731000000004</c:v>
                </c:pt>
                <c:pt idx="722">
                  <c:v>111.70799599999999</c:v>
                </c:pt>
                <c:pt idx="723">
                  <c:v>117.09857749249953</c:v>
                </c:pt>
                <c:pt idx="724">
                  <c:v>92.940759</c:v>
                </c:pt>
                <c:pt idx="725">
                  <c:v>72.473664999999997</c:v>
                </c:pt>
                <c:pt idx="726">
                  <c:v>84.805543999999998</c:v>
                </c:pt>
                <c:pt idx="727">
                  <c:v>104.93646700000001</c:v>
                </c:pt>
                <c:pt idx="728">
                  <c:v>105.623833</c:v>
                </c:pt>
                <c:pt idx="729">
                  <c:v>117.09857749249953</c:v>
                </c:pt>
                <c:pt idx="730">
                  <c:v>98.365379000000004</c:v>
                </c:pt>
                <c:pt idx="731">
                  <c:v>103.15539299999999</c:v>
                </c:pt>
                <c:pt idx="732">
                  <c:v>120.382323</c:v>
                </c:pt>
                <c:pt idx="733">
                  <c:v>121.97820394629561</c:v>
                </c:pt>
                <c:pt idx="734">
                  <c:v>121.97820394629561</c:v>
                </c:pt>
                <c:pt idx="735">
                  <c:v>121.97820394629561</c:v>
                </c:pt>
                <c:pt idx="736">
                  <c:v>59.511673000000002</c:v>
                </c:pt>
                <c:pt idx="737">
                  <c:v>65.61743700000001</c:v>
                </c:pt>
                <c:pt idx="738">
                  <c:v>119.062271</c:v>
                </c:pt>
                <c:pt idx="739">
                  <c:v>121.97820394629561</c:v>
                </c:pt>
                <c:pt idx="740">
                  <c:v>121.97820394629561</c:v>
                </c:pt>
                <c:pt idx="741">
                  <c:v>121.97820394629561</c:v>
                </c:pt>
                <c:pt idx="742">
                  <c:v>121.97820394629561</c:v>
                </c:pt>
                <c:pt idx="743">
                  <c:v>121.97820394629561</c:v>
                </c:pt>
                <c:pt idx="744">
                  <c:v>121.97820394629561</c:v>
                </c:pt>
                <c:pt idx="745">
                  <c:v>121.97820394629561</c:v>
                </c:pt>
                <c:pt idx="746">
                  <c:v>121.97820394629561</c:v>
                </c:pt>
                <c:pt idx="747">
                  <c:v>112.988043</c:v>
                </c:pt>
                <c:pt idx="748">
                  <c:v>117.22874499999999</c:v>
                </c:pt>
                <c:pt idx="749">
                  <c:v>119.208596</c:v>
                </c:pt>
                <c:pt idx="750">
                  <c:v>99.419123000000013</c:v>
                </c:pt>
                <c:pt idx="751">
                  <c:v>121.97820394629561</c:v>
                </c:pt>
                <c:pt idx="752">
                  <c:v>121.97820394629561</c:v>
                </c:pt>
                <c:pt idx="753">
                  <c:v>121.97820394629561</c:v>
                </c:pt>
                <c:pt idx="754">
                  <c:v>121.97820394629561</c:v>
                </c:pt>
                <c:pt idx="755">
                  <c:v>121.97820394629561</c:v>
                </c:pt>
                <c:pt idx="756">
                  <c:v>121.97820394629561</c:v>
                </c:pt>
                <c:pt idx="757">
                  <c:v>121.97820394629561</c:v>
                </c:pt>
                <c:pt idx="758">
                  <c:v>121.97820394629561</c:v>
                </c:pt>
                <c:pt idx="759">
                  <c:v>121.97820394629561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5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  <c:pt idx="409">
                  <c:v>J</c:v>
                </c:pt>
                <c:pt idx="440">
                  <c:v>A</c:v>
                </c:pt>
                <c:pt idx="471">
                  <c:v>S</c:v>
                </c:pt>
                <c:pt idx="501">
                  <c:v>O</c:v>
                </c:pt>
                <c:pt idx="532">
                  <c:v>N</c:v>
                </c:pt>
                <c:pt idx="562">
                  <c:v>D</c:v>
                </c:pt>
                <c:pt idx="593">
                  <c:v>E</c:v>
                </c:pt>
                <c:pt idx="624">
                  <c:v>F</c:v>
                </c:pt>
                <c:pt idx="652">
                  <c:v>M</c:v>
                </c:pt>
                <c:pt idx="683">
                  <c:v>A</c:v>
                </c:pt>
                <c:pt idx="713">
                  <c:v>M</c:v>
                </c:pt>
                <c:pt idx="744">
                  <c:v>J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41.207367929528253</c:v>
                </c:pt>
                <c:pt idx="1">
                  <c:v>52.536363009527328</c:v>
                </c:pt>
                <c:pt idx="2">
                  <c:v>46.10201554552733</c:v>
                </c:pt>
                <c:pt idx="3">
                  <c:v>32.200516235526393</c:v>
                </c:pt>
                <c:pt idx="4">
                  <c:v>24.11654776152826</c:v>
                </c:pt>
                <c:pt idx="5">
                  <c:v>30.488533945529191</c:v>
                </c:pt>
                <c:pt idx="6">
                  <c:v>29.348419123526394</c:v>
                </c:pt>
                <c:pt idx="7">
                  <c:v>22.97658207775229</c:v>
                </c:pt>
                <c:pt idx="8">
                  <c:v>25.693151507752294</c:v>
                </c:pt>
                <c:pt idx="9">
                  <c:v>30.172250453753222</c:v>
                </c:pt>
                <c:pt idx="10">
                  <c:v>26.469429901751361</c:v>
                </c:pt>
                <c:pt idx="11">
                  <c:v>19.406487079751358</c:v>
                </c:pt>
                <c:pt idx="12">
                  <c:v>46.200025131753222</c:v>
                </c:pt>
                <c:pt idx="13">
                  <c:v>42.439020761752289</c:v>
                </c:pt>
                <c:pt idx="14">
                  <c:v>29.932358020219034</c:v>
                </c:pt>
                <c:pt idx="15">
                  <c:v>5.7832736262199687</c:v>
                </c:pt>
                <c:pt idx="16">
                  <c:v>1.2738564382199693</c:v>
                </c:pt>
                <c:pt idx="17">
                  <c:v>10.591816084219973</c:v>
                </c:pt>
                <c:pt idx="18">
                  <c:v>1.5330402962209009</c:v>
                </c:pt>
                <c:pt idx="19">
                  <c:v>4.6798778182190359</c:v>
                </c:pt>
                <c:pt idx="20">
                  <c:v>7.928798956219973</c:v>
                </c:pt>
                <c:pt idx="21">
                  <c:v>19.59688801024253</c:v>
                </c:pt>
                <c:pt idx="22">
                  <c:v>11.886811138243461</c:v>
                </c:pt>
                <c:pt idx="23">
                  <c:v>13.637115506245326</c:v>
                </c:pt>
                <c:pt idx="24">
                  <c:v>14.103308344244393</c:v>
                </c:pt>
                <c:pt idx="25">
                  <c:v>14.828685156243465</c:v>
                </c:pt>
                <c:pt idx="26">
                  <c:v>16.303281046242528</c:v>
                </c:pt>
                <c:pt idx="27">
                  <c:v>21.96886816424346</c:v>
                </c:pt>
                <c:pt idx="28">
                  <c:v>9.211150769911189</c:v>
                </c:pt>
                <c:pt idx="29">
                  <c:v>14.028541505911191</c:v>
                </c:pt>
                <c:pt idx="30">
                  <c:v>18.325639493911194</c:v>
                </c:pt>
                <c:pt idx="31">
                  <c:v>13.376541027910259</c:v>
                </c:pt>
                <c:pt idx="32">
                  <c:v>10.925664957910259</c:v>
                </c:pt>
                <c:pt idx="33">
                  <c:v>12.702876783910259</c:v>
                </c:pt>
                <c:pt idx="34">
                  <c:v>9.941479861910258</c:v>
                </c:pt>
                <c:pt idx="35">
                  <c:v>11.324163423679002</c:v>
                </c:pt>
                <c:pt idx="36">
                  <c:v>9.0316830036817954</c:v>
                </c:pt>
                <c:pt idx="37">
                  <c:v>9.7981751336799316</c:v>
                </c:pt>
                <c:pt idx="38">
                  <c:v>10.653974937679003</c:v>
                </c:pt>
                <c:pt idx="39">
                  <c:v>6.836953371678999</c:v>
                </c:pt>
                <c:pt idx="40">
                  <c:v>9.1647174676808643</c:v>
                </c:pt>
                <c:pt idx="41">
                  <c:v>8.578940063679001</c:v>
                </c:pt>
                <c:pt idx="42">
                  <c:v>4.8286341573210594</c:v>
                </c:pt>
                <c:pt idx="43">
                  <c:v>6.5475085373191977</c:v>
                </c:pt>
                <c:pt idx="44">
                  <c:v>1.521871965320126</c:v>
                </c:pt>
                <c:pt idx="45">
                  <c:v>1.2835790733191934</c:v>
                </c:pt>
                <c:pt idx="46">
                  <c:v>1.4483437053201269</c:v>
                </c:pt>
                <c:pt idx="47">
                  <c:v>0.77820021532105599</c:v>
                </c:pt>
                <c:pt idx="48">
                  <c:v>1.1719028313191957</c:v>
                </c:pt>
                <c:pt idx="49">
                  <c:v>20.146260515821357</c:v>
                </c:pt>
                <c:pt idx="50">
                  <c:v>2.6005402478222894</c:v>
                </c:pt>
                <c:pt idx="51">
                  <c:v>9.7980739778213533</c:v>
                </c:pt>
                <c:pt idx="52">
                  <c:v>1.8932973678213565</c:v>
                </c:pt>
                <c:pt idx="53">
                  <c:v>6.3758735378232156</c:v>
                </c:pt>
                <c:pt idx="54">
                  <c:v>2.674604777821358</c:v>
                </c:pt>
                <c:pt idx="55">
                  <c:v>4.0209256878222881</c:v>
                </c:pt>
                <c:pt idx="56">
                  <c:v>2.377561350086995</c:v>
                </c:pt>
                <c:pt idx="57">
                  <c:v>3.0705849940860643</c:v>
                </c:pt>
                <c:pt idx="58">
                  <c:v>8.0480600000860658</c:v>
                </c:pt>
                <c:pt idx="59">
                  <c:v>1.4271826360860651</c:v>
                </c:pt>
                <c:pt idx="60">
                  <c:v>1.0758285200851314</c:v>
                </c:pt>
                <c:pt idx="61">
                  <c:v>3.3642318080869953</c:v>
                </c:pt>
                <c:pt idx="62">
                  <c:v>5.486119698086994</c:v>
                </c:pt>
                <c:pt idx="63">
                  <c:v>0.98206165528457501</c:v>
                </c:pt>
                <c:pt idx="64">
                  <c:v>1.3908865172845764</c:v>
                </c:pt>
                <c:pt idx="65">
                  <c:v>1.297181549284578</c:v>
                </c:pt>
                <c:pt idx="66">
                  <c:v>0.79790148328457877</c:v>
                </c:pt>
                <c:pt idx="67">
                  <c:v>0.63944103928457841</c:v>
                </c:pt>
                <c:pt idx="68">
                  <c:v>1.3077302392864403</c:v>
                </c:pt>
                <c:pt idx="69">
                  <c:v>0.66297754728457581</c:v>
                </c:pt>
                <c:pt idx="70">
                  <c:v>4.9017743089984576</c:v>
                </c:pt>
                <c:pt idx="71">
                  <c:v>1.7586135069993907</c:v>
                </c:pt>
                <c:pt idx="72">
                  <c:v>1.1683878429984542</c:v>
                </c:pt>
                <c:pt idx="73">
                  <c:v>2.0212253149993886</c:v>
                </c:pt>
                <c:pt idx="74">
                  <c:v>1.3092996249993885</c:v>
                </c:pt>
                <c:pt idx="75">
                  <c:v>1.4485789209993891</c:v>
                </c:pt>
                <c:pt idx="76">
                  <c:v>1.9158618109975249</c:v>
                </c:pt>
                <c:pt idx="77">
                  <c:v>2.0050002808154859</c:v>
                </c:pt>
                <c:pt idx="78">
                  <c:v>4.2708026648145569</c:v>
                </c:pt>
                <c:pt idx="79">
                  <c:v>12.693170120815484</c:v>
                </c:pt>
                <c:pt idx="80">
                  <c:v>8.662950552815488</c:v>
                </c:pt>
                <c:pt idx="81">
                  <c:v>0.61396914281455606</c:v>
                </c:pt>
                <c:pt idx="82">
                  <c:v>3.4082143468164179</c:v>
                </c:pt>
                <c:pt idx="83">
                  <c:v>14.343820460814554</c:v>
                </c:pt>
                <c:pt idx="84">
                  <c:v>8.5472456085703374</c:v>
                </c:pt>
                <c:pt idx="85">
                  <c:v>1.5670119785712704</c:v>
                </c:pt>
                <c:pt idx="86">
                  <c:v>0.84664728857127192</c:v>
                </c:pt>
                <c:pt idx="87">
                  <c:v>6.848868198570341</c:v>
                </c:pt>
                <c:pt idx="88">
                  <c:v>1.2665384625712723</c:v>
                </c:pt>
                <c:pt idx="89">
                  <c:v>7.5228225565703397</c:v>
                </c:pt>
                <c:pt idx="90">
                  <c:v>19.783051736570343</c:v>
                </c:pt>
                <c:pt idx="91">
                  <c:v>8.7167154332490142</c:v>
                </c:pt>
                <c:pt idx="92">
                  <c:v>3.7495843652471486</c:v>
                </c:pt>
                <c:pt idx="93">
                  <c:v>0.87512860924808045</c:v>
                </c:pt>
                <c:pt idx="94">
                  <c:v>1.0151612512480823</c:v>
                </c:pt>
                <c:pt idx="95">
                  <c:v>0.77206590724714985</c:v>
                </c:pt>
                <c:pt idx="96">
                  <c:v>1.1857452492471494</c:v>
                </c:pt>
                <c:pt idx="97">
                  <c:v>1.0545347012471502</c:v>
                </c:pt>
                <c:pt idx="98">
                  <c:v>2.8427192931076277</c:v>
                </c:pt>
                <c:pt idx="99">
                  <c:v>14.722015259105763</c:v>
                </c:pt>
                <c:pt idx="100">
                  <c:v>35.02843516110763</c:v>
                </c:pt>
                <c:pt idx="101">
                  <c:v>13.305096817105769</c:v>
                </c:pt>
                <c:pt idx="102">
                  <c:v>3.8960943651076305</c:v>
                </c:pt>
                <c:pt idx="103">
                  <c:v>5.1075605751057669</c:v>
                </c:pt>
                <c:pt idx="104">
                  <c:v>15.386894115107628</c:v>
                </c:pt>
                <c:pt idx="105">
                  <c:v>12.312296605496158</c:v>
                </c:pt>
                <c:pt idx="106">
                  <c:v>31.944638273495219</c:v>
                </c:pt>
                <c:pt idx="107">
                  <c:v>36.902016189495221</c:v>
                </c:pt>
                <c:pt idx="108">
                  <c:v>16.038599705495223</c:v>
                </c:pt>
                <c:pt idx="109">
                  <c:v>13.819894805496151</c:v>
                </c:pt>
                <c:pt idx="110">
                  <c:v>28.343611505496156</c:v>
                </c:pt>
                <c:pt idx="111">
                  <c:v>28.836731413494295</c:v>
                </c:pt>
                <c:pt idx="112">
                  <c:v>18.871413663328209</c:v>
                </c:pt>
                <c:pt idx="113">
                  <c:v>14.976510983329142</c:v>
                </c:pt>
                <c:pt idx="114">
                  <c:v>15.349679020327276</c:v>
                </c:pt>
                <c:pt idx="115">
                  <c:v>7.3498776263291434</c:v>
                </c:pt>
                <c:pt idx="116">
                  <c:v>1.2909959603282113</c:v>
                </c:pt>
                <c:pt idx="117">
                  <c:v>1.0801185263272783</c:v>
                </c:pt>
                <c:pt idx="118">
                  <c:v>0.75031896332914039</c:v>
                </c:pt>
                <c:pt idx="119">
                  <c:v>0.58711682457556524</c:v>
                </c:pt>
                <c:pt idx="120">
                  <c:v>1.5533794845746343</c:v>
                </c:pt>
                <c:pt idx="121">
                  <c:v>15.895306672575567</c:v>
                </c:pt>
                <c:pt idx="122">
                  <c:v>11.211075907575566</c:v>
                </c:pt>
                <c:pt idx="123">
                  <c:v>7.9561282325755656</c:v>
                </c:pt>
                <c:pt idx="124">
                  <c:v>20.878207586575567</c:v>
                </c:pt>
                <c:pt idx="125">
                  <c:v>16.418468057575566</c:v>
                </c:pt>
                <c:pt idx="126">
                  <c:v>8.6606398880381281</c:v>
                </c:pt>
                <c:pt idx="127">
                  <c:v>9.3630162890390558</c:v>
                </c:pt>
                <c:pt idx="128">
                  <c:v>13.754645029038125</c:v>
                </c:pt>
                <c:pt idx="129">
                  <c:v>5.699558809038126</c:v>
                </c:pt>
                <c:pt idx="130">
                  <c:v>4.7164123290381266</c:v>
                </c:pt>
                <c:pt idx="131">
                  <c:v>14.894653329039057</c:v>
                </c:pt>
                <c:pt idx="132">
                  <c:v>11.672822429039057</c:v>
                </c:pt>
                <c:pt idx="133">
                  <c:v>8.020569884329749</c:v>
                </c:pt>
                <c:pt idx="134">
                  <c:v>13.828850744328818</c:v>
                </c:pt>
                <c:pt idx="135">
                  <c:v>13.097606888329748</c:v>
                </c:pt>
                <c:pt idx="136">
                  <c:v>8.1344569843288177</c:v>
                </c:pt>
                <c:pt idx="137">
                  <c:v>9.3540836443297479</c:v>
                </c:pt>
                <c:pt idx="138">
                  <c:v>13.870567124329748</c:v>
                </c:pt>
                <c:pt idx="139">
                  <c:v>13.964745504328818</c:v>
                </c:pt>
                <c:pt idx="140">
                  <c:v>36.029832623746586</c:v>
                </c:pt>
                <c:pt idx="141">
                  <c:v>41.858573023747525</c:v>
                </c:pt>
                <c:pt idx="142">
                  <c:v>48.216632227746587</c:v>
                </c:pt>
                <c:pt idx="143">
                  <c:v>42.93900968374659</c:v>
                </c:pt>
                <c:pt idx="144">
                  <c:v>43.368109591746588</c:v>
                </c:pt>
                <c:pt idx="145">
                  <c:v>55.481481703746589</c:v>
                </c:pt>
                <c:pt idx="146">
                  <c:v>44.76660267974566</c:v>
                </c:pt>
                <c:pt idx="147">
                  <c:v>65.198650026325339</c:v>
                </c:pt>
                <c:pt idx="148">
                  <c:v>50.197341595325341</c:v>
                </c:pt>
                <c:pt idx="149">
                  <c:v>53.03984656532441</c:v>
                </c:pt>
                <c:pt idx="150">
                  <c:v>54.211433558325339</c:v>
                </c:pt>
                <c:pt idx="151">
                  <c:v>56.435257866324413</c:v>
                </c:pt>
                <c:pt idx="152">
                  <c:v>56.161646070324409</c:v>
                </c:pt>
                <c:pt idx="153">
                  <c:v>55.113199238325336</c:v>
                </c:pt>
                <c:pt idx="154">
                  <c:v>48.499799542046468</c:v>
                </c:pt>
                <c:pt idx="155">
                  <c:v>49.740275378047393</c:v>
                </c:pt>
                <c:pt idx="156">
                  <c:v>46.645623326046469</c:v>
                </c:pt>
                <c:pt idx="157">
                  <c:v>40.669440918047393</c:v>
                </c:pt>
                <c:pt idx="158">
                  <c:v>40.378756262046458</c:v>
                </c:pt>
                <c:pt idx="159">
                  <c:v>48.89008626204739</c:v>
                </c:pt>
                <c:pt idx="160">
                  <c:v>44.890162198047399</c:v>
                </c:pt>
                <c:pt idx="161">
                  <c:v>40.255148950567587</c:v>
                </c:pt>
                <c:pt idx="162">
                  <c:v>42.236252190569445</c:v>
                </c:pt>
                <c:pt idx="163">
                  <c:v>35.309182954567589</c:v>
                </c:pt>
                <c:pt idx="164">
                  <c:v>33.248734706570382</c:v>
                </c:pt>
                <c:pt idx="165">
                  <c:v>36.033542154565723</c:v>
                </c:pt>
                <c:pt idx="166">
                  <c:v>40.40740280256945</c:v>
                </c:pt>
                <c:pt idx="167">
                  <c:v>36.624583542569447</c:v>
                </c:pt>
                <c:pt idx="168">
                  <c:v>50.904051460735971</c:v>
                </c:pt>
                <c:pt idx="169">
                  <c:v>54.064540809736897</c:v>
                </c:pt>
                <c:pt idx="170">
                  <c:v>62.294006867738766</c:v>
                </c:pt>
                <c:pt idx="171">
                  <c:v>54.472510876736905</c:v>
                </c:pt>
                <c:pt idx="172">
                  <c:v>53.57862658073784</c:v>
                </c:pt>
                <c:pt idx="173">
                  <c:v>62.177410240737828</c:v>
                </c:pt>
                <c:pt idx="174">
                  <c:v>73.619342316736905</c:v>
                </c:pt>
                <c:pt idx="175">
                  <c:v>132.97183063312781</c:v>
                </c:pt>
                <c:pt idx="176">
                  <c:v>146.35217603312969</c:v>
                </c:pt>
                <c:pt idx="177">
                  <c:v>139.32898284112687</c:v>
                </c:pt>
                <c:pt idx="178">
                  <c:v>145.07240338912874</c:v>
                </c:pt>
                <c:pt idx="179">
                  <c:v>137.6677281691278</c:v>
                </c:pt>
                <c:pt idx="180">
                  <c:v>124.7703981251278</c:v>
                </c:pt>
                <c:pt idx="181">
                  <c:v>157.0290151931278</c:v>
                </c:pt>
                <c:pt idx="182">
                  <c:v>78.067715493811093</c:v>
                </c:pt>
                <c:pt idx="183">
                  <c:v>70.902689722812028</c:v>
                </c:pt>
                <c:pt idx="184">
                  <c:v>76.527496708811086</c:v>
                </c:pt>
                <c:pt idx="185">
                  <c:v>79.429571661810158</c:v>
                </c:pt>
                <c:pt idx="186">
                  <c:v>77.359477661811098</c:v>
                </c:pt>
                <c:pt idx="187">
                  <c:v>74.888315021811081</c:v>
                </c:pt>
                <c:pt idx="188">
                  <c:v>73.97102570181201</c:v>
                </c:pt>
                <c:pt idx="189">
                  <c:v>83.3793194627481</c:v>
                </c:pt>
                <c:pt idx="190">
                  <c:v>78.298373502751829</c:v>
                </c:pt>
                <c:pt idx="191">
                  <c:v>81.34101574274996</c:v>
                </c:pt>
                <c:pt idx="192">
                  <c:v>65.82681413174997</c:v>
                </c:pt>
                <c:pt idx="193">
                  <c:v>67.863124181749043</c:v>
                </c:pt>
                <c:pt idx="194">
                  <c:v>74.331405034749977</c:v>
                </c:pt>
                <c:pt idx="195">
                  <c:v>101.95736431074997</c:v>
                </c:pt>
                <c:pt idx="196">
                  <c:v>289.97478861030248</c:v>
                </c:pt>
                <c:pt idx="197">
                  <c:v>284.68204754630443</c:v>
                </c:pt>
                <c:pt idx="198">
                  <c:v>308.1489803143034</c:v>
                </c:pt>
                <c:pt idx="199">
                  <c:v>302.19353028230347</c:v>
                </c:pt>
                <c:pt idx="200">
                  <c:v>247.90392299030253</c:v>
                </c:pt>
                <c:pt idx="201">
                  <c:v>269.55547392630439</c:v>
                </c:pt>
                <c:pt idx="202">
                  <c:v>283.52100085830438</c:v>
                </c:pt>
                <c:pt idx="203">
                  <c:v>216.31237930322746</c:v>
                </c:pt>
                <c:pt idx="204">
                  <c:v>230.98937802322564</c:v>
                </c:pt>
                <c:pt idx="205">
                  <c:v>208.43927659122659</c:v>
                </c:pt>
                <c:pt idx="206">
                  <c:v>181.40218320322657</c:v>
                </c:pt>
                <c:pt idx="207">
                  <c:v>167.30943051522655</c:v>
                </c:pt>
                <c:pt idx="208">
                  <c:v>204.06099357522564</c:v>
                </c:pt>
                <c:pt idx="209">
                  <c:v>234.1572433832275</c:v>
                </c:pt>
                <c:pt idx="210">
                  <c:v>193.64820643876243</c:v>
                </c:pt>
                <c:pt idx="211">
                  <c:v>196.09296191875961</c:v>
                </c:pt>
                <c:pt idx="212">
                  <c:v>180.97513271476242</c:v>
                </c:pt>
                <c:pt idx="213">
                  <c:v>180.98960226676147</c:v>
                </c:pt>
                <c:pt idx="214">
                  <c:v>184.95919899076242</c:v>
                </c:pt>
                <c:pt idx="215">
                  <c:v>244.59806151076057</c:v>
                </c:pt>
                <c:pt idx="216">
                  <c:v>261.84645561476145</c:v>
                </c:pt>
                <c:pt idx="217">
                  <c:v>209.61631384719698</c:v>
                </c:pt>
                <c:pt idx="218">
                  <c:v>214.54598655219698</c:v>
                </c:pt>
                <c:pt idx="219">
                  <c:v>202.55489827619513</c:v>
                </c:pt>
                <c:pt idx="220">
                  <c:v>145.72417680019512</c:v>
                </c:pt>
                <c:pt idx="221">
                  <c:v>152.50109751619701</c:v>
                </c:pt>
                <c:pt idx="222">
                  <c:v>173.73987420419701</c:v>
                </c:pt>
                <c:pt idx="223">
                  <c:v>220.45358634819513</c:v>
                </c:pt>
                <c:pt idx="224">
                  <c:v>192.73894095746041</c:v>
                </c:pt>
                <c:pt idx="225">
                  <c:v>204.74889045346043</c:v>
                </c:pt>
                <c:pt idx="226">
                  <c:v>208.4807418734604</c:v>
                </c:pt>
                <c:pt idx="227">
                  <c:v>185.26153153746228</c:v>
                </c:pt>
                <c:pt idx="228">
                  <c:v>125.17826958545855</c:v>
                </c:pt>
                <c:pt idx="229">
                  <c:v>143.14759017346228</c:v>
                </c:pt>
                <c:pt idx="230">
                  <c:v>139.76243749845855</c:v>
                </c:pt>
                <c:pt idx="231">
                  <c:v>210.26064827556047</c:v>
                </c:pt>
                <c:pt idx="232">
                  <c:v>212.79117873355861</c:v>
                </c:pt>
                <c:pt idx="233">
                  <c:v>233.63591204555675</c:v>
                </c:pt>
                <c:pt idx="234">
                  <c:v>217.05733048956046</c:v>
                </c:pt>
                <c:pt idx="235">
                  <c:v>209.31713882955862</c:v>
                </c:pt>
                <c:pt idx="236">
                  <c:v>238.02368397755674</c:v>
                </c:pt>
                <c:pt idx="237">
                  <c:v>265.71608023356049</c:v>
                </c:pt>
                <c:pt idx="238">
                  <c:v>175.35351350291603</c:v>
                </c:pt>
                <c:pt idx="239">
                  <c:v>171.06517655092159</c:v>
                </c:pt>
                <c:pt idx="240">
                  <c:v>152.41554946691787</c:v>
                </c:pt>
                <c:pt idx="241">
                  <c:v>118.65866553891973</c:v>
                </c:pt>
                <c:pt idx="242">
                  <c:v>117.3494344189216</c:v>
                </c:pt>
                <c:pt idx="243">
                  <c:v>167.41637904691788</c:v>
                </c:pt>
                <c:pt idx="244">
                  <c:v>157.50117310691601</c:v>
                </c:pt>
                <c:pt idx="245">
                  <c:v>109.77949277138363</c:v>
                </c:pt>
                <c:pt idx="246">
                  <c:v>111.04260083538178</c:v>
                </c:pt>
                <c:pt idx="247">
                  <c:v>115.55909317137804</c:v>
                </c:pt>
                <c:pt idx="248">
                  <c:v>67.472398903383635</c:v>
                </c:pt>
                <c:pt idx="249">
                  <c:v>35.33473556738177</c:v>
                </c:pt>
                <c:pt idx="250">
                  <c:v>55.019870847379906</c:v>
                </c:pt>
                <c:pt idx="251">
                  <c:v>98.568448611379907</c:v>
                </c:pt>
                <c:pt idx="252">
                  <c:v>105.76910153278</c:v>
                </c:pt>
                <c:pt idx="253">
                  <c:v>90.035872136778138</c:v>
                </c:pt>
                <c:pt idx="254">
                  <c:v>92.586212980778129</c:v>
                </c:pt>
                <c:pt idx="255">
                  <c:v>63.774915124776278</c:v>
                </c:pt>
                <c:pt idx="256">
                  <c:v>58.756017388780002</c:v>
                </c:pt>
                <c:pt idx="257">
                  <c:v>73.86598930477814</c:v>
                </c:pt>
                <c:pt idx="258">
                  <c:v>62.584116532776271</c:v>
                </c:pt>
                <c:pt idx="259">
                  <c:v>73.807616758387923</c:v>
                </c:pt>
                <c:pt idx="260">
                  <c:v>76.346781566387932</c:v>
                </c:pt>
                <c:pt idx="261">
                  <c:v>60.733582206387929</c:v>
                </c:pt>
                <c:pt idx="262">
                  <c:v>55.627991114384201</c:v>
                </c:pt>
                <c:pt idx="263">
                  <c:v>47.058578002386071</c:v>
                </c:pt>
                <c:pt idx="264">
                  <c:v>55.2679859463898</c:v>
                </c:pt>
                <c:pt idx="265">
                  <c:v>69.916190530386075</c:v>
                </c:pt>
                <c:pt idx="266">
                  <c:v>79.387545382491879</c:v>
                </c:pt>
                <c:pt idx="267">
                  <c:v>71.775166294493744</c:v>
                </c:pt>
                <c:pt idx="268">
                  <c:v>87.807739022493735</c:v>
                </c:pt>
                <c:pt idx="269">
                  <c:v>79.162191238490024</c:v>
                </c:pt>
                <c:pt idx="270">
                  <c:v>40.24890371449375</c:v>
                </c:pt>
                <c:pt idx="271">
                  <c:v>42.025583766493746</c:v>
                </c:pt>
                <c:pt idx="272">
                  <c:v>59.913427074493747</c:v>
                </c:pt>
                <c:pt idx="273">
                  <c:v>63.916888240687392</c:v>
                </c:pt>
                <c:pt idx="274">
                  <c:v>65.666841584685528</c:v>
                </c:pt>
                <c:pt idx="275">
                  <c:v>63.807816172687396</c:v>
                </c:pt>
                <c:pt idx="276">
                  <c:v>68.820308408687396</c:v>
                </c:pt>
                <c:pt idx="277">
                  <c:v>73.260163176687385</c:v>
                </c:pt>
                <c:pt idx="278">
                  <c:v>65.116596980683667</c:v>
                </c:pt>
                <c:pt idx="279">
                  <c:v>29.766166709689255</c:v>
                </c:pt>
                <c:pt idx="280">
                  <c:v>84.343223918236262</c:v>
                </c:pt>
                <c:pt idx="281">
                  <c:v>81.870402380236285</c:v>
                </c:pt>
                <c:pt idx="282">
                  <c:v>75.493523818238131</c:v>
                </c:pt>
                <c:pt idx="283">
                  <c:v>73.830312547238137</c:v>
                </c:pt>
                <c:pt idx="284">
                  <c:v>92.397978339236261</c:v>
                </c:pt>
                <c:pt idx="285">
                  <c:v>82.981623331234417</c:v>
                </c:pt>
                <c:pt idx="286">
                  <c:v>92.268680647236266</c:v>
                </c:pt>
                <c:pt idx="287">
                  <c:v>124.46675304481936</c:v>
                </c:pt>
                <c:pt idx="288">
                  <c:v>96.078526556819355</c:v>
                </c:pt>
                <c:pt idx="289">
                  <c:v>91.729386812819371</c:v>
                </c:pt>
                <c:pt idx="290">
                  <c:v>103.29559691681936</c:v>
                </c:pt>
                <c:pt idx="291">
                  <c:v>95.524264064821224</c:v>
                </c:pt>
                <c:pt idx="292">
                  <c:v>113.39265027281749</c:v>
                </c:pt>
                <c:pt idx="293">
                  <c:v>112.87762430081938</c:v>
                </c:pt>
                <c:pt idx="294">
                  <c:v>85.666107835179574</c:v>
                </c:pt>
                <c:pt idx="295">
                  <c:v>75.507530003183291</c:v>
                </c:pt>
                <c:pt idx="296">
                  <c:v>72.806333667177711</c:v>
                </c:pt>
                <c:pt idx="297">
                  <c:v>62.160339844181436</c:v>
                </c:pt>
                <c:pt idx="298">
                  <c:v>47.993458123179572</c:v>
                </c:pt>
                <c:pt idx="299">
                  <c:v>85.248545743181438</c:v>
                </c:pt>
                <c:pt idx="300">
                  <c:v>98.393993666181444</c:v>
                </c:pt>
                <c:pt idx="301">
                  <c:v>64.682747202706125</c:v>
                </c:pt>
                <c:pt idx="302">
                  <c:v>58.975593382707991</c:v>
                </c:pt>
                <c:pt idx="303">
                  <c:v>53.276021355709851</c:v>
                </c:pt>
                <c:pt idx="304">
                  <c:v>42.39597220970613</c:v>
                </c:pt>
                <c:pt idx="305">
                  <c:v>36.345763470707993</c:v>
                </c:pt>
                <c:pt idx="306">
                  <c:v>71.477067515708001</c:v>
                </c:pt>
                <c:pt idx="307">
                  <c:v>57.132898254709858</c:v>
                </c:pt>
                <c:pt idx="308">
                  <c:v>64.487984284221582</c:v>
                </c:pt>
                <c:pt idx="309">
                  <c:v>46.625688355221598</c:v>
                </c:pt>
                <c:pt idx="310">
                  <c:v>37.374044657221596</c:v>
                </c:pt>
                <c:pt idx="311">
                  <c:v>45.925822151223457</c:v>
                </c:pt>
                <c:pt idx="312">
                  <c:v>35.011741776223452</c:v>
                </c:pt>
                <c:pt idx="313">
                  <c:v>29.922378424221591</c:v>
                </c:pt>
                <c:pt idx="314">
                  <c:v>50.249503453221593</c:v>
                </c:pt>
                <c:pt idx="315">
                  <c:v>26.551891863002275</c:v>
                </c:pt>
                <c:pt idx="316">
                  <c:v>33.335987938004138</c:v>
                </c:pt>
                <c:pt idx="317">
                  <c:v>31.982928683002275</c:v>
                </c:pt>
                <c:pt idx="318">
                  <c:v>26.863452495002274</c:v>
                </c:pt>
                <c:pt idx="319">
                  <c:v>23.467084971002272</c:v>
                </c:pt>
                <c:pt idx="320">
                  <c:v>40.281870851002274</c:v>
                </c:pt>
                <c:pt idx="321">
                  <c:v>41.600513407002275</c:v>
                </c:pt>
                <c:pt idx="322">
                  <c:v>38.389833478523009</c:v>
                </c:pt>
                <c:pt idx="323">
                  <c:v>44.534011438528601</c:v>
                </c:pt>
                <c:pt idx="324">
                  <c:v>42.898919294528604</c:v>
                </c:pt>
                <c:pt idx="325">
                  <c:v>32.217825322524874</c:v>
                </c:pt>
                <c:pt idx="326">
                  <c:v>16.044382974524876</c:v>
                </c:pt>
                <c:pt idx="327">
                  <c:v>34.095066114526738</c:v>
                </c:pt>
                <c:pt idx="328">
                  <c:v>34.190401814526737</c:v>
                </c:pt>
                <c:pt idx="329">
                  <c:v>47.744006063296361</c:v>
                </c:pt>
                <c:pt idx="330">
                  <c:v>51.75846508329635</c:v>
                </c:pt>
                <c:pt idx="331">
                  <c:v>51.962385827300082</c:v>
                </c:pt>
                <c:pt idx="332">
                  <c:v>40.511946135296355</c:v>
                </c:pt>
                <c:pt idx="333">
                  <c:v>27.981765235298219</c:v>
                </c:pt>
                <c:pt idx="334">
                  <c:v>19.072115231298223</c:v>
                </c:pt>
                <c:pt idx="335">
                  <c:v>39.386155023296354</c:v>
                </c:pt>
                <c:pt idx="336">
                  <c:v>24.228049117605892</c:v>
                </c:pt>
                <c:pt idx="337">
                  <c:v>29.771748705604033</c:v>
                </c:pt>
                <c:pt idx="338">
                  <c:v>35.509650725605894</c:v>
                </c:pt>
                <c:pt idx="339">
                  <c:v>22.339986693602171</c:v>
                </c:pt>
                <c:pt idx="340">
                  <c:v>20.930939357607755</c:v>
                </c:pt>
                <c:pt idx="341">
                  <c:v>34.730717977604037</c:v>
                </c:pt>
                <c:pt idx="342">
                  <c:v>23.181910058604029</c:v>
                </c:pt>
                <c:pt idx="343">
                  <c:v>30.832754723611842</c:v>
                </c:pt>
                <c:pt idx="344">
                  <c:v>26.667043412613705</c:v>
                </c:pt>
                <c:pt idx="345">
                  <c:v>24.727326420613704</c:v>
                </c:pt>
                <c:pt idx="346">
                  <c:v>14.804262304609976</c:v>
                </c:pt>
                <c:pt idx="347">
                  <c:v>12.534229300613704</c:v>
                </c:pt>
                <c:pt idx="348">
                  <c:v>19.642274096613708</c:v>
                </c:pt>
                <c:pt idx="349">
                  <c:v>16.282439832609978</c:v>
                </c:pt>
                <c:pt idx="350">
                  <c:v>12.383036724485974</c:v>
                </c:pt>
                <c:pt idx="351">
                  <c:v>16.324841560484106</c:v>
                </c:pt>
                <c:pt idx="352">
                  <c:v>22.041057252485974</c:v>
                </c:pt>
                <c:pt idx="353">
                  <c:v>20.175127392484107</c:v>
                </c:pt>
                <c:pt idx="354">
                  <c:v>23.53719280048411</c:v>
                </c:pt>
                <c:pt idx="355">
                  <c:v>46.302774824487841</c:v>
                </c:pt>
                <c:pt idx="356">
                  <c:v>35.90819014848411</c:v>
                </c:pt>
                <c:pt idx="357">
                  <c:v>37.324485182011074</c:v>
                </c:pt>
                <c:pt idx="358">
                  <c:v>31.162128650009212</c:v>
                </c:pt>
                <c:pt idx="359">
                  <c:v>26.366147566012938</c:v>
                </c:pt>
                <c:pt idx="360">
                  <c:v>36.012299978012933</c:v>
                </c:pt>
                <c:pt idx="361">
                  <c:v>27.276989378011073</c:v>
                </c:pt>
                <c:pt idx="362">
                  <c:v>37.91607373800921</c:v>
                </c:pt>
                <c:pt idx="363">
                  <c:v>53.367786844011071</c:v>
                </c:pt>
                <c:pt idx="364">
                  <c:v>48.655677330899209</c:v>
                </c:pt>
                <c:pt idx="365">
                  <c:v>60.863690178901074</c:v>
                </c:pt>
                <c:pt idx="366">
                  <c:v>61.600393250901078</c:v>
                </c:pt>
                <c:pt idx="367">
                  <c:v>40.72335648289922</c:v>
                </c:pt>
                <c:pt idx="368">
                  <c:v>32.833273770899211</c:v>
                </c:pt>
                <c:pt idx="369">
                  <c:v>59.105338934901084</c:v>
                </c:pt>
                <c:pt idx="370">
                  <c:v>56.693137274899215</c:v>
                </c:pt>
                <c:pt idx="371">
                  <c:v>69.311485720859508</c:v>
                </c:pt>
                <c:pt idx="372">
                  <c:v>73.03049302485951</c:v>
                </c:pt>
                <c:pt idx="373">
                  <c:v>63.161753376857646</c:v>
                </c:pt>
                <c:pt idx="374">
                  <c:v>60.422110828859516</c:v>
                </c:pt>
                <c:pt idx="375">
                  <c:v>51.862640908859511</c:v>
                </c:pt>
                <c:pt idx="376">
                  <c:v>78.428067872859515</c:v>
                </c:pt>
                <c:pt idx="377">
                  <c:v>74.442255744859523</c:v>
                </c:pt>
                <c:pt idx="378">
                  <c:v>61.446098758491615</c:v>
                </c:pt>
                <c:pt idx="379">
                  <c:v>69.826845942491616</c:v>
                </c:pt>
                <c:pt idx="380">
                  <c:v>78.46873259849535</c:v>
                </c:pt>
                <c:pt idx="381">
                  <c:v>56.469993126493485</c:v>
                </c:pt>
                <c:pt idx="382">
                  <c:v>40.610531390491616</c:v>
                </c:pt>
                <c:pt idx="383">
                  <c:v>63.937030278493488</c:v>
                </c:pt>
                <c:pt idx="384">
                  <c:v>63.986166196493492</c:v>
                </c:pt>
                <c:pt idx="385">
                  <c:v>76.395251403560863</c:v>
                </c:pt>
                <c:pt idx="386">
                  <c:v>61.103325239560874</c:v>
                </c:pt>
                <c:pt idx="387">
                  <c:v>56.552164815560864</c:v>
                </c:pt>
                <c:pt idx="388">
                  <c:v>45.181492307560866</c:v>
                </c:pt>
                <c:pt idx="389">
                  <c:v>39.875971859559002</c:v>
                </c:pt>
                <c:pt idx="390">
                  <c:v>49.47844240756087</c:v>
                </c:pt>
                <c:pt idx="391">
                  <c:v>60.896887259559008</c:v>
                </c:pt>
                <c:pt idx="392">
                  <c:v>37.386701723792918</c:v>
                </c:pt>
                <c:pt idx="393">
                  <c:v>17.664698911791056</c:v>
                </c:pt>
                <c:pt idx="394">
                  <c:v>22.446054347792916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63.624179558812038</c:v>
                </c:pt>
                <c:pt idx="1">
                  <c:v>63.624179558812038</c:v>
                </c:pt>
                <c:pt idx="2">
                  <c:v>63.624179558812038</c:v>
                </c:pt>
                <c:pt idx="3">
                  <c:v>63.624179558812038</c:v>
                </c:pt>
                <c:pt idx="4">
                  <c:v>63.624179558812038</c:v>
                </c:pt>
                <c:pt idx="5">
                  <c:v>63.624179558812038</c:v>
                </c:pt>
                <c:pt idx="6">
                  <c:v>63.624179558812038</c:v>
                </c:pt>
                <c:pt idx="7">
                  <c:v>63.624179558812038</c:v>
                </c:pt>
                <c:pt idx="8">
                  <c:v>63.624179558812038</c:v>
                </c:pt>
                <c:pt idx="9">
                  <c:v>63.624179558812038</c:v>
                </c:pt>
                <c:pt idx="10">
                  <c:v>63.624179558812038</c:v>
                </c:pt>
                <c:pt idx="11">
                  <c:v>63.624179558812038</c:v>
                </c:pt>
                <c:pt idx="12">
                  <c:v>63.624179558812038</c:v>
                </c:pt>
                <c:pt idx="13">
                  <c:v>63.624179558812038</c:v>
                </c:pt>
                <c:pt idx="14">
                  <c:v>63.624179558812038</c:v>
                </c:pt>
                <c:pt idx="15">
                  <c:v>63.624179558812038</c:v>
                </c:pt>
                <c:pt idx="16">
                  <c:v>63.624179558812038</c:v>
                </c:pt>
                <c:pt idx="17">
                  <c:v>63.624179558812038</c:v>
                </c:pt>
                <c:pt idx="18">
                  <c:v>63.624179558812038</c:v>
                </c:pt>
                <c:pt idx="19">
                  <c:v>63.624179558812038</c:v>
                </c:pt>
                <c:pt idx="20">
                  <c:v>63.624179558812038</c:v>
                </c:pt>
                <c:pt idx="21">
                  <c:v>63.624179558812038</c:v>
                </c:pt>
                <c:pt idx="22">
                  <c:v>63.624179558812038</c:v>
                </c:pt>
                <c:pt idx="23">
                  <c:v>63.624179558812038</c:v>
                </c:pt>
                <c:pt idx="24">
                  <c:v>63.624179558812038</c:v>
                </c:pt>
                <c:pt idx="25">
                  <c:v>63.624179558812038</c:v>
                </c:pt>
                <c:pt idx="26">
                  <c:v>63.624179558812038</c:v>
                </c:pt>
                <c:pt idx="27">
                  <c:v>63.624179558812038</c:v>
                </c:pt>
                <c:pt idx="28">
                  <c:v>63.624179558812038</c:v>
                </c:pt>
                <c:pt idx="29">
                  <c:v>63.624179558812038</c:v>
                </c:pt>
                <c:pt idx="30">
                  <c:v>27.442156278712137</c:v>
                </c:pt>
                <c:pt idx="31">
                  <c:v>27.442156278712137</c:v>
                </c:pt>
                <c:pt idx="32">
                  <c:v>27.442156278712137</c:v>
                </c:pt>
                <c:pt idx="33">
                  <c:v>27.442156278712137</c:v>
                </c:pt>
                <c:pt idx="34">
                  <c:v>27.442156278712137</c:v>
                </c:pt>
                <c:pt idx="35">
                  <c:v>27.442156278712137</c:v>
                </c:pt>
                <c:pt idx="36">
                  <c:v>27.442156278712137</c:v>
                </c:pt>
                <c:pt idx="37">
                  <c:v>27.442156278712137</c:v>
                </c:pt>
                <c:pt idx="38">
                  <c:v>27.442156278712137</c:v>
                </c:pt>
                <c:pt idx="39">
                  <c:v>27.442156278712137</c:v>
                </c:pt>
                <c:pt idx="40">
                  <c:v>27.442156278712137</c:v>
                </c:pt>
                <c:pt idx="41">
                  <c:v>27.442156278712137</c:v>
                </c:pt>
                <c:pt idx="42">
                  <c:v>27.442156278712137</c:v>
                </c:pt>
                <c:pt idx="43">
                  <c:v>27.442156278712137</c:v>
                </c:pt>
                <c:pt idx="44">
                  <c:v>27.442156278712137</c:v>
                </c:pt>
                <c:pt idx="45">
                  <c:v>27.442156278712137</c:v>
                </c:pt>
                <c:pt idx="46">
                  <c:v>27.442156278712137</c:v>
                </c:pt>
                <c:pt idx="47">
                  <c:v>27.442156278712137</c:v>
                </c:pt>
                <c:pt idx="48">
                  <c:v>27.442156278712137</c:v>
                </c:pt>
                <c:pt idx="49">
                  <c:v>27.442156278712137</c:v>
                </c:pt>
                <c:pt idx="50">
                  <c:v>27.442156278712137</c:v>
                </c:pt>
                <c:pt idx="51">
                  <c:v>27.442156278712137</c:v>
                </c:pt>
                <c:pt idx="52">
                  <c:v>27.442156278712137</c:v>
                </c:pt>
                <c:pt idx="53">
                  <c:v>27.442156278712137</c:v>
                </c:pt>
                <c:pt idx="54">
                  <c:v>27.442156278712137</c:v>
                </c:pt>
                <c:pt idx="55">
                  <c:v>27.442156278712137</c:v>
                </c:pt>
                <c:pt idx="56">
                  <c:v>27.442156278712137</c:v>
                </c:pt>
                <c:pt idx="57">
                  <c:v>27.442156278712137</c:v>
                </c:pt>
                <c:pt idx="58">
                  <c:v>27.442156278712137</c:v>
                </c:pt>
                <c:pt idx="59">
                  <c:v>27.442156278712137</c:v>
                </c:pt>
                <c:pt idx="60">
                  <c:v>27.442156278712137</c:v>
                </c:pt>
                <c:pt idx="61">
                  <c:v>16.581237981614105</c:v>
                </c:pt>
                <c:pt idx="62">
                  <c:v>16.581237981614105</c:v>
                </c:pt>
                <c:pt idx="63">
                  <c:v>16.581237981614105</c:v>
                </c:pt>
                <c:pt idx="64">
                  <c:v>16.581237981614105</c:v>
                </c:pt>
                <c:pt idx="65">
                  <c:v>16.581237981614105</c:v>
                </c:pt>
                <c:pt idx="66">
                  <c:v>16.581237981614105</c:v>
                </c:pt>
                <c:pt idx="67">
                  <c:v>16.581237981614105</c:v>
                </c:pt>
                <c:pt idx="68">
                  <c:v>16.581237981614105</c:v>
                </c:pt>
                <c:pt idx="69">
                  <c:v>16.581237981614105</c:v>
                </c:pt>
                <c:pt idx="70">
                  <c:v>16.581237981614105</c:v>
                </c:pt>
                <c:pt idx="71">
                  <c:v>16.581237981614105</c:v>
                </c:pt>
                <c:pt idx="72">
                  <c:v>16.581237981614105</c:v>
                </c:pt>
                <c:pt idx="73">
                  <c:v>16.581237981614105</c:v>
                </c:pt>
                <c:pt idx="74">
                  <c:v>16.581237981614105</c:v>
                </c:pt>
                <c:pt idx="75">
                  <c:v>16.581237981614105</c:v>
                </c:pt>
                <c:pt idx="76">
                  <c:v>16.581237981614105</c:v>
                </c:pt>
                <c:pt idx="77">
                  <c:v>16.581237981614105</c:v>
                </c:pt>
                <c:pt idx="78">
                  <c:v>16.581237981614105</c:v>
                </c:pt>
                <c:pt idx="79">
                  <c:v>16.581237981614105</c:v>
                </c:pt>
                <c:pt idx="80">
                  <c:v>16.581237981614105</c:v>
                </c:pt>
                <c:pt idx="81">
                  <c:v>16.581237981614105</c:v>
                </c:pt>
                <c:pt idx="82">
                  <c:v>16.581237981614105</c:v>
                </c:pt>
                <c:pt idx="83">
                  <c:v>16.581237981614105</c:v>
                </c:pt>
                <c:pt idx="84">
                  <c:v>16.581237981614105</c:v>
                </c:pt>
                <c:pt idx="85">
                  <c:v>16.581237981614105</c:v>
                </c:pt>
                <c:pt idx="86">
                  <c:v>16.581237981614105</c:v>
                </c:pt>
                <c:pt idx="87">
                  <c:v>16.581237981614105</c:v>
                </c:pt>
                <c:pt idx="88">
                  <c:v>16.581237981614105</c:v>
                </c:pt>
                <c:pt idx="89">
                  <c:v>16.581237981614105</c:v>
                </c:pt>
                <c:pt idx="90">
                  <c:v>16.581237981614105</c:v>
                </c:pt>
                <c:pt idx="91">
                  <c:v>16.581237981614105</c:v>
                </c:pt>
                <c:pt idx="92">
                  <c:v>21.033168040284398</c:v>
                </c:pt>
                <c:pt idx="93">
                  <c:v>21.033168040284398</c:v>
                </c:pt>
                <c:pt idx="94">
                  <c:v>21.033168040284398</c:v>
                </c:pt>
                <c:pt idx="95">
                  <c:v>21.033168040284398</c:v>
                </c:pt>
                <c:pt idx="96">
                  <c:v>21.033168040284398</c:v>
                </c:pt>
                <c:pt idx="97">
                  <c:v>21.033168040284398</c:v>
                </c:pt>
                <c:pt idx="98">
                  <c:v>21.033168040284398</c:v>
                </c:pt>
                <c:pt idx="99">
                  <c:v>21.033168040284398</c:v>
                </c:pt>
                <c:pt idx="100">
                  <c:v>21.033168040284398</c:v>
                </c:pt>
                <c:pt idx="101">
                  <c:v>21.033168040284398</c:v>
                </c:pt>
                <c:pt idx="102">
                  <c:v>21.033168040284398</c:v>
                </c:pt>
                <c:pt idx="103">
                  <c:v>21.033168040284398</c:v>
                </c:pt>
                <c:pt idx="104">
                  <c:v>21.033168040284398</c:v>
                </c:pt>
                <c:pt idx="105">
                  <c:v>21.033168040284398</c:v>
                </c:pt>
                <c:pt idx="106">
                  <c:v>21.033168040284398</c:v>
                </c:pt>
                <c:pt idx="107">
                  <c:v>21.033168040284398</c:v>
                </c:pt>
                <c:pt idx="108">
                  <c:v>21.033168040284398</c:v>
                </c:pt>
                <c:pt idx="109">
                  <c:v>21.033168040284398</c:v>
                </c:pt>
                <c:pt idx="110">
                  <c:v>21.033168040284398</c:v>
                </c:pt>
                <c:pt idx="111">
                  <c:v>21.033168040284398</c:v>
                </c:pt>
                <c:pt idx="112">
                  <c:v>21.033168040284398</c:v>
                </c:pt>
                <c:pt idx="113">
                  <c:v>21.033168040284398</c:v>
                </c:pt>
                <c:pt idx="114">
                  <c:v>21.033168040284398</c:v>
                </c:pt>
                <c:pt idx="115">
                  <c:v>21.033168040284398</c:v>
                </c:pt>
                <c:pt idx="116">
                  <c:v>21.033168040284398</c:v>
                </c:pt>
                <c:pt idx="117">
                  <c:v>21.033168040284398</c:v>
                </c:pt>
                <c:pt idx="118">
                  <c:v>21.033168040284398</c:v>
                </c:pt>
                <c:pt idx="119">
                  <c:v>21.033168040284398</c:v>
                </c:pt>
                <c:pt idx="120">
                  <c:v>21.033168040284398</c:v>
                </c:pt>
                <c:pt idx="121">
                  <c:v>21.033168040284398</c:v>
                </c:pt>
                <c:pt idx="122">
                  <c:v>41.704179443866899</c:v>
                </c:pt>
                <c:pt idx="123">
                  <c:v>41.704179443866899</c:v>
                </c:pt>
                <c:pt idx="124">
                  <c:v>41.704179443866899</c:v>
                </c:pt>
                <c:pt idx="125">
                  <c:v>41.704179443866899</c:v>
                </c:pt>
                <c:pt idx="126">
                  <c:v>41.704179443866899</c:v>
                </c:pt>
                <c:pt idx="127">
                  <c:v>41.704179443866899</c:v>
                </c:pt>
                <c:pt idx="128">
                  <c:v>41.704179443866899</c:v>
                </c:pt>
                <c:pt idx="129">
                  <c:v>41.704179443866899</c:v>
                </c:pt>
                <c:pt idx="130">
                  <c:v>41.704179443866899</c:v>
                </c:pt>
                <c:pt idx="131">
                  <c:v>41.704179443866899</c:v>
                </c:pt>
                <c:pt idx="132">
                  <c:v>41.704179443866899</c:v>
                </c:pt>
                <c:pt idx="133">
                  <c:v>41.704179443866899</c:v>
                </c:pt>
                <c:pt idx="134">
                  <c:v>41.704179443866899</c:v>
                </c:pt>
                <c:pt idx="135">
                  <c:v>41.704179443866899</c:v>
                </c:pt>
                <c:pt idx="136">
                  <c:v>41.704179443866899</c:v>
                </c:pt>
                <c:pt idx="137">
                  <c:v>41.704179443866899</c:v>
                </c:pt>
                <c:pt idx="138">
                  <c:v>41.704179443866899</c:v>
                </c:pt>
                <c:pt idx="139">
                  <c:v>41.704179443866899</c:v>
                </c:pt>
                <c:pt idx="140">
                  <c:v>41.704179443866899</c:v>
                </c:pt>
                <c:pt idx="141">
                  <c:v>41.704179443866899</c:v>
                </c:pt>
                <c:pt idx="142">
                  <c:v>41.704179443866899</c:v>
                </c:pt>
                <c:pt idx="143">
                  <c:v>41.704179443866899</c:v>
                </c:pt>
                <c:pt idx="144">
                  <c:v>41.704179443866899</c:v>
                </c:pt>
                <c:pt idx="145">
                  <c:v>41.704179443866899</c:v>
                </c:pt>
                <c:pt idx="146">
                  <c:v>41.704179443866899</c:v>
                </c:pt>
                <c:pt idx="147">
                  <c:v>41.704179443866899</c:v>
                </c:pt>
                <c:pt idx="148">
                  <c:v>41.704179443866899</c:v>
                </c:pt>
                <c:pt idx="149">
                  <c:v>41.704179443866899</c:v>
                </c:pt>
                <c:pt idx="150">
                  <c:v>41.704179443866899</c:v>
                </c:pt>
                <c:pt idx="151">
                  <c:v>41.704179443866899</c:v>
                </c:pt>
                <c:pt idx="152">
                  <c:v>41.704179443866899</c:v>
                </c:pt>
                <c:pt idx="153">
                  <c:v>83.437278222405467</c:v>
                </c:pt>
                <c:pt idx="154">
                  <c:v>83.437278222405467</c:v>
                </c:pt>
                <c:pt idx="155">
                  <c:v>83.437278222405467</c:v>
                </c:pt>
                <c:pt idx="156">
                  <c:v>83.437278222405467</c:v>
                </c:pt>
                <c:pt idx="157">
                  <c:v>83.437278222405467</c:v>
                </c:pt>
                <c:pt idx="158">
                  <c:v>83.437278222405467</c:v>
                </c:pt>
                <c:pt idx="159">
                  <c:v>83.437278222405467</c:v>
                </c:pt>
                <c:pt idx="160">
                  <c:v>83.437278222405467</c:v>
                </c:pt>
                <c:pt idx="161">
                  <c:v>83.437278222405467</c:v>
                </c:pt>
                <c:pt idx="162">
                  <c:v>83.437278222405467</c:v>
                </c:pt>
                <c:pt idx="163">
                  <c:v>83.437278222405467</c:v>
                </c:pt>
                <c:pt idx="164">
                  <c:v>83.437278222405467</c:v>
                </c:pt>
                <c:pt idx="165">
                  <c:v>83.437278222405467</c:v>
                </c:pt>
                <c:pt idx="166">
                  <c:v>83.437278222405467</c:v>
                </c:pt>
                <c:pt idx="167">
                  <c:v>83.437278222405467</c:v>
                </c:pt>
                <c:pt idx="168">
                  <c:v>83.437278222405467</c:v>
                </c:pt>
                <c:pt idx="169">
                  <c:v>83.437278222405467</c:v>
                </c:pt>
                <c:pt idx="170">
                  <c:v>83.437278222405467</c:v>
                </c:pt>
                <c:pt idx="171">
                  <c:v>83.437278222405467</c:v>
                </c:pt>
                <c:pt idx="172">
                  <c:v>83.437278222405467</c:v>
                </c:pt>
                <c:pt idx="173">
                  <c:v>83.437278222405467</c:v>
                </c:pt>
                <c:pt idx="174">
                  <c:v>83.437278222405467</c:v>
                </c:pt>
                <c:pt idx="175">
                  <c:v>83.437278222405467</c:v>
                </c:pt>
                <c:pt idx="176">
                  <c:v>83.437278222405467</c:v>
                </c:pt>
                <c:pt idx="177">
                  <c:v>83.437278222405467</c:v>
                </c:pt>
                <c:pt idx="178">
                  <c:v>83.437278222405467</c:v>
                </c:pt>
                <c:pt idx="179">
                  <c:v>83.437278222405467</c:v>
                </c:pt>
                <c:pt idx="180">
                  <c:v>83.437278222405467</c:v>
                </c:pt>
                <c:pt idx="181">
                  <c:v>83.437278222405467</c:v>
                </c:pt>
                <c:pt idx="182">
                  <c:v>83.437278222405467</c:v>
                </c:pt>
                <c:pt idx="183">
                  <c:v>108.10243370537623</c:v>
                </c:pt>
                <c:pt idx="184">
                  <c:v>108.10243370537623</c:v>
                </c:pt>
                <c:pt idx="185">
                  <c:v>108.10243370537623</c:v>
                </c:pt>
                <c:pt idx="186">
                  <c:v>108.10243370537623</c:v>
                </c:pt>
                <c:pt idx="187">
                  <c:v>108.10243370537623</c:v>
                </c:pt>
                <c:pt idx="188">
                  <c:v>108.10243370537623</c:v>
                </c:pt>
                <c:pt idx="189">
                  <c:v>108.10243370537623</c:v>
                </c:pt>
                <c:pt idx="190">
                  <c:v>108.10243370537623</c:v>
                </c:pt>
                <c:pt idx="191">
                  <c:v>108.10243370537623</c:v>
                </c:pt>
                <c:pt idx="192">
                  <c:v>108.10243370537623</c:v>
                </c:pt>
                <c:pt idx="193">
                  <c:v>108.10243370537623</c:v>
                </c:pt>
                <c:pt idx="194">
                  <c:v>108.10243370537623</c:v>
                </c:pt>
                <c:pt idx="195">
                  <c:v>108.10243370537623</c:v>
                </c:pt>
                <c:pt idx="196">
                  <c:v>108.10243370537623</c:v>
                </c:pt>
                <c:pt idx="197">
                  <c:v>108.10243370537623</c:v>
                </c:pt>
                <c:pt idx="198">
                  <c:v>108.10243370537623</c:v>
                </c:pt>
                <c:pt idx="199">
                  <c:v>108.10243370537623</c:v>
                </c:pt>
                <c:pt idx="200">
                  <c:v>108.10243370537623</c:v>
                </c:pt>
                <c:pt idx="201">
                  <c:v>108.10243370537623</c:v>
                </c:pt>
                <c:pt idx="202">
                  <c:v>108.10243370537623</c:v>
                </c:pt>
                <c:pt idx="203">
                  <c:v>108.10243370537623</c:v>
                </c:pt>
                <c:pt idx="204">
                  <c:v>108.10243370537623</c:v>
                </c:pt>
                <c:pt idx="205">
                  <c:v>108.10243370537623</c:v>
                </c:pt>
                <c:pt idx="206">
                  <c:v>108.10243370537623</c:v>
                </c:pt>
                <c:pt idx="207">
                  <c:v>108.10243370537623</c:v>
                </c:pt>
                <c:pt idx="208">
                  <c:v>108.10243370537623</c:v>
                </c:pt>
                <c:pt idx="209">
                  <c:v>108.10243370537623</c:v>
                </c:pt>
                <c:pt idx="210">
                  <c:v>108.10243370537623</c:v>
                </c:pt>
                <c:pt idx="211">
                  <c:v>108.10243370537623</c:v>
                </c:pt>
                <c:pt idx="212">
                  <c:v>108.10243370537623</c:v>
                </c:pt>
                <c:pt idx="213">
                  <c:v>108.10243370537623</c:v>
                </c:pt>
                <c:pt idx="214">
                  <c:v>119.44455644829111</c:v>
                </c:pt>
                <c:pt idx="215">
                  <c:v>119.44455644829111</c:v>
                </c:pt>
                <c:pt idx="216">
                  <c:v>119.44455644829111</c:v>
                </c:pt>
                <c:pt idx="217">
                  <c:v>119.44455644829111</c:v>
                </c:pt>
                <c:pt idx="218">
                  <c:v>119.44455644829111</c:v>
                </c:pt>
                <c:pt idx="219">
                  <c:v>119.44455644829111</c:v>
                </c:pt>
                <c:pt idx="220">
                  <c:v>119.44455644829111</c:v>
                </c:pt>
                <c:pt idx="221">
                  <c:v>119.44455644829111</c:v>
                </c:pt>
                <c:pt idx="222">
                  <c:v>119.44455644829111</c:v>
                </c:pt>
                <c:pt idx="223">
                  <c:v>119.44455644829111</c:v>
                </c:pt>
                <c:pt idx="224">
                  <c:v>119.44455644829111</c:v>
                </c:pt>
                <c:pt idx="225">
                  <c:v>119.44455644829111</c:v>
                </c:pt>
                <c:pt idx="226">
                  <c:v>119.44455644829111</c:v>
                </c:pt>
                <c:pt idx="227">
                  <c:v>119.44455644829111</c:v>
                </c:pt>
                <c:pt idx="228">
                  <c:v>119.44455644829111</c:v>
                </c:pt>
                <c:pt idx="229">
                  <c:v>119.44455644829111</c:v>
                </c:pt>
                <c:pt idx="230">
                  <c:v>119.44455644829111</c:v>
                </c:pt>
                <c:pt idx="231">
                  <c:v>119.44455644829111</c:v>
                </c:pt>
                <c:pt idx="232">
                  <c:v>119.44455644829111</c:v>
                </c:pt>
                <c:pt idx="233">
                  <c:v>119.44455644829111</c:v>
                </c:pt>
                <c:pt idx="234">
                  <c:v>119.44455644829111</c:v>
                </c:pt>
                <c:pt idx="235">
                  <c:v>119.44455644829111</c:v>
                </c:pt>
                <c:pt idx="236">
                  <c:v>119.44455644829111</c:v>
                </c:pt>
                <c:pt idx="237">
                  <c:v>119.44455644829111</c:v>
                </c:pt>
                <c:pt idx="238">
                  <c:v>119.44455644829111</c:v>
                </c:pt>
                <c:pt idx="239">
                  <c:v>119.44455644829111</c:v>
                </c:pt>
                <c:pt idx="240">
                  <c:v>119.44455644829111</c:v>
                </c:pt>
                <c:pt idx="241">
                  <c:v>119.44455644829111</c:v>
                </c:pt>
                <c:pt idx="242">
                  <c:v>119.44455644829111</c:v>
                </c:pt>
                <c:pt idx="243">
                  <c:v>119.44455644829111</c:v>
                </c:pt>
                <c:pt idx="244">
                  <c:v>119.44455644829111</c:v>
                </c:pt>
                <c:pt idx="245">
                  <c:v>127.90897946252304</c:v>
                </c:pt>
                <c:pt idx="246">
                  <c:v>127.90897946252304</c:v>
                </c:pt>
                <c:pt idx="247">
                  <c:v>127.90897946252304</c:v>
                </c:pt>
                <c:pt idx="248">
                  <c:v>127.90897946252304</c:v>
                </c:pt>
                <c:pt idx="249">
                  <c:v>127.90897946252304</c:v>
                </c:pt>
                <c:pt idx="250">
                  <c:v>127.90897946252304</c:v>
                </c:pt>
                <c:pt idx="251">
                  <c:v>127.90897946252304</c:v>
                </c:pt>
                <c:pt idx="252">
                  <c:v>127.90897946252304</c:v>
                </c:pt>
                <c:pt idx="253">
                  <c:v>127.90897946252304</c:v>
                </c:pt>
                <c:pt idx="254">
                  <c:v>127.90897946252304</c:v>
                </c:pt>
                <c:pt idx="255">
                  <c:v>127.90897946252304</c:v>
                </c:pt>
                <c:pt idx="256">
                  <c:v>127.90897946252304</c:v>
                </c:pt>
                <c:pt idx="257">
                  <c:v>127.90897946252304</c:v>
                </c:pt>
                <c:pt idx="258">
                  <c:v>127.90897946252304</c:v>
                </c:pt>
                <c:pt idx="259">
                  <c:v>127.90897946252304</c:v>
                </c:pt>
                <c:pt idx="260">
                  <c:v>127.90897946252304</c:v>
                </c:pt>
                <c:pt idx="261">
                  <c:v>127.90897946252304</c:v>
                </c:pt>
                <c:pt idx="262">
                  <c:v>127.90897946252304</c:v>
                </c:pt>
                <c:pt idx="263">
                  <c:v>127.90897946252304</c:v>
                </c:pt>
                <c:pt idx="264">
                  <c:v>127.90897946252304</c:v>
                </c:pt>
                <c:pt idx="265">
                  <c:v>127.90897946252304</c:v>
                </c:pt>
                <c:pt idx="266">
                  <c:v>127.90897946252304</c:v>
                </c:pt>
                <c:pt idx="267">
                  <c:v>127.90897946252304</c:v>
                </c:pt>
                <c:pt idx="268">
                  <c:v>127.90897946252304</c:v>
                </c:pt>
                <c:pt idx="269">
                  <c:v>127.90897946252304</c:v>
                </c:pt>
                <c:pt idx="270">
                  <c:v>127.90897946252304</c:v>
                </c:pt>
                <c:pt idx="271">
                  <c:v>127.90897946252304</c:v>
                </c:pt>
                <c:pt idx="272">
                  <c:v>127.90897946252304</c:v>
                </c:pt>
                <c:pt idx="273">
                  <c:v>128.18908398701601</c:v>
                </c:pt>
                <c:pt idx="274">
                  <c:v>128.18908398701601</c:v>
                </c:pt>
                <c:pt idx="275">
                  <c:v>128.18908398701601</c:v>
                </c:pt>
                <c:pt idx="276">
                  <c:v>128.18908398701601</c:v>
                </c:pt>
                <c:pt idx="277">
                  <c:v>128.18908398701601</c:v>
                </c:pt>
                <c:pt idx="278">
                  <c:v>128.18908398701601</c:v>
                </c:pt>
                <c:pt idx="279">
                  <c:v>128.18908398701601</c:v>
                </c:pt>
                <c:pt idx="280">
                  <c:v>128.18908398701601</c:v>
                </c:pt>
                <c:pt idx="281">
                  <c:v>128.18908398701601</c:v>
                </c:pt>
                <c:pt idx="282">
                  <c:v>128.18908398701601</c:v>
                </c:pt>
                <c:pt idx="283">
                  <c:v>128.18908398701601</c:v>
                </c:pt>
                <c:pt idx="284">
                  <c:v>128.18908398701601</c:v>
                </c:pt>
                <c:pt idx="285">
                  <c:v>128.18908398701601</c:v>
                </c:pt>
                <c:pt idx="286">
                  <c:v>128.18908398701601</c:v>
                </c:pt>
                <c:pt idx="287">
                  <c:v>128.18908398701601</c:v>
                </c:pt>
                <c:pt idx="288">
                  <c:v>128.18908398701601</c:v>
                </c:pt>
                <c:pt idx="289">
                  <c:v>128.18908398701601</c:v>
                </c:pt>
                <c:pt idx="290">
                  <c:v>128.18908398701601</c:v>
                </c:pt>
                <c:pt idx="291">
                  <c:v>128.18908398701601</c:v>
                </c:pt>
                <c:pt idx="292">
                  <c:v>128.18908398701601</c:v>
                </c:pt>
                <c:pt idx="293">
                  <c:v>128.18908398701601</c:v>
                </c:pt>
                <c:pt idx="294">
                  <c:v>128.18908398701601</c:v>
                </c:pt>
                <c:pt idx="295">
                  <c:v>128.18908398701601</c:v>
                </c:pt>
                <c:pt idx="296">
                  <c:v>128.18908398701601</c:v>
                </c:pt>
                <c:pt idx="297">
                  <c:v>128.18908398701601</c:v>
                </c:pt>
                <c:pt idx="298">
                  <c:v>128.18908398701601</c:v>
                </c:pt>
                <c:pt idx="299">
                  <c:v>128.18908398701601</c:v>
                </c:pt>
                <c:pt idx="300">
                  <c:v>128.18908398701601</c:v>
                </c:pt>
                <c:pt idx="301">
                  <c:v>128.18908398701601</c:v>
                </c:pt>
                <c:pt idx="302">
                  <c:v>128.18908398701601</c:v>
                </c:pt>
                <c:pt idx="303">
                  <c:v>128.18908398701601</c:v>
                </c:pt>
                <c:pt idx="304">
                  <c:v>125.90182729691037</c:v>
                </c:pt>
                <c:pt idx="305">
                  <c:v>125.90182729691037</c:v>
                </c:pt>
                <c:pt idx="306">
                  <c:v>125.90182729691037</c:v>
                </c:pt>
                <c:pt idx="307">
                  <c:v>125.90182729691037</c:v>
                </c:pt>
                <c:pt idx="308">
                  <c:v>125.90182729691037</c:v>
                </c:pt>
                <c:pt idx="309">
                  <c:v>125.90182729691037</c:v>
                </c:pt>
                <c:pt idx="310">
                  <c:v>125.90182729691037</c:v>
                </c:pt>
                <c:pt idx="311">
                  <c:v>125.90182729691037</c:v>
                </c:pt>
                <c:pt idx="312">
                  <c:v>125.90182729691037</c:v>
                </c:pt>
                <c:pt idx="313">
                  <c:v>125.90182729691037</c:v>
                </c:pt>
                <c:pt idx="314">
                  <c:v>125.90182729691037</c:v>
                </c:pt>
                <c:pt idx="315">
                  <c:v>125.90182729691037</c:v>
                </c:pt>
                <c:pt idx="316">
                  <c:v>125.90182729691037</c:v>
                </c:pt>
                <c:pt idx="317">
                  <c:v>125.90182729691037</c:v>
                </c:pt>
                <c:pt idx="318">
                  <c:v>125.90182729691037</c:v>
                </c:pt>
                <c:pt idx="319">
                  <c:v>125.90182729691037</c:v>
                </c:pt>
                <c:pt idx="320">
                  <c:v>125.90182729691037</c:v>
                </c:pt>
                <c:pt idx="321">
                  <c:v>125.90182729691037</c:v>
                </c:pt>
                <c:pt idx="322">
                  <c:v>125.90182729691037</c:v>
                </c:pt>
                <c:pt idx="323">
                  <c:v>125.90182729691037</c:v>
                </c:pt>
                <c:pt idx="324">
                  <c:v>125.90182729691037</c:v>
                </c:pt>
                <c:pt idx="325">
                  <c:v>125.90182729691037</c:v>
                </c:pt>
                <c:pt idx="326">
                  <c:v>125.90182729691037</c:v>
                </c:pt>
                <c:pt idx="327">
                  <c:v>125.90182729691037</c:v>
                </c:pt>
                <c:pt idx="328">
                  <c:v>125.90182729691037</c:v>
                </c:pt>
                <c:pt idx="329">
                  <c:v>125.90182729691037</c:v>
                </c:pt>
                <c:pt idx="330">
                  <c:v>125.90182729691037</c:v>
                </c:pt>
                <c:pt idx="331">
                  <c:v>125.90182729691037</c:v>
                </c:pt>
                <c:pt idx="332">
                  <c:v>125.90182729691037</c:v>
                </c:pt>
                <c:pt idx="333">
                  <c:v>125.90182729691037</c:v>
                </c:pt>
                <c:pt idx="334">
                  <c:v>98.741424078570617</c:v>
                </c:pt>
                <c:pt idx="335">
                  <c:v>98.741424078570617</c:v>
                </c:pt>
                <c:pt idx="336">
                  <c:v>98.741424078570617</c:v>
                </c:pt>
                <c:pt idx="337">
                  <c:v>98.741424078570617</c:v>
                </c:pt>
                <c:pt idx="338">
                  <c:v>98.741424078570617</c:v>
                </c:pt>
                <c:pt idx="339">
                  <c:v>98.741424078570617</c:v>
                </c:pt>
                <c:pt idx="340">
                  <c:v>98.741424078570617</c:v>
                </c:pt>
                <c:pt idx="341">
                  <c:v>98.741424078570617</c:v>
                </c:pt>
                <c:pt idx="342">
                  <c:v>98.741424078570617</c:v>
                </c:pt>
                <c:pt idx="343">
                  <c:v>98.741424078570617</c:v>
                </c:pt>
                <c:pt idx="344">
                  <c:v>98.741424078570617</c:v>
                </c:pt>
                <c:pt idx="345">
                  <c:v>98.741424078570617</c:v>
                </c:pt>
                <c:pt idx="346">
                  <c:v>98.741424078570617</c:v>
                </c:pt>
                <c:pt idx="347">
                  <c:v>98.741424078570617</c:v>
                </c:pt>
                <c:pt idx="348">
                  <c:v>98.741424078570617</c:v>
                </c:pt>
                <c:pt idx="349">
                  <c:v>98.741424078570617</c:v>
                </c:pt>
                <c:pt idx="350">
                  <c:v>98.741424078570617</c:v>
                </c:pt>
                <c:pt idx="351">
                  <c:v>98.741424078570617</c:v>
                </c:pt>
                <c:pt idx="352">
                  <c:v>98.741424078570617</c:v>
                </c:pt>
                <c:pt idx="353">
                  <c:v>98.741424078570617</c:v>
                </c:pt>
                <c:pt idx="354">
                  <c:v>98.741424078570617</c:v>
                </c:pt>
                <c:pt idx="355">
                  <c:v>98.741424078570617</c:v>
                </c:pt>
                <c:pt idx="356">
                  <c:v>98.741424078570617</c:v>
                </c:pt>
                <c:pt idx="357">
                  <c:v>98.741424078570617</c:v>
                </c:pt>
                <c:pt idx="358">
                  <c:v>98.741424078570617</c:v>
                </c:pt>
                <c:pt idx="359">
                  <c:v>98.741424078570617</c:v>
                </c:pt>
                <c:pt idx="360">
                  <c:v>98.741424078570617</c:v>
                </c:pt>
                <c:pt idx="361">
                  <c:v>98.741424078570617</c:v>
                </c:pt>
                <c:pt idx="362">
                  <c:v>98.741424078570617</c:v>
                </c:pt>
                <c:pt idx="363">
                  <c:v>98.741424078570617</c:v>
                </c:pt>
                <c:pt idx="364">
                  <c:v>98.741424078570617</c:v>
                </c:pt>
                <c:pt idx="365">
                  <c:v>62.091495991055417</c:v>
                </c:pt>
                <c:pt idx="366">
                  <c:v>62.091495991055417</c:v>
                </c:pt>
                <c:pt idx="367">
                  <c:v>62.091495991055417</c:v>
                </c:pt>
                <c:pt idx="368">
                  <c:v>62.091495991055417</c:v>
                </c:pt>
                <c:pt idx="369">
                  <c:v>62.091495991055417</c:v>
                </c:pt>
                <c:pt idx="370">
                  <c:v>62.091495991055417</c:v>
                </c:pt>
                <c:pt idx="371">
                  <c:v>62.091495991055417</c:v>
                </c:pt>
                <c:pt idx="372">
                  <c:v>62.091495991055417</c:v>
                </c:pt>
                <c:pt idx="373">
                  <c:v>62.091495991055417</c:v>
                </c:pt>
                <c:pt idx="374">
                  <c:v>62.091495991055417</c:v>
                </c:pt>
                <c:pt idx="375">
                  <c:v>62.091495991055417</c:v>
                </c:pt>
                <c:pt idx="376">
                  <c:v>62.091495991055417</c:v>
                </c:pt>
                <c:pt idx="377">
                  <c:v>62.091495991055417</c:v>
                </c:pt>
                <c:pt idx="378">
                  <c:v>62.091495991055417</c:v>
                </c:pt>
                <c:pt idx="379">
                  <c:v>62.091495991055417</c:v>
                </c:pt>
                <c:pt idx="380">
                  <c:v>62.091495991055417</c:v>
                </c:pt>
                <c:pt idx="381">
                  <c:v>62.091495991055417</c:v>
                </c:pt>
                <c:pt idx="382">
                  <c:v>62.091495991055417</c:v>
                </c:pt>
                <c:pt idx="383">
                  <c:v>62.091495991055417</c:v>
                </c:pt>
                <c:pt idx="384">
                  <c:v>62.091495991055417</c:v>
                </c:pt>
                <c:pt idx="385">
                  <c:v>62.091495991055417</c:v>
                </c:pt>
                <c:pt idx="386">
                  <c:v>62.091495991055417</c:v>
                </c:pt>
                <c:pt idx="387">
                  <c:v>62.091495991055417</c:v>
                </c:pt>
                <c:pt idx="388">
                  <c:v>62.091495991055417</c:v>
                </c:pt>
                <c:pt idx="389">
                  <c:v>62.091495991055417</c:v>
                </c:pt>
                <c:pt idx="390">
                  <c:v>62.091495991055417</c:v>
                </c:pt>
                <c:pt idx="391">
                  <c:v>62.091495991055417</c:v>
                </c:pt>
                <c:pt idx="392">
                  <c:v>62.091495991055417</c:v>
                </c:pt>
                <c:pt idx="393">
                  <c:v>62.091495991055417</c:v>
                </c:pt>
                <c:pt idx="394">
                  <c:v>62.091495991055417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41.207367929528253</c:v>
                </c:pt>
                <c:pt idx="1">
                  <c:v>52.536363009527328</c:v>
                </c:pt>
                <c:pt idx="2">
                  <c:v>46.10201554552733</c:v>
                </c:pt>
                <c:pt idx="3">
                  <c:v>32.200516235526393</c:v>
                </c:pt>
                <c:pt idx="4">
                  <c:v>24.11654776152826</c:v>
                </c:pt>
                <c:pt idx="5">
                  <c:v>30.488533945529191</c:v>
                </c:pt>
                <c:pt idx="6">
                  <c:v>29.348419123526394</c:v>
                </c:pt>
                <c:pt idx="7">
                  <c:v>22.97658207775229</c:v>
                </c:pt>
                <c:pt idx="8">
                  <c:v>25.693151507752294</c:v>
                </c:pt>
                <c:pt idx="9">
                  <c:v>30.172250453753222</c:v>
                </c:pt>
                <c:pt idx="10">
                  <c:v>26.469429901751361</c:v>
                </c:pt>
                <c:pt idx="11">
                  <c:v>19.406487079751358</c:v>
                </c:pt>
                <c:pt idx="12">
                  <c:v>46.200025131753222</c:v>
                </c:pt>
                <c:pt idx="13">
                  <c:v>42.439020761752289</c:v>
                </c:pt>
                <c:pt idx="14">
                  <c:v>29.932358020219034</c:v>
                </c:pt>
                <c:pt idx="15">
                  <c:v>5.7832736262199687</c:v>
                </c:pt>
                <c:pt idx="16">
                  <c:v>1.2738564382199693</c:v>
                </c:pt>
                <c:pt idx="17">
                  <c:v>10.591816084219973</c:v>
                </c:pt>
                <c:pt idx="18">
                  <c:v>1.5330402962209009</c:v>
                </c:pt>
                <c:pt idx="19">
                  <c:v>4.6798778182190359</c:v>
                </c:pt>
                <c:pt idx="20">
                  <c:v>7.928798956219973</c:v>
                </c:pt>
                <c:pt idx="21">
                  <c:v>19.59688801024253</c:v>
                </c:pt>
                <c:pt idx="22">
                  <c:v>11.886811138243461</c:v>
                </c:pt>
                <c:pt idx="23">
                  <c:v>13.637115506245326</c:v>
                </c:pt>
                <c:pt idx="24">
                  <c:v>14.103308344244393</c:v>
                </c:pt>
                <c:pt idx="25">
                  <c:v>14.828685156243465</c:v>
                </c:pt>
                <c:pt idx="26">
                  <c:v>16.303281046242528</c:v>
                </c:pt>
                <c:pt idx="27">
                  <c:v>21.96886816424346</c:v>
                </c:pt>
                <c:pt idx="28">
                  <c:v>9.211150769911189</c:v>
                </c:pt>
                <c:pt idx="29">
                  <c:v>14.028541505911191</c:v>
                </c:pt>
                <c:pt idx="30">
                  <c:v>18.325639493911194</c:v>
                </c:pt>
                <c:pt idx="31">
                  <c:v>13.376541027910259</c:v>
                </c:pt>
                <c:pt idx="32">
                  <c:v>10.925664957910259</c:v>
                </c:pt>
                <c:pt idx="33">
                  <c:v>12.702876783910259</c:v>
                </c:pt>
                <c:pt idx="34">
                  <c:v>9.941479861910258</c:v>
                </c:pt>
                <c:pt idx="35">
                  <c:v>11.324163423679002</c:v>
                </c:pt>
                <c:pt idx="36">
                  <c:v>9.0316830036817954</c:v>
                </c:pt>
                <c:pt idx="37">
                  <c:v>9.7981751336799316</c:v>
                </c:pt>
                <c:pt idx="38">
                  <c:v>10.653974937679003</c:v>
                </c:pt>
                <c:pt idx="39">
                  <c:v>6.836953371678999</c:v>
                </c:pt>
                <c:pt idx="40">
                  <c:v>9.1647174676808643</c:v>
                </c:pt>
                <c:pt idx="41">
                  <c:v>8.578940063679001</c:v>
                </c:pt>
                <c:pt idx="42">
                  <c:v>4.8286341573210594</c:v>
                </c:pt>
                <c:pt idx="43">
                  <c:v>6.5475085373191977</c:v>
                </c:pt>
                <c:pt idx="44">
                  <c:v>1.521871965320126</c:v>
                </c:pt>
                <c:pt idx="45">
                  <c:v>1.2835790733191934</c:v>
                </c:pt>
                <c:pt idx="46">
                  <c:v>1.4483437053201269</c:v>
                </c:pt>
                <c:pt idx="47">
                  <c:v>0.77820021532105599</c:v>
                </c:pt>
                <c:pt idx="48">
                  <c:v>1.1719028313191957</c:v>
                </c:pt>
                <c:pt idx="49">
                  <c:v>20.146260515821357</c:v>
                </c:pt>
                <c:pt idx="50">
                  <c:v>2.6005402478222894</c:v>
                </c:pt>
                <c:pt idx="51">
                  <c:v>9.7980739778213533</c:v>
                </c:pt>
                <c:pt idx="52">
                  <c:v>1.8932973678213565</c:v>
                </c:pt>
                <c:pt idx="53">
                  <c:v>6.3758735378232156</c:v>
                </c:pt>
                <c:pt idx="54">
                  <c:v>2.674604777821358</c:v>
                </c:pt>
                <c:pt idx="55">
                  <c:v>4.0209256878222881</c:v>
                </c:pt>
                <c:pt idx="56">
                  <c:v>2.377561350086995</c:v>
                </c:pt>
                <c:pt idx="57">
                  <c:v>3.0705849940860643</c:v>
                </c:pt>
                <c:pt idx="58">
                  <c:v>8.0480600000860658</c:v>
                </c:pt>
                <c:pt idx="59">
                  <c:v>1.4271826360860651</c:v>
                </c:pt>
                <c:pt idx="60">
                  <c:v>1.0758285200851314</c:v>
                </c:pt>
                <c:pt idx="61">
                  <c:v>3.3642318080869953</c:v>
                </c:pt>
                <c:pt idx="62">
                  <c:v>5.486119698086994</c:v>
                </c:pt>
                <c:pt idx="63">
                  <c:v>0.98206165528457501</c:v>
                </c:pt>
                <c:pt idx="64">
                  <c:v>1.3908865172845764</c:v>
                </c:pt>
                <c:pt idx="65">
                  <c:v>1.297181549284578</c:v>
                </c:pt>
                <c:pt idx="66">
                  <c:v>0.79790148328457877</c:v>
                </c:pt>
                <c:pt idx="67">
                  <c:v>0.63944103928457841</c:v>
                </c:pt>
                <c:pt idx="68">
                  <c:v>1.3077302392864403</c:v>
                </c:pt>
                <c:pt idx="69">
                  <c:v>0.66297754728457581</c:v>
                </c:pt>
                <c:pt idx="70">
                  <c:v>4.9017743089984576</c:v>
                </c:pt>
                <c:pt idx="71">
                  <c:v>1.7586135069993907</c:v>
                </c:pt>
                <c:pt idx="72">
                  <c:v>1.1683878429984542</c:v>
                </c:pt>
                <c:pt idx="73">
                  <c:v>2.0212253149993886</c:v>
                </c:pt>
                <c:pt idx="74">
                  <c:v>1.3092996249993885</c:v>
                </c:pt>
                <c:pt idx="75">
                  <c:v>1.4485789209993891</c:v>
                </c:pt>
                <c:pt idx="76">
                  <c:v>1.9158618109975249</c:v>
                </c:pt>
                <c:pt idx="77">
                  <c:v>2.0050002808154859</c:v>
                </c:pt>
                <c:pt idx="78">
                  <c:v>4.2708026648145569</c:v>
                </c:pt>
                <c:pt idx="79">
                  <c:v>12.693170120815484</c:v>
                </c:pt>
                <c:pt idx="80">
                  <c:v>8.662950552815488</c:v>
                </c:pt>
                <c:pt idx="81">
                  <c:v>0.61396914281455606</c:v>
                </c:pt>
                <c:pt idx="82">
                  <c:v>3.4082143468164179</c:v>
                </c:pt>
                <c:pt idx="83">
                  <c:v>14.343820460814554</c:v>
                </c:pt>
                <c:pt idx="84">
                  <c:v>8.5472456085703374</c:v>
                </c:pt>
                <c:pt idx="85">
                  <c:v>1.5670119785712704</c:v>
                </c:pt>
                <c:pt idx="86">
                  <c:v>0.84664728857127192</c:v>
                </c:pt>
                <c:pt idx="87">
                  <c:v>6.848868198570341</c:v>
                </c:pt>
                <c:pt idx="88">
                  <c:v>1.2665384625712723</c:v>
                </c:pt>
                <c:pt idx="89">
                  <c:v>7.5228225565703397</c:v>
                </c:pt>
                <c:pt idx="90">
                  <c:v>16.581237981614105</c:v>
                </c:pt>
                <c:pt idx="91">
                  <c:v>8.7167154332490142</c:v>
                </c:pt>
                <c:pt idx="92">
                  <c:v>3.7495843652471486</c:v>
                </c:pt>
                <c:pt idx="93">
                  <c:v>0.87512860924808045</c:v>
                </c:pt>
                <c:pt idx="94">
                  <c:v>1.0151612512480823</c:v>
                </c:pt>
                <c:pt idx="95">
                  <c:v>0.77206590724714985</c:v>
                </c:pt>
                <c:pt idx="96">
                  <c:v>1.1857452492471494</c:v>
                </c:pt>
                <c:pt idx="97">
                  <c:v>1.0545347012471502</c:v>
                </c:pt>
                <c:pt idx="98">
                  <c:v>2.8427192931076277</c:v>
                </c:pt>
                <c:pt idx="99">
                  <c:v>14.722015259105763</c:v>
                </c:pt>
                <c:pt idx="100">
                  <c:v>21.033168040284398</c:v>
                </c:pt>
                <c:pt idx="101">
                  <c:v>13.305096817105769</c:v>
                </c:pt>
                <c:pt idx="102">
                  <c:v>3.8960943651076305</c:v>
                </c:pt>
                <c:pt idx="103">
                  <c:v>5.1075605751057669</c:v>
                </c:pt>
                <c:pt idx="104">
                  <c:v>15.386894115107628</c:v>
                </c:pt>
                <c:pt idx="105">
                  <c:v>12.312296605496158</c:v>
                </c:pt>
                <c:pt idx="106">
                  <c:v>21.033168040284398</c:v>
                </c:pt>
                <c:pt idx="107">
                  <c:v>21.033168040284398</c:v>
                </c:pt>
                <c:pt idx="108">
                  <c:v>16.038599705495223</c:v>
                </c:pt>
                <c:pt idx="109">
                  <c:v>13.819894805496151</c:v>
                </c:pt>
                <c:pt idx="110">
                  <c:v>21.033168040284398</c:v>
                </c:pt>
                <c:pt idx="111">
                  <c:v>21.033168040284398</c:v>
                </c:pt>
                <c:pt idx="112">
                  <c:v>18.871413663328209</c:v>
                </c:pt>
                <c:pt idx="113">
                  <c:v>14.976510983329142</c:v>
                </c:pt>
                <c:pt idx="114">
                  <c:v>15.349679020327276</c:v>
                </c:pt>
                <c:pt idx="115">
                  <c:v>7.3498776263291434</c:v>
                </c:pt>
                <c:pt idx="116">
                  <c:v>1.2909959603282113</c:v>
                </c:pt>
                <c:pt idx="117">
                  <c:v>1.0801185263272783</c:v>
                </c:pt>
                <c:pt idx="118">
                  <c:v>0.75031896332914039</c:v>
                </c:pt>
                <c:pt idx="119">
                  <c:v>0.58711682457556524</c:v>
                </c:pt>
                <c:pt idx="120">
                  <c:v>1.5533794845746343</c:v>
                </c:pt>
                <c:pt idx="121">
                  <c:v>15.895306672575567</c:v>
                </c:pt>
                <c:pt idx="122">
                  <c:v>11.211075907575566</c:v>
                </c:pt>
                <c:pt idx="123">
                  <c:v>7.9561282325755656</c:v>
                </c:pt>
                <c:pt idx="124">
                  <c:v>20.878207586575567</c:v>
                </c:pt>
                <c:pt idx="125">
                  <c:v>16.418468057575566</c:v>
                </c:pt>
                <c:pt idx="126">
                  <c:v>8.6606398880381281</c:v>
                </c:pt>
                <c:pt idx="127">
                  <c:v>9.3630162890390558</c:v>
                </c:pt>
                <c:pt idx="128">
                  <c:v>13.754645029038125</c:v>
                </c:pt>
                <c:pt idx="129">
                  <c:v>5.699558809038126</c:v>
                </c:pt>
                <c:pt idx="130">
                  <c:v>4.7164123290381266</c:v>
                </c:pt>
                <c:pt idx="131">
                  <c:v>14.894653329039057</c:v>
                </c:pt>
                <c:pt idx="132">
                  <c:v>11.672822429039057</c:v>
                </c:pt>
                <c:pt idx="133">
                  <c:v>8.020569884329749</c:v>
                </c:pt>
                <c:pt idx="134">
                  <c:v>13.828850744328818</c:v>
                </c:pt>
                <c:pt idx="135">
                  <c:v>13.097606888329748</c:v>
                </c:pt>
                <c:pt idx="136">
                  <c:v>8.1344569843288177</c:v>
                </c:pt>
                <c:pt idx="137">
                  <c:v>9.3540836443297479</c:v>
                </c:pt>
                <c:pt idx="138">
                  <c:v>13.870567124329748</c:v>
                </c:pt>
                <c:pt idx="139">
                  <c:v>13.964745504328818</c:v>
                </c:pt>
                <c:pt idx="140">
                  <c:v>36.029832623746586</c:v>
                </c:pt>
                <c:pt idx="141">
                  <c:v>41.704179443866899</c:v>
                </c:pt>
                <c:pt idx="142">
                  <c:v>41.704179443866899</c:v>
                </c:pt>
                <c:pt idx="143">
                  <c:v>41.704179443866899</c:v>
                </c:pt>
                <c:pt idx="144">
                  <c:v>41.704179443866899</c:v>
                </c:pt>
                <c:pt idx="145">
                  <c:v>41.704179443866899</c:v>
                </c:pt>
                <c:pt idx="146">
                  <c:v>41.704179443866899</c:v>
                </c:pt>
                <c:pt idx="147">
                  <c:v>41.704179443866899</c:v>
                </c:pt>
                <c:pt idx="148">
                  <c:v>41.704179443866899</c:v>
                </c:pt>
                <c:pt idx="149">
                  <c:v>41.704179443866899</c:v>
                </c:pt>
                <c:pt idx="150">
                  <c:v>41.704179443866899</c:v>
                </c:pt>
                <c:pt idx="151">
                  <c:v>41.704179443866899</c:v>
                </c:pt>
                <c:pt idx="152">
                  <c:v>41.704179443866899</c:v>
                </c:pt>
                <c:pt idx="153">
                  <c:v>55.113199238325336</c:v>
                </c:pt>
                <c:pt idx="154">
                  <c:v>48.499799542046468</c:v>
                </c:pt>
                <c:pt idx="155">
                  <c:v>49.740275378047393</c:v>
                </c:pt>
                <c:pt idx="156">
                  <c:v>46.645623326046469</c:v>
                </c:pt>
                <c:pt idx="157">
                  <c:v>40.669440918047393</c:v>
                </c:pt>
                <c:pt idx="158">
                  <c:v>40.378756262046458</c:v>
                </c:pt>
                <c:pt idx="159">
                  <c:v>48.89008626204739</c:v>
                </c:pt>
                <c:pt idx="160">
                  <c:v>44.890162198047399</c:v>
                </c:pt>
                <c:pt idx="161">
                  <c:v>40.255148950567587</c:v>
                </c:pt>
                <c:pt idx="162">
                  <c:v>42.236252190569445</c:v>
                </c:pt>
                <c:pt idx="163">
                  <c:v>35.309182954567589</c:v>
                </c:pt>
                <c:pt idx="164">
                  <c:v>33.248734706570382</c:v>
                </c:pt>
                <c:pt idx="165">
                  <c:v>36.033542154565723</c:v>
                </c:pt>
                <c:pt idx="166">
                  <c:v>40.40740280256945</c:v>
                </c:pt>
                <c:pt idx="167">
                  <c:v>36.624583542569447</c:v>
                </c:pt>
                <c:pt idx="168">
                  <c:v>50.904051460735971</c:v>
                </c:pt>
                <c:pt idx="169">
                  <c:v>54.064540809736897</c:v>
                </c:pt>
                <c:pt idx="170">
                  <c:v>62.294006867738766</c:v>
                </c:pt>
                <c:pt idx="171">
                  <c:v>54.472510876736905</c:v>
                </c:pt>
                <c:pt idx="172">
                  <c:v>53.57862658073784</c:v>
                </c:pt>
                <c:pt idx="173">
                  <c:v>62.177410240737828</c:v>
                </c:pt>
                <c:pt idx="174">
                  <c:v>73.619342316736905</c:v>
                </c:pt>
                <c:pt idx="175">
                  <c:v>83.437278222405467</c:v>
                </c:pt>
                <c:pt idx="176">
                  <c:v>83.437278222405467</c:v>
                </c:pt>
                <c:pt idx="177">
                  <c:v>83.437278222405467</c:v>
                </c:pt>
                <c:pt idx="178">
                  <c:v>83.437278222405467</c:v>
                </c:pt>
                <c:pt idx="179">
                  <c:v>83.437278222405467</c:v>
                </c:pt>
                <c:pt idx="180">
                  <c:v>83.437278222405467</c:v>
                </c:pt>
                <c:pt idx="181">
                  <c:v>83.437278222405467</c:v>
                </c:pt>
                <c:pt idx="182">
                  <c:v>78.067715493811093</c:v>
                </c:pt>
                <c:pt idx="183">
                  <c:v>70.902689722812028</c:v>
                </c:pt>
                <c:pt idx="184">
                  <c:v>76.527496708811086</c:v>
                </c:pt>
                <c:pt idx="185">
                  <c:v>79.429571661810158</c:v>
                </c:pt>
                <c:pt idx="186">
                  <c:v>77.359477661811098</c:v>
                </c:pt>
                <c:pt idx="187">
                  <c:v>74.888315021811081</c:v>
                </c:pt>
                <c:pt idx="188">
                  <c:v>73.97102570181201</c:v>
                </c:pt>
                <c:pt idx="189">
                  <c:v>83.3793194627481</c:v>
                </c:pt>
                <c:pt idx="190">
                  <c:v>78.298373502751829</c:v>
                </c:pt>
                <c:pt idx="191">
                  <c:v>81.34101574274996</c:v>
                </c:pt>
                <c:pt idx="192">
                  <c:v>65.82681413174997</c:v>
                </c:pt>
                <c:pt idx="193">
                  <c:v>67.863124181749043</c:v>
                </c:pt>
                <c:pt idx="194">
                  <c:v>74.331405034749977</c:v>
                </c:pt>
                <c:pt idx="195">
                  <c:v>101.95736431074997</c:v>
                </c:pt>
                <c:pt idx="196">
                  <c:v>108.10243370537623</c:v>
                </c:pt>
                <c:pt idx="197">
                  <c:v>108.10243370537623</c:v>
                </c:pt>
                <c:pt idx="198">
                  <c:v>108.10243370537623</c:v>
                </c:pt>
                <c:pt idx="199">
                  <c:v>108.10243370537623</c:v>
                </c:pt>
                <c:pt idx="200">
                  <c:v>108.10243370537623</c:v>
                </c:pt>
                <c:pt idx="201">
                  <c:v>108.10243370537623</c:v>
                </c:pt>
                <c:pt idx="202">
                  <c:v>108.10243370537623</c:v>
                </c:pt>
                <c:pt idx="203">
                  <c:v>108.10243370537623</c:v>
                </c:pt>
                <c:pt idx="204">
                  <c:v>108.10243370537623</c:v>
                </c:pt>
                <c:pt idx="205">
                  <c:v>108.10243370537623</c:v>
                </c:pt>
                <c:pt idx="206">
                  <c:v>108.10243370537623</c:v>
                </c:pt>
                <c:pt idx="207">
                  <c:v>108.10243370537623</c:v>
                </c:pt>
                <c:pt idx="208">
                  <c:v>108.10243370537623</c:v>
                </c:pt>
                <c:pt idx="209">
                  <c:v>108.10243370537623</c:v>
                </c:pt>
                <c:pt idx="210">
                  <c:v>108.10243370537623</c:v>
                </c:pt>
                <c:pt idx="211">
                  <c:v>108.10243370537623</c:v>
                </c:pt>
                <c:pt idx="212">
                  <c:v>108.10243370537623</c:v>
                </c:pt>
                <c:pt idx="213">
                  <c:v>108.10243370537623</c:v>
                </c:pt>
                <c:pt idx="214">
                  <c:v>119.44455644829111</c:v>
                </c:pt>
                <c:pt idx="215">
                  <c:v>119.44455644829111</c:v>
                </c:pt>
                <c:pt idx="216">
                  <c:v>119.44455644829111</c:v>
                </c:pt>
                <c:pt idx="217">
                  <c:v>119.44455644829111</c:v>
                </c:pt>
                <c:pt idx="218">
                  <c:v>119.44455644829111</c:v>
                </c:pt>
                <c:pt idx="219">
                  <c:v>119.44455644829111</c:v>
                </c:pt>
                <c:pt idx="220">
                  <c:v>119.44455644829111</c:v>
                </c:pt>
                <c:pt idx="221">
                  <c:v>119.44455644829111</c:v>
                </c:pt>
                <c:pt idx="222">
                  <c:v>119.44455644829111</c:v>
                </c:pt>
                <c:pt idx="223">
                  <c:v>119.44455644829111</c:v>
                </c:pt>
                <c:pt idx="224">
                  <c:v>119.44455644829111</c:v>
                </c:pt>
                <c:pt idx="225">
                  <c:v>119.44455644829111</c:v>
                </c:pt>
                <c:pt idx="226">
                  <c:v>119.44455644829111</c:v>
                </c:pt>
                <c:pt idx="227">
                  <c:v>119.44455644829111</c:v>
                </c:pt>
                <c:pt idx="228">
                  <c:v>119.44455644829111</c:v>
                </c:pt>
                <c:pt idx="229">
                  <c:v>119.44455644829111</c:v>
                </c:pt>
                <c:pt idx="230">
                  <c:v>119.44455644829111</c:v>
                </c:pt>
                <c:pt idx="231">
                  <c:v>119.44455644829111</c:v>
                </c:pt>
                <c:pt idx="232">
                  <c:v>119.44455644829111</c:v>
                </c:pt>
                <c:pt idx="233">
                  <c:v>119.44455644829111</c:v>
                </c:pt>
                <c:pt idx="234">
                  <c:v>119.44455644829111</c:v>
                </c:pt>
                <c:pt idx="235">
                  <c:v>119.44455644829111</c:v>
                </c:pt>
                <c:pt idx="236">
                  <c:v>119.44455644829111</c:v>
                </c:pt>
                <c:pt idx="237">
                  <c:v>119.44455644829111</c:v>
                </c:pt>
                <c:pt idx="238">
                  <c:v>119.44455644829111</c:v>
                </c:pt>
                <c:pt idx="239">
                  <c:v>119.44455644829111</c:v>
                </c:pt>
                <c:pt idx="240">
                  <c:v>119.44455644829111</c:v>
                </c:pt>
                <c:pt idx="241">
                  <c:v>118.65866553891973</c:v>
                </c:pt>
                <c:pt idx="242">
                  <c:v>117.3494344189216</c:v>
                </c:pt>
                <c:pt idx="243">
                  <c:v>119.44455644829111</c:v>
                </c:pt>
                <c:pt idx="244">
                  <c:v>119.44455644829111</c:v>
                </c:pt>
                <c:pt idx="245">
                  <c:v>109.77949277138363</c:v>
                </c:pt>
                <c:pt idx="246">
                  <c:v>111.04260083538178</c:v>
                </c:pt>
                <c:pt idx="247">
                  <c:v>115.55909317137804</c:v>
                </c:pt>
                <c:pt idx="248">
                  <c:v>67.472398903383635</c:v>
                </c:pt>
                <c:pt idx="249">
                  <c:v>35.33473556738177</c:v>
                </c:pt>
                <c:pt idx="250">
                  <c:v>55.019870847379906</c:v>
                </c:pt>
                <c:pt idx="251">
                  <c:v>98.568448611379907</c:v>
                </c:pt>
                <c:pt idx="252">
                  <c:v>105.76910153278</c:v>
                </c:pt>
                <c:pt idx="253">
                  <c:v>90.035872136778138</c:v>
                </c:pt>
                <c:pt idx="254">
                  <c:v>92.586212980778129</c:v>
                </c:pt>
                <c:pt idx="255">
                  <c:v>63.774915124776278</c:v>
                </c:pt>
                <c:pt idx="256">
                  <c:v>58.756017388780002</c:v>
                </c:pt>
                <c:pt idx="257">
                  <c:v>73.86598930477814</c:v>
                </c:pt>
                <c:pt idx="258">
                  <c:v>62.584116532776271</c:v>
                </c:pt>
                <c:pt idx="259">
                  <c:v>73.807616758387923</c:v>
                </c:pt>
                <c:pt idx="260">
                  <c:v>76.346781566387932</c:v>
                </c:pt>
                <c:pt idx="261">
                  <c:v>60.733582206387929</c:v>
                </c:pt>
                <c:pt idx="262">
                  <c:v>55.627991114384201</c:v>
                </c:pt>
                <c:pt idx="263">
                  <c:v>47.058578002386071</c:v>
                </c:pt>
                <c:pt idx="264">
                  <c:v>55.2679859463898</c:v>
                </c:pt>
                <c:pt idx="265">
                  <c:v>69.916190530386075</c:v>
                </c:pt>
                <c:pt idx="266">
                  <c:v>79.387545382491879</c:v>
                </c:pt>
                <c:pt idx="267">
                  <c:v>71.775166294493744</c:v>
                </c:pt>
                <c:pt idx="268">
                  <c:v>87.807739022493735</c:v>
                </c:pt>
                <c:pt idx="269">
                  <c:v>79.162191238490024</c:v>
                </c:pt>
                <c:pt idx="270">
                  <c:v>40.24890371449375</c:v>
                </c:pt>
                <c:pt idx="271">
                  <c:v>42.025583766493746</c:v>
                </c:pt>
                <c:pt idx="272">
                  <c:v>59.913427074493747</c:v>
                </c:pt>
                <c:pt idx="273">
                  <c:v>63.916888240687392</c:v>
                </c:pt>
                <c:pt idx="274">
                  <c:v>65.666841584685528</c:v>
                </c:pt>
                <c:pt idx="275">
                  <c:v>63.807816172687396</c:v>
                </c:pt>
                <c:pt idx="276">
                  <c:v>68.820308408687396</c:v>
                </c:pt>
                <c:pt idx="277">
                  <c:v>73.260163176687385</c:v>
                </c:pt>
                <c:pt idx="278">
                  <c:v>65.116596980683667</c:v>
                </c:pt>
                <c:pt idx="279">
                  <c:v>29.766166709689255</c:v>
                </c:pt>
                <c:pt idx="280">
                  <c:v>84.343223918236262</c:v>
                </c:pt>
                <c:pt idx="281">
                  <c:v>81.870402380236285</c:v>
                </c:pt>
                <c:pt idx="282">
                  <c:v>75.493523818238131</c:v>
                </c:pt>
                <c:pt idx="283">
                  <c:v>73.830312547238137</c:v>
                </c:pt>
                <c:pt idx="284">
                  <c:v>92.397978339236261</c:v>
                </c:pt>
                <c:pt idx="285">
                  <c:v>82.981623331234417</c:v>
                </c:pt>
                <c:pt idx="286">
                  <c:v>92.268680647236266</c:v>
                </c:pt>
                <c:pt idx="287">
                  <c:v>124.46675304481936</c:v>
                </c:pt>
                <c:pt idx="288">
                  <c:v>96.078526556819355</c:v>
                </c:pt>
                <c:pt idx="289">
                  <c:v>91.729386812819371</c:v>
                </c:pt>
                <c:pt idx="290">
                  <c:v>103.29559691681936</c:v>
                </c:pt>
                <c:pt idx="291">
                  <c:v>95.524264064821224</c:v>
                </c:pt>
                <c:pt idx="292">
                  <c:v>113.39265027281749</c:v>
                </c:pt>
                <c:pt idx="293">
                  <c:v>112.87762430081938</c:v>
                </c:pt>
                <c:pt idx="294">
                  <c:v>85.666107835179574</c:v>
                </c:pt>
                <c:pt idx="295">
                  <c:v>75.507530003183291</c:v>
                </c:pt>
                <c:pt idx="296">
                  <c:v>72.806333667177711</c:v>
                </c:pt>
                <c:pt idx="297">
                  <c:v>62.160339844181436</c:v>
                </c:pt>
                <c:pt idx="298">
                  <c:v>47.993458123179572</c:v>
                </c:pt>
                <c:pt idx="299">
                  <c:v>85.248545743181438</c:v>
                </c:pt>
                <c:pt idx="300">
                  <c:v>98.393993666181444</c:v>
                </c:pt>
                <c:pt idx="301">
                  <c:v>64.682747202706125</c:v>
                </c:pt>
                <c:pt idx="302">
                  <c:v>58.975593382707991</c:v>
                </c:pt>
                <c:pt idx="303">
                  <c:v>53.276021355709851</c:v>
                </c:pt>
                <c:pt idx="304">
                  <c:v>42.39597220970613</c:v>
                </c:pt>
                <c:pt idx="305">
                  <c:v>36.345763470707993</c:v>
                </c:pt>
                <c:pt idx="306">
                  <c:v>71.477067515708001</c:v>
                </c:pt>
                <c:pt idx="307">
                  <c:v>57.132898254709858</c:v>
                </c:pt>
                <c:pt idx="308">
                  <c:v>64.487984284221582</c:v>
                </c:pt>
                <c:pt idx="309">
                  <c:v>46.625688355221598</c:v>
                </c:pt>
                <c:pt idx="310">
                  <c:v>37.374044657221596</c:v>
                </c:pt>
                <c:pt idx="311">
                  <c:v>45.925822151223457</c:v>
                </c:pt>
                <c:pt idx="312">
                  <c:v>35.011741776223452</c:v>
                </c:pt>
                <c:pt idx="313">
                  <c:v>29.922378424221591</c:v>
                </c:pt>
                <c:pt idx="314">
                  <c:v>50.249503453221593</c:v>
                </c:pt>
                <c:pt idx="315">
                  <c:v>26.551891863002275</c:v>
                </c:pt>
                <c:pt idx="316">
                  <c:v>33.335987938004138</c:v>
                </c:pt>
                <c:pt idx="317">
                  <c:v>31.982928683002275</c:v>
                </c:pt>
                <c:pt idx="318">
                  <c:v>26.863452495002274</c:v>
                </c:pt>
                <c:pt idx="319">
                  <c:v>23.467084971002272</c:v>
                </c:pt>
                <c:pt idx="320">
                  <c:v>40.281870851002274</c:v>
                </c:pt>
                <c:pt idx="321">
                  <c:v>41.600513407002275</c:v>
                </c:pt>
                <c:pt idx="322">
                  <c:v>38.389833478523009</c:v>
                </c:pt>
                <c:pt idx="323">
                  <c:v>44.534011438528601</c:v>
                </c:pt>
                <c:pt idx="324">
                  <c:v>42.898919294528604</c:v>
                </c:pt>
                <c:pt idx="325">
                  <c:v>32.217825322524874</c:v>
                </c:pt>
                <c:pt idx="326">
                  <c:v>16.044382974524876</c:v>
                </c:pt>
                <c:pt idx="327">
                  <c:v>34.095066114526738</c:v>
                </c:pt>
                <c:pt idx="328">
                  <c:v>34.190401814526737</c:v>
                </c:pt>
                <c:pt idx="329">
                  <c:v>47.744006063296361</c:v>
                </c:pt>
                <c:pt idx="330">
                  <c:v>51.75846508329635</c:v>
                </c:pt>
                <c:pt idx="331">
                  <c:v>51.962385827300082</c:v>
                </c:pt>
                <c:pt idx="332">
                  <c:v>40.511946135296355</c:v>
                </c:pt>
                <c:pt idx="333">
                  <c:v>27.981765235298219</c:v>
                </c:pt>
                <c:pt idx="334">
                  <c:v>19.072115231298223</c:v>
                </c:pt>
                <c:pt idx="335">
                  <c:v>39.386155023296354</c:v>
                </c:pt>
                <c:pt idx="336">
                  <c:v>24.228049117605892</c:v>
                </c:pt>
                <c:pt idx="337">
                  <c:v>29.771748705604033</c:v>
                </c:pt>
                <c:pt idx="338">
                  <c:v>35.509650725605894</c:v>
                </c:pt>
                <c:pt idx="339">
                  <c:v>22.339986693602171</c:v>
                </c:pt>
                <c:pt idx="340">
                  <c:v>20.930939357607755</c:v>
                </c:pt>
                <c:pt idx="341">
                  <c:v>34.730717977604037</c:v>
                </c:pt>
                <c:pt idx="342">
                  <c:v>23.181910058604029</c:v>
                </c:pt>
                <c:pt idx="343">
                  <c:v>30.832754723611842</c:v>
                </c:pt>
                <c:pt idx="344">
                  <c:v>26.667043412613705</c:v>
                </c:pt>
                <c:pt idx="345">
                  <c:v>24.727326420613704</c:v>
                </c:pt>
                <c:pt idx="346">
                  <c:v>14.804262304609976</c:v>
                </c:pt>
                <c:pt idx="347">
                  <c:v>12.534229300613704</c:v>
                </c:pt>
                <c:pt idx="348">
                  <c:v>19.642274096613708</c:v>
                </c:pt>
                <c:pt idx="349">
                  <c:v>16.282439832609978</c:v>
                </c:pt>
                <c:pt idx="350">
                  <c:v>12.383036724485974</c:v>
                </c:pt>
                <c:pt idx="351">
                  <c:v>16.324841560484106</c:v>
                </c:pt>
                <c:pt idx="352">
                  <c:v>22.041057252485974</c:v>
                </c:pt>
                <c:pt idx="353">
                  <c:v>20.175127392484107</c:v>
                </c:pt>
                <c:pt idx="354">
                  <c:v>23.53719280048411</c:v>
                </c:pt>
                <c:pt idx="355">
                  <c:v>46.302774824487841</c:v>
                </c:pt>
                <c:pt idx="356">
                  <c:v>35.90819014848411</c:v>
                </c:pt>
                <c:pt idx="357">
                  <c:v>37.324485182011074</c:v>
                </c:pt>
                <c:pt idx="358">
                  <c:v>31.162128650009212</c:v>
                </c:pt>
                <c:pt idx="359">
                  <c:v>26.366147566012938</c:v>
                </c:pt>
                <c:pt idx="360">
                  <c:v>36.012299978012933</c:v>
                </c:pt>
                <c:pt idx="361">
                  <c:v>27.276989378011073</c:v>
                </c:pt>
                <c:pt idx="362">
                  <c:v>37.91607373800921</c:v>
                </c:pt>
                <c:pt idx="363">
                  <c:v>53.367786844011071</c:v>
                </c:pt>
                <c:pt idx="364">
                  <c:v>48.655677330899209</c:v>
                </c:pt>
                <c:pt idx="365">
                  <c:v>60.863690178901074</c:v>
                </c:pt>
                <c:pt idx="366">
                  <c:v>61.600393250901078</c:v>
                </c:pt>
                <c:pt idx="367">
                  <c:v>40.72335648289922</c:v>
                </c:pt>
                <c:pt idx="368">
                  <c:v>32.833273770899211</c:v>
                </c:pt>
                <c:pt idx="369">
                  <c:v>59.105338934901084</c:v>
                </c:pt>
                <c:pt idx="370">
                  <c:v>56.693137274899215</c:v>
                </c:pt>
                <c:pt idx="371">
                  <c:v>62.091495991055417</c:v>
                </c:pt>
                <c:pt idx="372">
                  <c:v>62.091495991055417</c:v>
                </c:pt>
                <c:pt idx="373">
                  <c:v>62.091495991055417</c:v>
                </c:pt>
                <c:pt idx="374">
                  <c:v>60.422110828859516</c:v>
                </c:pt>
                <c:pt idx="375">
                  <c:v>51.862640908859511</c:v>
                </c:pt>
                <c:pt idx="376">
                  <c:v>62.091495991055417</c:v>
                </c:pt>
                <c:pt idx="377">
                  <c:v>62.091495991055417</c:v>
                </c:pt>
                <c:pt idx="378">
                  <c:v>61.446098758491615</c:v>
                </c:pt>
                <c:pt idx="379">
                  <c:v>62.091495991055417</c:v>
                </c:pt>
                <c:pt idx="380">
                  <c:v>62.091495991055417</c:v>
                </c:pt>
                <c:pt idx="381">
                  <c:v>56.469993126493485</c:v>
                </c:pt>
                <c:pt idx="382">
                  <c:v>40.610531390491616</c:v>
                </c:pt>
                <c:pt idx="383">
                  <c:v>62.091495991055417</c:v>
                </c:pt>
                <c:pt idx="384">
                  <c:v>62.091495991055417</c:v>
                </c:pt>
                <c:pt idx="385">
                  <c:v>62.091495991055417</c:v>
                </c:pt>
                <c:pt idx="386">
                  <c:v>61.103325239560874</c:v>
                </c:pt>
                <c:pt idx="387">
                  <c:v>56.552164815560864</c:v>
                </c:pt>
                <c:pt idx="388">
                  <c:v>45.181492307560866</c:v>
                </c:pt>
                <c:pt idx="389">
                  <c:v>39.875971859559002</c:v>
                </c:pt>
                <c:pt idx="390">
                  <c:v>49.47844240756087</c:v>
                </c:pt>
                <c:pt idx="391">
                  <c:v>60.896887259559008</c:v>
                </c:pt>
                <c:pt idx="392">
                  <c:v>37.386701723792918</c:v>
                </c:pt>
                <c:pt idx="393">
                  <c:v>17.664698911791056</c:v>
                </c:pt>
                <c:pt idx="394">
                  <c:v>22.446054347792916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2.2214588187275566E-3"/>
                  <c:y val="-9.6174725147308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3090406750515E-3"/>
                  <c:y val="-0.11086867153653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5.5101118402495763E-3"/>
                  <c:y val="-9.533145706184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-5.4274635610125771E-3"/>
                  <c:y val="-0.10583014472588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930-AF88-4415119B9331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7.1537801329785624E-3"/>
                  <c:y val="-5.449604232541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1.8091361374943465E-3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763E-3"/>
                  <c:y val="-0.10477605961905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A-4FB2-9D37-D5F253DCD4F6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439954842823E-3"/>
                  <c:y val="-9.878893091119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29"/>
              <c:layout>
                <c:manualLayout>
                  <c:x val="-1.809136137494412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930-AF88-4415119B9331}"/>
                </c:ext>
              </c:extLst>
            </c:dLbl>
            <c:dLbl>
              <c:idx val="256"/>
              <c:layout>
                <c:manualLayout>
                  <c:x val="1.8091361374943465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0.10079153491640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4527406128614588E-3"/>
                  <c:y val="-5.8902275769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F-4B05-A06F-617DCA7A59C2}"/>
                </c:ext>
              </c:extLst>
            </c:dLbl>
            <c:dLbl>
              <c:idx val="289"/>
              <c:layout>
                <c:manualLayout>
                  <c:x val="0"/>
                  <c:y val="-3.67454068241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-1.7278617710583153E-3"/>
                  <c:y val="-0.11223898217542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6929E-3"/>
                  <c:y val="-0.111606423212846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-3.4527406128614588E-3"/>
                  <c:y val="-8.976588769777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5.2618795784853921E-3"/>
                  <c:y val="-0.10424907516481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63.624179558812038</c:v>
                </c:pt>
                <c:pt idx="44">
                  <c:v>27.442156278712137</c:v>
                </c:pt>
                <c:pt idx="75">
                  <c:v>16.581237981614105</c:v>
                </c:pt>
                <c:pt idx="106">
                  <c:v>21.033168040284398</c:v>
                </c:pt>
                <c:pt idx="136">
                  <c:v>41.704179443866899</c:v>
                </c:pt>
                <c:pt idx="167">
                  <c:v>83.437278222405467</c:v>
                </c:pt>
                <c:pt idx="197">
                  <c:v>108.10243370537623</c:v>
                </c:pt>
                <c:pt idx="228">
                  <c:v>119.44455644829111</c:v>
                </c:pt>
                <c:pt idx="259">
                  <c:v>127.90897946252304</c:v>
                </c:pt>
                <c:pt idx="287">
                  <c:v>128.18908398701601</c:v>
                </c:pt>
                <c:pt idx="318">
                  <c:v>125.90182729691037</c:v>
                </c:pt>
                <c:pt idx="348">
                  <c:v>98.741424078570617</c:v>
                </c:pt>
                <c:pt idx="379">
                  <c:v>62.091495991055417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3'!$F$46:$F$58</c:f>
              <c:numCache>
                <c:formatCode>#,##0\ _)</c:formatCode>
                <c:ptCount val="13"/>
                <c:pt idx="0">
                  <c:v>13918.899108600002</c:v>
                </c:pt>
                <c:pt idx="1">
                  <c:v>12486.880997399992</c:v>
                </c:pt>
                <c:pt idx="2">
                  <c:v>11155.732386300004</c:v>
                </c:pt>
                <c:pt idx="3">
                  <c:v>10360.471131599998</c:v>
                </c:pt>
                <c:pt idx="4">
                  <c:v>10037.671056599998</c:v>
                </c:pt>
                <c:pt idx="5">
                  <c:v>11248.176501599997</c:v>
                </c:pt>
                <c:pt idx="6">
                  <c:v>13212.158572249993</c:v>
                </c:pt>
                <c:pt idx="7">
                  <c:v>13040.239735350002</c:v>
                </c:pt>
                <c:pt idx="8">
                  <c:v>13487.652788849999</c:v>
                </c:pt>
                <c:pt idx="9">
                  <c:v>13930.057121199998</c:v>
                </c:pt>
                <c:pt idx="10">
                  <c:v>14047.993249249999</c:v>
                </c:pt>
                <c:pt idx="11">
                  <c:v>14233.601752450002</c:v>
                </c:pt>
                <c:pt idx="12">
                  <c:v>13976.290717650001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3'!$G$46:$G$58</c:f>
              <c:numCache>
                <c:formatCode>#,##0\ _)</c:formatCode>
                <c:ptCount val="13"/>
                <c:pt idx="0">
                  <c:v>6720.2938423489422</c:v>
                </c:pt>
                <c:pt idx="1">
                  <c:v>5861.5753199858218</c:v>
                </c:pt>
                <c:pt idx="2">
                  <c:v>5122.4186417062165</c:v>
                </c:pt>
                <c:pt idx="3">
                  <c:v>4769.6031145773832</c:v>
                </c:pt>
                <c:pt idx="4">
                  <c:v>4490.9091346624027</c:v>
                </c:pt>
                <c:pt idx="5">
                  <c:v>4818.1352348499995</c:v>
                </c:pt>
                <c:pt idx="6">
                  <c:v>5311.2606904000004</c:v>
                </c:pt>
                <c:pt idx="7">
                  <c:v>5486.0984956999982</c:v>
                </c:pt>
                <c:pt idx="8">
                  <c:v>5615.0378613499997</c:v>
                </c:pt>
                <c:pt idx="9">
                  <c:v>6014.3883134999978</c:v>
                </c:pt>
                <c:pt idx="10">
                  <c:v>7267.1733878570958</c:v>
                </c:pt>
                <c:pt idx="11">
                  <c:v>7325.0050030361872</c:v>
                </c:pt>
                <c:pt idx="12">
                  <c:v>6772.5070219186337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3'!$H$46:$H$58</c:f>
              <c:numCache>
                <c:formatCode>#,##0\ _)</c:formatCode>
                <c:ptCount val="13"/>
                <c:pt idx="0">
                  <c:v>10871.053378959414</c:v>
                </c:pt>
                <c:pt idx="1">
                  <c:v>9714.3243532549059</c:v>
                </c:pt>
                <c:pt idx="2">
                  <c:v>8618.9540563929877</c:v>
                </c:pt>
                <c:pt idx="3">
                  <c:v>7853.1852055328782</c:v>
                </c:pt>
                <c:pt idx="4">
                  <c:v>7700.931035509464</c:v>
                </c:pt>
                <c:pt idx="5">
                  <c:v>8119.3286799822454</c:v>
                </c:pt>
                <c:pt idx="6">
                  <c:v>8643.2465402423641</c:v>
                </c:pt>
                <c:pt idx="7">
                  <c:v>9345.1985046020109</c:v>
                </c:pt>
                <c:pt idx="8">
                  <c:v>10020.752600659313</c:v>
                </c:pt>
                <c:pt idx="9">
                  <c:v>10628.434723363</c:v>
                </c:pt>
                <c:pt idx="10">
                  <c:v>11226.165030795621</c:v>
                </c:pt>
                <c:pt idx="11">
                  <c:v>11367.959959142432</c:v>
                </c:pt>
                <c:pt idx="12">
                  <c:v>10854.516130029104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3'!$E$46:$E$58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3'!$D$46:$D$58</c:f>
              <c:numCache>
                <c:formatCode>#,##0</c:formatCode>
                <c:ptCount val="13"/>
                <c:pt idx="0">
                  <c:v>7336.6756913938698</c:v>
                </c:pt>
                <c:pt idx="1">
                  <c:v>6503.7333101836002</c:v>
                </c:pt>
                <c:pt idx="2">
                  <c:v>5663.3995666707096</c:v>
                </c:pt>
                <c:pt idx="3">
                  <c:v>4854.8048105114403</c:v>
                </c:pt>
                <c:pt idx="4">
                  <c:v>4989.2516276194901</c:v>
                </c:pt>
                <c:pt idx="5">
                  <c:v>5789.2389871449896</c:v>
                </c:pt>
                <c:pt idx="6">
                  <c:v>8226.3793556488708</c:v>
                </c:pt>
                <c:pt idx="7">
                  <c:v>10223.608293560101</c:v>
                </c:pt>
                <c:pt idx="8">
                  <c:v>9799.5666123993706</c:v>
                </c:pt>
                <c:pt idx="9">
                  <c:v>10212.192476558999</c:v>
                </c:pt>
                <c:pt idx="10">
                  <c:v>9885.1331418185291</c:v>
                </c:pt>
                <c:pt idx="11">
                  <c:v>9365.4005860970192</c:v>
                </c:pt>
                <c:pt idx="12">
                  <c:v>9135.7508606141801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2.039212598425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6910569105691056"/>
                  <c:y val="0.1115897637795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2.2764227642276424E-2"/>
                  <c:y val="0.1652732746641963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30243902439024389"/>
                  <c:y val="0.1028493129535278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9837398373983739"/>
                  <c:y val="2.5098039215686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4715447154471545"/>
                  <c:y val="1.2254724409448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1.4388907534391477</c:v>
                </c:pt>
                <c:pt idx="1">
                  <c:v>19.969808238318006</c:v>
                </c:pt>
                <c:pt idx="2">
                  <c:v>1.4827682057347196</c:v>
                </c:pt>
                <c:pt idx="3">
                  <c:v>20.189128417346993</c:v>
                </c:pt>
                <c:pt idx="4">
                  <c:v>8.3792322252211111</c:v>
                </c:pt>
                <c:pt idx="5">
                  <c:v>0.53233539343861802</c:v>
                </c:pt>
                <c:pt idx="6">
                  <c:v>0.32389704593616447</c:v>
                </c:pt>
                <c:pt idx="7">
                  <c:v>15.03323416585701</c:v>
                </c:pt>
                <c:pt idx="8">
                  <c:v>9.5340378138228896</c:v>
                </c:pt>
                <c:pt idx="9">
                  <c:v>18.819363596083161</c:v>
                </c:pt>
                <c:pt idx="10">
                  <c:v>2.6995437043315191</c:v>
                </c:pt>
                <c:pt idx="11">
                  <c:v>1.597760440470668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38.337769314727794</c:v>
                </c:pt>
                <c:pt idx="1">
                  <c:v>61.662230685272171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6900609569102146"/>
                  <c:y val="-8.2352941176470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4326797385620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51.992163233498587</c:v>
                </c:pt>
                <c:pt idx="1">
                  <c:v>48.007836766501413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26/06/2023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1707317073170738"/>
                  <c:y val="3.341999897071689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2.780052493438320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44.608821219328732</c:v>
                </c:pt>
                <c:pt idx="1">
                  <c:v>55.391178780671275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2032520325203253"/>
                  <c:y val="-3.18600174978127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188515459957736"/>
                  <c:y val="2.4601738364595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8342615709621662"/>
                  <c:y val="-4.2714425402707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9180948722873056"/>
                  <c:y val="3.29634089856414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1409000704182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7.3170731707317069E-2"/>
                  <c:y val="0.109130770418403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21743811435335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21138211382113822"/>
                  <c:y val="4.7253740419598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4822597785032968"/>
                  <c:y val="4.8308579074674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6185903591319378"/>
                  <c:y val="-2.479675393438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138211382113822"/>
                  <c:y val="9.74658460635163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1.3120218166087616</c:v>
                </c:pt>
                <c:pt idx="1">
                  <c:v>20.929204222751856</c:v>
                </c:pt>
                <c:pt idx="2">
                  <c:v>0.97482453363475308</c:v>
                </c:pt>
                <c:pt idx="3">
                  <c:v>14.058127578138734</c:v>
                </c:pt>
                <c:pt idx="4">
                  <c:v>6.9385049066611542</c:v>
                </c:pt>
                <c:pt idx="5">
                  <c:v>0.39613816153347048</c:v>
                </c:pt>
                <c:pt idx="6">
                  <c:v>0.25991241749104704</c:v>
                </c:pt>
                <c:pt idx="7">
                  <c:v>24.480407287479824</c:v>
                </c:pt>
                <c:pt idx="8">
                  <c:v>7.2100169511387566</c:v>
                </c:pt>
                <c:pt idx="9">
                  <c:v>18.802782879314854</c:v>
                </c:pt>
                <c:pt idx="10">
                  <c:v>3.2785717579972768</c:v>
                </c:pt>
                <c:pt idx="11">
                  <c:v>1.3594874872495155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33.770801831010601</c:v>
                </c:pt>
                <c:pt idx="1">
                  <c:v>66.229198168989399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1.8903883023888168</c:v>
                </c:pt>
                <c:pt idx="1">
                  <c:v>19.661898834571947</c:v>
                </c:pt>
                <c:pt idx="2">
                  <c:v>1.0521082778542425</c:v>
                </c:pt>
                <c:pt idx="3">
                  <c:v>6.6917795350295473</c:v>
                </c:pt>
                <c:pt idx="4">
                  <c:v>4.1956540776246349</c:v>
                </c:pt>
                <c:pt idx="5">
                  <c:v>0.27897280354141601</c:v>
                </c:pt>
                <c:pt idx="6">
                  <c:v>0.13473847520952253</c:v>
                </c:pt>
                <c:pt idx="7">
                  <c:v>39.131324106430391</c:v>
                </c:pt>
                <c:pt idx="8">
                  <c:v>16.272342131205352</c:v>
                </c:pt>
                <c:pt idx="9">
                  <c:v>8.7325946992036432</c:v>
                </c:pt>
                <c:pt idx="10">
                  <c:v>0.79340959173634895</c:v>
                </c:pt>
                <c:pt idx="11">
                  <c:v>1.1647891652041382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41.015399699779529</c:v>
                </c:pt>
                <c:pt idx="1">
                  <c:v>39.557537409713447</c:v>
                </c:pt>
                <c:pt idx="2">
                  <c:v>38.937622165010588</c:v>
                </c:pt>
                <c:pt idx="3">
                  <c:v>38.834185575334118</c:v>
                </c:pt>
                <c:pt idx="4">
                  <c:v>39.929352416172961</c:v>
                </c:pt>
                <c:pt idx="5">
                  <c:v>48.304392792526173</c:v>
                </c:pt>
                <c:pt idx="6">
                  <c:v>46.440063925915155</c:v>
                </c:pt>
                <c:pt idx="7">
                  <c:v>58.625791581827357</c:v>
                </c:pt>
                <c:pt idx="8">
                  <c:v>47.281793784798388</c:v>
                </c:pt>
                <c:pt idx="9">
                  <c:v>54.161574933470753</c:v>
                </c:pt>
                <c:pt idx="10">
                  <c:v>53.643967223405902</c:v>
                </c:pt>
                <c:pt idx="11">
                  <c:v>55.720512865234483</c:v>
                </c:pt>
                <c:pt idx="12">
                  <c:v>48.007836766501399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58.984600300220464</c:v>
                </c:pt>
                <c:pt idx="1">
                  <c:v>60.442462590286553</c:v>
                </c:pt>
                <c:pt idx="2">
                  <c:v>61.062377834989391</c:v>
                </c:pt>
                <c:pt idx="3">
                  <c:v>61.165814424665882</c:v>
                </c:pt>
                <c:pt idx="4">
                  <c:v>60.070647583827039</c:v>
                </c:pt>
                <c:pt idx="5">
                  <c:v>51.695607207473827</c:v>
                </c:pt>
                <c:pt idx="6">
                  <c:v>53.559936074084845</c:v>
                </c:pt>
                <c:pt idx="7">
                  <c:v>41.374208418172643</c:v>
                </c:pt>
                <c:pt idx="8">
                  <c:v>52.718206215201612</c:v>
                </c:pt>
                <c:pt idx="9">
                  <c:v>45.838425066529247</c:v>
                </c:pt>
                <c:pt idx="10">
                  <c:v>46.356032776594098</c:v>
                </c:pt>
                <c:pt idx="11">
                  <c:v>44.279487134765517</c:v>
                </c:pt>
                <c:pt idx="12">
                  <c:v>51.992163233498601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3515586.6838400001</c:v>
                </c:pt>
                <c:pt idx="1">
                  <c:v>4126580.9573900001</c:v>
                </c:pt>
                <c:pt idx="2">
                  <c:v>3853675.9806300001</c:v>
                </c:pt>
                <c:pt idx="3">
                  <c:v>3539125.6360300002</c:v>
                </c:pt>
                <c:pt idx="4">
                  <c:v>3221136.4172</c:v>
                </c:pt>
                <c:pt idx="5">
                  <c:v>2407270.12041</c:v>
                </c:pt>
                <c:pt idx="6">
                  <c:v>2510807.3287300002</c:v>
                </c:pt>
                <c:pt idx="7">
                  <c:v>1570719.3384799999</c:v>
                </c:pt>
                <c:pt idx="8">
                  <c:v>2479060.2883899999</c:v>
                </c:pt>
                <c:pt idx="9">
                  <c:v>2028340.2725200001</c:v>
                </c:pt>
                <c:pt idx="10">
                  <c:v>1722600.69062</c:v>
                </c:pt>
                <c:pt idx="11">
                  <c:v>1910296.3973399999</c:v>
                </c:pt>
                <c:pt idx="12">
                  <c:v>2426897.6779800002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62.060184558152535</c:v>
                </c:pt>
                <c:pt idx="1">
                  <c:v>60.3756582798189</c:v>
                </c:pt>
                <c:pt idx="2">
                  <c:v>61.293569989134596</c:v>
                </c:pt>
                <c:pt idx="3">
                  <c:v>61.326308358615115</c:v>
                </c:pt>
                <c:pt idx="4">
                  <c:v>60.390845754396196</c:v>
                </c:pt>
                <c:pt idx="5">
                  <c:v>70.155367182263802</c:v>
                </c:pt>
                <c:pt idx="6">
                  <c:v>72.497022875204323</c:v>
                </c:pt>
                <c:pt idx="7">
                  <c:v>82.934877893420833</c:v>
                </c:pt>
                <c:pt idx="8">
                  <c:v>70.354172271736758</c:v>
                </c:pt>
                <c:pt idx="9">
                  <c:v>78.27522907494037</c:v>
                </c:pt>
                <c:pt idx="10">
                  <c:v>78.345192613257183</c:v>
                </c:pt>
                <c:pt idx="11">
                  <c:v>75.845615291293797</c:v>
                </c:pt>
                <c:pt idx="12">
                  <c:v>68.970048657596038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37.93981544184745</c:v>
                </c:pt>
                <c:pt idx="1">
                  <c:v>39.624341720181107</c:v>
                </c:pt>
                <c:pt idx="2">
                  <c:v>38.70643001086539</c:v>
                </c:pt>
                <c:pt idx="3">
                  <c:v>38.673691641384877</c:v>
                </c:pt>
                <c:pt idx="4">
                  <c:v>39.609154245603811</c:v>
                </c:pt>
                <c:pt idx="5">
                  <c:v>29.844632817736198</c:v>
                </c:pt>
                <c:pt idx="6">
                  <c:v>27.502977124795699</c:v>
                </c:pt>
                <c:pt idx="7">
                  <c:v>17.065122106579189</c:v>
                </c:pt>
                <c:pt idx="8">
                  <c:v>29.645827728263264</c:v>
                </c:pt>
                <c:pt idx="9">
                  <c:v>21.724770925059588</c:v>
                </c:pt>
                <c:pt idx="10">
                  <c:v>21.654807386742824</c:v>
                </c:pt>
                <c:pt idx="11">
                  <c:v>24.154384708706168</c:v>
                </c:pt>
                <c:pt idx="12">
                  <c:v>31.029951342403951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1192.633610676</c:v>
                </c:pt>
                <c:pt idx="1">
                  <c:v>1044.692024836</c:v>
                </c:pt>
                <c:pt idx="2">
                  <c:v>971.88284521399999</c:v>
                </c:pt>
                <c:pt idx="3">
                  <c:v>1153.4382980519999</c:v>
                </c:pt>
                <c:pt idx="4">
                  <c:v>718.95410876899996</c:v>
                </c:pt>
                <c:pt idx="5">
                  <c:v>1311.325569932</c:v>
                </c:pt>
                <c:pt idx="6">
                  <c:v>2749.2921568040001</c:v>
                </c:pt>
                <c:pt idx="7">
                  <c:v>3859.1909780460001</c:v>
                </c:pt>
                <c:pt idx="8">
                  <c:v>2463.2698294880001</c:v>
                </c:pt>
                <c:pt idx="9">
                  <c:v>2042.990134889</c:v>
                </c:pt>
                <c:pt idx="10">
                  <c:v>1530.4209382829999</c:v>
                </c:pt>
                <c:pt idx="11">
                  <c:v>1389.1279680739999</c:v>
                </c:pt>
                <c:pt idx="12">
                  <c:v>1913.854111422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3650.6280529999999</c:v>
                </c:pt>
                <c:pt idx="1">
                  <c:v>4385.3453140000001</c:v>
                </c:pt>
                <c:pt idx="2">
                  <c:v>4075.9109279999998</c:v>
                </c:pt>
                <c:pt idx="3">
                  <c:v>4069.2942950000001</c:v>
                </c:pt>
                <c:pt idx="4">
                  <c:v>5015.8492290000004</c:v>
                </c:pt>
                <c:pt idx="5">
                  <c:v>6580.2096540000002</c:v>
                </c:pt>
                <c:pt idx="6">
                  <c:v>5540.0193010000003</c:v>
                </c:pt>
                <c:pt idx="7">
                  <c:v>7324.168447</c:v>
                </c:pt>
                <c:pt idx="8">
                  <c:v>4633.292923</c:v>
                </c:pt>
                <c:pt idx="9">
                  <c:v>6563.1233570000004</c:v>
                </c:pt>
                <c:pt idx="10">
                  <c:v>4795.401245</c:v>
                </c:pt>
                <c:pt idx="11">
                  <c:v>5324.2408329999998</c:v>
                </c:pt>
                <c:pt idx="12">
                  <c:v>3017.7578039999999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3163.689421</c:v>
                </c:pt>
                <c:pt idx="1">
                  <c:v>3323.8505960000002</c:v>
                </c:pt>
                <c:pt idx="2">
                  <c:v>3181.7560640000002</c:v>
                </c:pt>
                <c:pt idx="3">
                  <c:v>2645.7101990000001</c:v>
                </c:pt>
                <c:pt idx="4">
                  <c:v>1974.4950289999999</c:v>
                </c:pt>
                <c:pt idx="5">
                  <c:v>1498.2636239999999</c:v>
                </c:pt>
                <c:pt idx="6">
                  <c:v>1095.221577</c:v>
                </c:pt>
                <c:pt idx="7">
                  <c:v>1700.584944</c:v>
                </c:pt>
                <c:pt idx="8">
                  <c:v>2105.6728210000001</c:v>
                </c:pt>
                <c:pt idx="9">
                  <c:v>3024.7099410000001</c:v>
                </c:pt>
                <c:pt idx="10">
                  <c:v>3688.6689230000002</c:v>
                </c:pt>
                <c:pt idx="11">
                  <c:v>3789.4423449999999</c:v>
                </c:pt>
                <c:pt idx="12">
                  <c:v>3777.7819949999998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534.21786699999996</c:v>
                </c:pt>
                <c:pt idx="1">
                  <c:v>667.23559599999999</c:v>
                </c:pt>
                <c:pt idx="2">
                  <c:v>619.95898999999997</c:v>
                </c:pt>
                <c:pt idx="3">
                  <c:v>437.343279</c:v>
                </c:pt>
                <c:pt idx="4">
                  <c:v>166.12881300000001</c:v>
                </c:pt>
                <c:pt idx="5">
                  <c:v>104.765418</c:v>
                </c:pt>
                <c:pt idx="6">
                  <c:v>59.778182999999999</c:v>
                </c:pt>
                <c:pt idx="7">
                  <c:v>119.50775899999999</c:v>
                </c:pt>
                <c:pt idx="8">
                  <c:v>178.785415</c:v>
                </c:pt>
                <c:pt idx="9">
                  <c:v>409.93961899999999</c:v>
                </c:pt>
                <c:pt idx="10">
                  <c:v>625.72296100000005</c:v>
                </c:pt>
                <c:pt idx="11">
                  <c:v>500.29271599999998</c:v>
                </c:pt>
                <c:pt idx="12">
                  <c:v>541.90395699999999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415.07297199999999</c:v>
                </c:pt>
                <c:pt idx="1">
                  <c:v>408.56224500000002</c:v>
                </c:pt>
                <c:pt idx="2">
                  <c:v>382.68428</c:v>
                </c:pt>
                <c:pt idx="3">
                  <c:v>340.65432700000002</c:v>
                </c:pt>
                <c:pt idx="4">
                  <c:v>366.24408799999998</c:v>
                </c:pt>
                <c:pt idx="5">
                  <c:v>363.81674199999998</c:v>
                </c:pt>
                <c:pt idx="6">
                  <c:v>319.02204599999999</c:v>
                </c:pt>
                <c:pt idx="7">
                  <c:v>289.56510800000001</c:v>
                </c:pt>
                <c:pt idx="8">
                  <c:v>355.91647699999999</c:v>
                </c:pt>
                <c:pt idx="9">
                  <c:v>306.82883600000002</c:v>
                </c:pt>
                <c:pt idx="10">
                  <c:v>272.381844</c:v>
                </c:pt>
                <c:pt idx="11">
                  <c:v>337.37358599999999</c:v>
                </c:pt>
                <c:pt idx="12">
                  <c:v>320.73298299999999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63.217403500000003</c:v>
                </c:pt>
                <c:pt idx="1">
                  <c:v>59.032142</c:v>
                </c:pt>
                <c:pt idx="2">
                  <c:v>51.306201000000001</c:v>
                </c:pt>
                <c:pt idx="3">
                  <c:v>45.615575</c:v>
                </c:pt>
                <c:pt idx="4">
                  <c:v>60.185411000000002</c:v>
                </c:pt>
                <c:pt idx="5">
                  <c:v>56.9594545</c:v>
                </c:pt>
                <c:pt idx="6">
                  <c:v>62.369816499999999</c:v>
                </c:pt>
                <c:pt idx="7">
                  <c:v>60.303250499999997</c:v>
                </c:pt>
                <c:pt idx="8">
                  <c:v>61.687733999999999</c:v>
                </c:pt>
                <c:pt idx="9">
                  <c:v>62.173029999999997</c:v>
                </c:pt>
                <c:pt idx="10">
                  <c:v>46.745470500000003</c:v>
                </c:pt>
                <c:pt idx="11">
                  <c:v>32.738592500000003</c:v>
                </c:pt>
                <c:pt idx="12">
                  <c:v>65.0187995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0.75284</cdr:x>
      <cdr:y>0.06138</cdr:y>
    </cdr:from>
    <cdr:to>
      <cdr:x>0.75497</cdr:x>
      <cdr:y>0.80613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69788" y="223350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0.32516</cdr:x>
      <cdr:y>0.06152</cdr:y>
    </cdr:from>
    <cdr:to>
      <cdr:x>0.32729</cdr:x>
      <cdr:y>0.80627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9717" y="22385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31445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0.75127</cdr:x>
      <cdr:y>0.06371</cdr:y>
    </cdr:from>
    <cdr:to>
      <cdr:x>0.7534</cdr:x>
      <cdr:y>0.80846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59216" y="23181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0.32461</cdr:x>
      <cdr:y>0.06108</cdr:y>
    </cdr:from>
    <cdr:to>
      <cdr:x>0.32674</cdr:x>
      <cdr:y>0.80583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5976" y="222259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0.54635</cdr:x>
      <cdr:y>0.09476</cdr:y>
    </cdr:from>
    <cdr:to>
      <cdr:x>0.54643</cdr:x>
      <cdr:y>0.7574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24948" y="290620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43050"/>
          <a:ext cx="261620" cy="2000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2.628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1.217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76200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52725"/>
          <a:ext cx="257174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3.895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5.241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9.136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4</xdr:col>
      <xdr:colOff>3983023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showOutlineSymbols="0" zoomScaleNormal="100" workbookViewId="0"/>
  </sheetViews>
  <sheetFormatPr baseColWidth="10" defaultColWidth="11.42578125" defaultRowHeight="12.75"/>
  <cols>
    <col min="1" max="1" width="0.28515625" style="130" customWidth="1"/>
    <col min="2" max="2" width="2.7109375" style="130" customWidth="1"/>
    <col min="3" max="3" width="16.42578125" style="130" customWidth="1"/>
    <col min="4" max="4" width="4.7109375" style="130" customWidth="1"/>
    <col min="5" max="5" width="95.710937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Junio 2023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'P14'!B7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'P15'!B7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Junio 2023</v>
      </c>
    </row>
    <row r="4" spans="3:27" ht="19.899999999999999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0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G9" sqref="G9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Junio 2023</v>
      </c>
    </row>
    <row r="4" spans="3:32" ht="19.899999999999999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0" t="s">
        <v>25</v>
      </c>
      <c r="E7" s="111"/>
      <c r="F7" s="311" t="str">
        <f>Dat_01!A2</f>
        <v>Junio 2023</v>
      </c>
      <c r="G7" s="312"/>
      <c r="H7" s="313" t="s">
        <v>27</v>
      </c>
      <c r="I7" s="3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0"/>
      <c r="E8" s="112" t="s">
        <v>28</v>
      </c>
      <c r="F8" s="270">
        <v>14238</v>
      </c>
      <c r="G8" s="271" t="s">
        <v>251</v>
      </c>
      <c r="H8" s="270">
        <v>20897</v>
      </c>
      <c r="I8" s="271" t="s">
        <v>223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51">
        <v>48.1</v>
      </c>
      <c r="G9" s="252" t="s">
        <v>252</v>
      </c>
      <c r="H9" s="248">
        <v>83.6</v>
      </c>
      <c r="I9" s="252" t="s">
        <v>191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9"/>
      <c r="I10" s="25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Junio 2023</v>
      </c>
    </row>
    <row r="4" spans="3:34" ht="19.899999999999999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0" t="s">
        <v>175</v>
      </c>
      <c r="E7" s="4"/>
    </row>
    <row r="8" spans="3:34">
      <c r="C8" s="310"/>
      <c r="E8" s="4"/>
    </row>
    <row r="9" spans="3:34">
      <c r="C9" s="310"/>
      <c r="E9" s="4"/>
    </row>
    <row r="10" spans="3:34">
      <c r="C10" s="310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Junio 2023</v>
      </c>
    </row>
    <row r="4" spans="3:27" ht="19.899999999999999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0" t="s">
        <v>229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Junio 2023</v>
      </c>
    </row>
    <row r="4" spans="3:32" ht="19.899999999999999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0" t="s">
        <v>230</v>
      </c>
      <c r="E7" s="111"/>
      <c r="F7" s="311" t="str">
        <f>Dat_01!A2</f>
        <v>Junio 2023</v>
      </c>
      <c r="G7" s="312"/>
      <c r="H7" s="313" t="s">
        <v>27</v>
      </c>
      <c r="I7" s="3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0"/>
      <c r="E8" s="112" t="s">
        <v>28</v>
      </c>
      <c r="F8" s="270">
        <v>15410</v>
      </c>
      <c r="G8" s="271" t="s">
        <v>253</v>
      </c>
      <c r="H8" s="270">
        <v>15659</v>
      </c>
      <c r="I8" s="271" t="s">
        <v>233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10"/>
      <c r="E9" s="113" t="s">
        <v>29</v>
      </c>
      <c r="F9" s="251">
        <v>58.4</v>
      </c>
      <c r="G9" s="252" t="s">
        <v>254</v>
      </c>
      <c r="H9" s="248">
        <v>70.099999999999994</v>
      </c>
      <c r="I9" s="252" t="s">
        <v>234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9"/>
      <c r="I10" s="25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Junio 2023</v>
      </c>
    </row>
    <row r="4" spans="3:34" ht="19.899999999999999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0" t="s">
        <v>231</v>
      </c>
      <c r="E7" s="4"/>
    </row>
    <row r="8" spans="3:34">
      <c r="C8" s="310"/>
      <c r="E8" s="4"/>
    </row>
    <row r="9" spans="3:34">
      <c r="C9" s="310"/>
      <c r="E9" s="4"/>
    </row>
    <row r="10" spans="3:34">
      <c r="C10" s="310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Junio 2023</v>
      </c>
    </row>
    <row r="4" spans="2:22" ht="20.100000000000001" customHeight="1">
      <c r="B4" s="99" t="s">
        <v>147</v>
      </c>
      <c r="V4" s="54"/>
    </row>
    <row r="5" spans="2:22">
      <c r="V5" s="54"/>
    </row>
    <row r="6" spans="2:22">
      <c r="V6" s="54"/>
    </row>
    <row r="7" spans="2:22">
      <c r="B7" s="310" t="s">
        <v>26</v>
      </c>
      <c r="V7" s="54"/>
    </row>
    <row r="8" spans="2:22">
      <c r="B8" s="310"/>
      <c r="V8" s="54"/>
    </row>
    <row r="9" spans="2:22">
      <c r="B9" s="310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7109375" style="50" customWidth="1"/>
    <col min="23" max="264" width="11.42578125" style="50"/>
    <col min="265" max="265" width="4.42578125" style="50" customWidth="1"/>
    <col min="266" max="266" width="13.28515625" style="50" customWidth="1"/>
    <col min="267" max="271" width="11.42578125" style="50"/>
    <col min="272" max="272" width="4.7109375" style="50" customWidth="1"/>
    <col min="273" max="520" width="11.42578125" style="50"/>
    <col min="521" max="521" width="4.42578125" style="50" customWidth="1"/>
    <col min="522" max="522" width="13.28515625" style="50" customWidth="1"/>
    <col min="523" max="527" width="11.42578125" style="50"/>
    <col min="528" max="528" width="4.7109375" style="50" customWidth="1"/>
    <col min="529" max="776" width="11.42578125" style="50"/>
    <col min="777" max="777" width="4.42578125" style="50" customWidth="1"/>
    <col min="778" max="778" width="13.28515625" style="50" customWidth="1"/>
    <col min="779" max="783" width="11.42578125" style="50"/>
    <col min="784" max="784" width="4.7109375" style="50" customWidth="1"/>
    <col min="785" max="1032" width="11.42578125" style="50"/>
    <col min="1033" max="1033" width="4.42578125" style="50" customWidth="1"/>
    <col min="1034" max="1034" width="13.28515625" style="50" customWidth="1"/>
    <col min="1035" max="1039" width="11.42578125" style="50"/>
    <col min="1040" max="1040" width="4.7109375" style="50" customWidth="1"/>
    <col min="1041" max="1288" width="11.42578125" style="50"/>
    <col min="1289" max="1289" width="4.42578125" style="50" customWidth="1"/>
    <col min="1290" max="1290" width="13.28515625" style="50" customWidth="1"/>
    <col min="1291" max="1295" width="11.42578125" style="50"/>
    <col min="1296" max="1296" width="4.7109375" style="50" customWidth="1"/>
    <col min="1297" max="1544" width="11.42578125" style="50"/>
    <col min="1545" max="1545" width="4.42578125" style="50" customWidth="1"/>
    <col min="1546" max="1546" width="13.28515625" style="50" customWidth="1"/>
    <col min="1547" max="1551" width="11.42578125" style="50"/>
    <col min="1552" max="1552" width="4.7109375" style="50" customWidth="1"/>
    <col min="1553" max="1800" width="11.42578125" style="50"/>
    <col min="1801" max="1801" width="4.42578125" style="50" customWidth="1"/>
    <col min="1802" max="1802" width="13.28515625" style="50" customWidth="1"/>
    <col min="1803" max="1807" width="11.42578125" style="50"/>
    <col min="1808" max="1808" width="4.7109375" style="50" customWidth="1"/>
    <col min="1809" max="2056" width="11.42578125" style="50"/>
    <col min="2057" max="2057" width="4.42578125" style="50" customWidth="1"/>
    <col min="2058" max="2058" width="13.28515625" style="50" customWidth="1"/>
    <col min="2059" max="2063" width="11.42578125" style="50"/>
    <col min="2064" max="2064" width="4.7109375" style="50" customWidth="1"/>
    <col min="2065" max="2312" width="11.42578125" style="50"/>
    <col min="2313" max="2313" width="4.42578125" style="50" customWidth="1"/>
    <col min="2314" max="2314" width="13.28515625" style="50" customWidth="1"/>
    <col min="2315" max="2319" width="11.42578125" style="50"/>
    <col min="2320" max="2320" width="4.7109375" style="50" customWidth="1"/>
    <col min="2321" max="2568" width="11.42578125" style="50"/>
    <col min="2569" max="2569" width="4.42578125" style="50" customWidth="1"/>
    <col min="2570" max="2570" width="13.28515625" style="50" customWidth="1"/>
    <col min="2571" max="2575" width="11.42578125" style="50"/>
    <col min="2576" max="2576" width="4.7109375" style="50" customWidth="1"/>
    <col min="2577" max="2824" width="11.42578125" style="50"/>
    <col min="2825" max="2825" width="4.42578125" style="50" customWidth="1"/>
    <col min="2826" max="2826" width="13.28515625" style="50" customWidth="1"/>
    <col min="2827" max="2831" width="11.42578125" style="50"/>
    <col min="2832" max="2832" width="4.7109375" style="50" customWidth="1"/>
    <col min="2833" max="3080" width="11.42578125" style="50"/>
    <col min="3081" max="3081" width="4.42578125" style="50" customWidth="1"/>
    <col min="3082" max="3082" width="13.28515625" style="50" customWidth="1"/>
    <col min="3083" max="3087" width="11.42578125" style="50"/>
    <col min="3088" max="3088" width="4.7109375" style="50" customWidth="1"/>
    <col min="3089" max="3336" width="11.42578125" style="50"/>
    <col min="3337" max="3337" width="4.42578125" style="50" customWidth="1"/>
    <col min="3338" max="3338" width="13.28515625" style="50" customWidth="1"/>
    <col min="3339" max="3343" width="11.42578125" style="50"/>
    <col min="3344" max="3344" width="4.7109375" style="50" customWidth="1"/>
    <col min="3345" max="3592" width="11.42578125" style="50"/>
    <col min="3593" max="3593" width="4.42578125" style="50" customWidth="1"/>
    <col min="3594" max="3594" width="13.28515625" style="50" customWidth="1"/>
    <col min="3595" max="3599" width="11.42578125" style="50"/>
    <col min="3600" max="3600" width="4.7109375" style="50" customWidth="1"/>
    <col min="3601" max="3848" width="11.42578125" style="50"/>
    <col min="3849" max="3849" width="4.42578125" style="50" customWidth="1"/>
    <col min="3850" max="3850" width="13.28515625" style="50" customWidth="1"/>
    <col min="3851" max="3855" width="11.42578125" style="50"/>
    <col min="3856" max="3856" width="4.7109375" style="50" customWidth="1"/>
    <col min="3857" max="4104" width="11.42578125" style="50"/>
    <col min="4105" max="4105" width="4.42578125" style="50" customWidth="1"/>
    <col min="4106" max="4106" width="13.28515625" style="50" customWidth="1"/>
    <col min="4107" max="4111" width="11.42578125" style="50"/>
    <col min="4112" max="4112" width="4.7109375" style="50" customWidth="1"/>
    <col min="4113" max="4360" width="11.42578125" style="50"/>
    <col min="4361" max="4361" width="4.42578125" style="50" customWidth="1"/>
    <col min="4362" max="4362" width="13.28515625" style="50" customWidth="1"/>
    <col min="4363" max="4367" width="11.42578125" style="50"/>
    <col min="4368" max="4368" width="4.7109375" style="50" customWidth="1"/>
    <col min="4369" max="4616" width="11.42578125" style="50"/>
    <col min="4617" max="4617" width="4.42578125" style="50" customWidth="1"/>
    <col min="4618" max="4618" width="13.28515625" style="50" customWidth="1"/>
    <col min="4619" max="4623" width="11.42578125" style="50"/>
    <col min="4624" max="4624" width="4.7109375" style="50" customWidth="1"/>
    <col min="4625" max="4872" width="11.42578125" style="50"/>
    <col min="4873" max="4873" width="4.42578125" style="50" customWidth="1"/>
    <col min="4874" max="4874" width="13.28515625" style="50" customWidth="1"/>
    <col min="4875" max="4879" width="11.42578125" style="50"/>
    <col min="4880" max="4880" width="4.7109375" style="50" customWidth="1"/>
    <col min="4881" max="5128" width="11.42578125" style="50"/>
    <col min="5129" max="5129" width="4.42578125" style="50" customWidth="1"/>
    <col min="5130" max="5130" width="13.28515625" style="50" customWidth="1"/>
    <col min="5131" max="5135" width="11.42578125" style="50"/>
    <col min="5136" max="5136" width="4.7109375" style="50" customWidth="1"/>
    <col min="5137" max="5384" width="11.42578125" style="50"/>
    <col min="5385" max="5385" width="4.42578125" style="50" customWidth="1"/>
    <col min="5386" max="5386" width="13.28515625" style="50" customWidth="1"/>
    <col min="5387" max="5391" width="11.42578125" style="50"/>
    <col min="5392" max="5392" width="4.7109375" style="50" customWidth="1"/>
    <col min="5393" max="5640" width="11.42578125" style="50"/>
    <col min="5641" max="5641" width="4.42578125" style="50" customWidth="1"/>
    <col min="5642" max="5642" width="13.28515625" style="50" customWidth="1"/>
    <col min="5643" max="5647" width="11.42578125" style="50"/>
    <col min="5648" max="5648" width="4.7109375" style="50" customWidth="1"/>
    <col min="5649" max="5896" width="11.42578125" style="50"/>
    <col min="5897" max="5897" width="4.42578125" style="50" customWidth="1"/>
    <col min="5898" max="5898" width="13.28515625" style="50" customWidth="1"/>
    <col min="5899" max="5903" width="11.42578125" style="50"/>
    <col min="5904" max="5904" width="4.7109375" style="50" customWidth="1"/>
    <col min="5905" max="6152" width="11.42578125" style="50"/>
    <col min="6153" max="6153" width="4.42578125" style="50" customWidth="1"/>
    <col min="6154" max="6154" width="13.28515625" style="50" customWidth="1"/>
    <col min="6155" max="6159" width="11.42578125" style="50"/>
    <col min="6160" max="6160" width="4.7109375" style="50" customWidth="1"/>
    <col min="6161" max="6408" width="11.42578125" style="50"/>
    <col min="6409" max="6409" width="4.42578125" style="50" customWidth="1"/>
    <col min="6410" max="6410" width="13.28515625" style="50" customWidth="1"/>
    <col min="6411" max="6415" width="11.42578125" style="50"/>
    <col min="6416" max="6416" width="4.7109375" style="50" customWidth="1"/>
    <col min="6417" max="6664" width="11.42578125" style="50"/>
    <col min="6665" max="6665" width="4.42578125" style="50" customWidth="1"/>
    <col min="6666" max="6666" width="13.28515625" style="50" customWidth="1"/>
    <col min="6667" max="6671" width="11.42578125" style="50"/>
    <col min="6672" max="6672" width="4.7109375" style="50" customWidth="1"/>
    <col min="6673" max="6920" width="11.42578125" style="50"/>
    <col min="6921" max="6921" width="4.42578125" style="50" customWidth="1"/>
    <col min="6922" max="6922" width="13.28515625" style="50" customWidth="1"/>
    <col min="6923" max="6927" width="11.42578125" style="50"/>
    <col min="6928" max="6928" width="4.7109375" style="50" customWidth="1"/>
    <col min="6929" max="7176" width="11.42578125" style="50"/>
    <col min="7177" max="7177" width="4.42578125" style="50" customWidth="1"/>
    <col min="7178" max="7178" width="13.28515625" style="50" customWidth="1"/>
    <col min="7179" max="7183" width="11.42578125" style="50"/>
    <col min="7184" max="7184" width="4.7109375" style="50" customWidth="1"/>
    <col min="7185" max="7432" width="11.42578125" style="50"/>
    <col min="7433" max="7433" width="4.42578125" style="50" customWidth="1"/>
    <col min="7434" max="7434" width="13.28515625" style="50" customWidth="1"/>
    <col min="7435" max="7439" width="11.42578125" style="50"/>
    <col min="7440" max="7440" width="4.7109375" style="50" customWidth="1"/>
    <col min="7441" max="7688" width="11.42578125" style="50"/>
    <col min="7689" max="7689" width="4.42578125" style="50" customWidth="1"/>
    <col min="7690" max="7690" width="13.28515625" style="50" customWidth="1"/>
    <col min="7691" max="7695" width="11.42578125" style="50"/>
    <col min="7696" max="7696" width="4.7109375" style="50" customWidth="1"/>
    <col min="7697" max="7944" width="11.42578125" style="50"/>
    <col min="7945" max="7945" width="4.42578125" style="50" customWidth="1"/>
    <col min="7946" max="7946" width="13.28515625" style="50" customWidth="1"/>
    <col min="7947" max="7951" width="11.42578125" style="50"/>
    <col min="7952" max="7952" width="4.7109375" style="50" customWidth="1"/>
    <col min="7953" max="8200" width="11.42578125" style="50"/>
    <col min="8201" max="8201" width="4.42578125" style="50" customWidth="1"/>
    <col min="8202" max="8202" width="13.28515625" style="50" customWidth="1"/>
    <col min="8203" max="8207" width="11.42578125" style="50"/>
    <col min="8208" max="8208" width="4.7109375" style="50" customWidth="1"/>
    <col min="8209" max="8456" width="11.42578125" style="50"/>
    <col min="8457" max="8457" width="4.42578125" style="50" customWidth="1"/>
    <col min="8458" max="8458" width="13.28515625" style="50" customWidth="1"/>
    <col min="8459" max="8463" width="11.42578125" style="50"/>
    <col min="8464" max="8464" width="4.7109375" style="50" customWidth="1"/>
    <col min="8465" max="8712" width="11.42578125" style="50"/>
    <col min="8713" max="8713" width="4.42578125" style="50" customWidth="1"/>
    <col min="8714" max="8714" width="13.28515625" style="50" customWidth="1"/>
    <col min="8715" max="8719" width="11.42578125" style="50"/>
    <col min="8720" max="8720" width="4.7109375" style="50" customWidth="1"/>
    <col min="8721" max="8968" width="11.42578125" style="50"/>
    <col min="8969" max="8969" width="4.42578125" style="50" customWidth="1"/>
    <col min="8970" max="8970" width="13.28515625" style="50" customWidth="1"/>
    <col min="8971" max="8975" width="11.42578125" style="50"/>
    <col min="8976" max="8976" width="4.7109375" style="50" customWidth="1"/>
    <col min="8977" max="9224" width="11.42578125" style="50"/>
    <col min="9225" max="9225" width="4.42578125" style="50" customWidth="1"/>
    <col min="9226" max="9226" width="13.28515625" style="50" customWidth="1"/>
    <col min="9227" max="9231" width="11.42578125" style="50"/>
    <col min="9232" max="9232" width="4.7109375" style="50" customWidth="1"/>
    <col min="9233" max="9480" width="11.42578125" style="50"/>
    <col min="9481" max="9481" width="4.42578125" style="50" customWidth="1"/>
    <col min="9482" max="9482" width="13.28515625" style="50" customWidth="1"/>
    <col min="9483" max="9487" width="11.42578125" style="50"/>
    <col min="9488" max="9488" width="4.7109375" style="50" customWidth="1"/>
    <col min="9489" max="9736" width="11.42578125" style="50"/>
    <col min="9737" max="9737" width="4.42578125" style="50" customWidth="1"/>
    <col min="9738" max="9738" width="13.28515625" style="50" customWidth="1"/>
    <col min="9739" max="9743" width="11.42578125" style="50"/>
    <col min="9744" max="9744" width="4.7109375" style="50" customWidth="1"/>
    <col min="9745" max="9992" width="11.42578125" style="50"/>
    <col min="9993" max="9993" width="4.42578125" style="50" customWidth="1"/>
    <col min="9994" max="9994" width="13.28515625" style="50" customWidth="1"/>
    <col min="9995" max="9999" width="11.42578125" style="50"/>
    <col min="10000" max="10000" width="4.7109375" style="50" customWidth="1"/>
    <col min="10001" max="10248" width="11.42578125" style="50"/>
    <col min="10249" max="10249" width="4.42578125" style="50" customWidth="1"/>
    <col min="10250" max="10250" width="13.28515625" style="50" customWidth="1"/>
    <col min="10251" max="10255" width="11.42578125" style="50"/>
    <col min="10256" max="10256" width="4.7109375" style="50" customWidth="1"/>
    <col min="10257" max="10504" width="11.42578125" style="50"/>
    <col min="10505" max="10505" width="4.42578125" style="50" customWidth="1"/>
    <col min="10506" max="10506" width="13.28515625" style="50" customWidth="1"/>
    <col min="10507" max="10511" width="11.42578125" style="50"/>
    <col min="10512" max="10512" width="4.7109375" style="50" customWidth="1"/>
    <col min="10513" max="10760" width="11.42578125" style="50"/>
    <col min="10761" max="10761" width="4.42578125" style="50" customWidth="1"/>
    <col min="10762" max="10762" width="13.28515625" style="50" customWidth="1"/>
    <col min="10763" max="10767" width="11.42578125" style="50"/>
    <col min="10768" max="10768" width="4.7109375" style="50" customWidth="1"/>
    <col min="10769" max="11016" width="11.42578125" style="50"/>
    <col min="11017" max="11017" width="4.42578125" style="50" customWidth="1"/>
    <col min="11018" max="11018" width="13.28515625" style="50" customWidth="1"/>
    <col min="11019" max="11023" width="11.42578125" style="50"/>
    <col min="11024" max="11024" width="4.7109375" style="50" customWidth="1"/>
    <col min="11025" max="11272" width="11.42578125" style="50"/>
    <col min="11273" max="11273" width="4.42578125" style="50" customWidth="1"/>
    <col min="11274" max="11274" width="13.28515625" style="50" customWidth="1"/>
    <col min="11275" max="11279" width="11.42578125" style="50"/>
    <col min="11280" max="11280" width="4.7109375" style="50" customWidth="1"/>
    <col min="11281" max="11528" width="11.42578125" style="50"/>
    <col min="11529" max="11529" width="4.42578125" style="50" customWidth="1"/>
    <col min="11530" max="11530" width="13.28515625" style="50" customWidth="1"/>
    <col min="11531" max="11535" width="11.42578125" style="50"/>
    <col min="11536" max="11536" width="4.7109375" style="50" customWidth="1"/>
    <col min="11537" max="11784" width="11.42578125" style="50"/>
    <col min="11785" max="11785" width="4.42578125" style="50" customWidth="1"/>
    <col min="11786" max="11786" width="13.28515625" style="50" customWidth="1"/>
    <col min="11787" max="11791" width="11.42578125" style="50"/>
    <col min="11792" max="11792" width="4.7109375" style="50" customWidth="1"/>
    <col min="11793" max="12040" width="11.42578125" style="50"/>
    <col min="12041" max="12041" width="4.42578125" style="50" customWidth="1"/>
    <col min="12042" max="12042" width="13.28515625" style="50" customWidth="1"/>
    <col min="12043" max="12047" width="11.42578125" style="50"/>
    <col min="12048" max="12048" width="4.7109375" style="50" customWidth="1"/>
    <col min="12049" max="12296" width="11.42578125" style="50"/>
    <col min="12297" max="12297" width="4.42578125" style="50" customWidth="1"/>
    <col min="12298" max="12298" width="13.28515625" style="50" customWidth="1"/>
    <col min="12299" max="12303" width="11.42578125" style="50"/>
    <col min="12304" max="12304" width="4.7109375" style="50" customWidth="1"/>
    <col min="12305" max="12552" width="11.42578125" style="50"/>
    <col min="12553" max="12553" width="4.42578125" style="50" customWidth="1"/>
    <col min="12554" max="12554" width="13.28515625" style="50" customWidth="1"/>
    <col min="12555" max="12559" width="11.42578125" style="50"/>
    <col min="12560" max="12560" width="4.7109375" style="50" customWidth="1"/>
    <col min="12561" max="12808" width="11.42578125" style="50"/>
    <col min="12809" max="12809" width="4.42578125" style="50" customWidth="1"/>
    <col min="12810" max="12810" width="13.28515625" style="50" customWidth="1"/>
    <col min="12811" max="12815" width="11.42578125" style="50"/>
    <col min="12816" max="12816" width="4.7109375" style="50" customWidth="1"/>
    <col min="12817" max="13064" width="11.42578125" style="50"/>
    <col min="13065" max="13065" width="4.42578125" style="50" customWidth="1"/>
    <col min="13066" max="13066" width="13.28515625" style="50" customWidth="1"/>
    <col min="13067" max="13071" width="11.42578125" style="50"/>
    <col min="13072" max="13072" width="4.7109375" style="50" customWidth="1"/>
    <col min="13073" max="13320" width="11.42578125" style="50"/>
    <col min="13321" max="13321" width="4.42578125" style="50" customWidth="1"/>
    <col min="13322" max="13322" width="13.28515625" style="50" customWidth="1"/>
    <col min="13323" max="13327" width="11.42578125" style="50"/>
    <col min="13328" max="13328" width="4.7109375" style="50" customWidth="1"/>
    <col min="13329" max="13576" width="11.42578125" style="50"/>
    <col min="13577" max="13577" width="4.42578125" style="50" customWidth="1"/>
    <col min="13578" max="13578" width="13.28515625" style="50" customWidth="1"/>
    <col min="13579" max="13583" width="11.42578125" style="50"/>
    <col min="13584" max="13584" width="4.7109375" style="50" customWidth="1"/>
    <col min="13585" max="13832" width="11.42578125" style="50"/>
    <col min="13833" max="13833" width="4.42578125" style="50" customWidth="1"/>
    <col min="13834" max="13834" width="13.28515625" style="50" customWidth="1"/>
    <col min="13835" max="13839" width="11.42578125" style="50"/>
    <col min="13840" max="13840" width="4.7109375" style="50" customWidth="1"/>
    <col min="13841" max="14088" width="11.42578125" style="50"/>
    <col min="14089" max="14089" width="4.42578125" style="50" customWidth="1"/>
    <col min="14090" max="14090" width="13.28515625" style="50" customWidth="1"/>
    <col min="14091" max="14095" width="11.42578125" style="50"/>
    <col min="14096" max="14096" width="4.7109375" style="50" customWidth="1"/>
    <col min="14097" max="14344" width="11.42578125" style="50"/>
    <col min="14345" max="14345" width="4.42578125" style="50" customWidth="1"/>
    <col min="14346" max="14346" width="13.28515625" style="50" customWidth="1"/>
    <col min="14347" max="14351" width="11.42578125" style="50"/>
    <col min="14352" max="14352" width="4.7109375" style="50" customWidth="1"/>
    <col min="14353" max="14600" width="11.42578125" style="50"/>
    <col min="14601" max="14601" width="4.42578125" style="50" customWidth="1"/>
    <col min="14602" max="14602" width="13.28515625" style="50" customWidth="1"/>
    <col min="14603" max="14607" width="11.42578125" style="50"/>
    <col min="14608" max="14608" width="4.7109375" style="50" customWidth="1"/>
    <col min="14609" max="14856" width="11.42578125" style="50"/>
    <col min="14857" max="14857" width="4.42578125" style="50" customWidth="1"/>
    <col min="14858" max="14858" width="13.28515625" style="50" customWidth="1"/>
    <col min="14859" max="14863" width="11.42578125" style="50"/>
    <col min="14864" max="14864" width="4.7109375" style="50" customWidth="1"/>
    <col min="14865" max="15112" width="11.42578125" style="50"/>
    <col min="15113" max="15113" width="4.42578125" style="50" customWidth="1"/>
    <col min="15114" max="15114" width="13.28515625" style="50" customWidth="1"/>
    <col min="15115" max="15119" width="11.42578125" style="50"/>
    <col min="15120" max="15120" width="4.7109375" style="50" customWidth="1"/>
    <col min="15121" max="15368" width="11.42578125" style="50"/>
    <col min="15369" max="15369" width="4.42578125" style="50" customWidth="1"/>
    <col min="15370" max="15370" width="13.28515625" style="50" customWidth="1"/>
    <col min="15371" max="15375" width="11.42578125" style="50"/>
    <col min="15376" max="15376" width="4.7109375" style="50" customWidth="1"/>
    <col min="15377" max="15624" width="11.42578125" style="50"/>
    <col min="15625" max="15625" width="4.42578125" style="50" customWidth="1"/>
    <col min="15626" max="15626" width="13.28515625" style="50" customWidth="1"/>
    <col min="15627" max="15631" width="11.42578125" style="50"/>
    <col min="15632" max="15632" width="4.7109375" style="50" customWidth="1"/>
    <col min="15633" max="15880" width="11.42578125" style="50"/>
    <col min="15881" max="15881" width="4.42578125" style="50" customWidth="1"/>
    <col min="15882" max="15882" width="13.28515625" style="50" customWidth="1"/>
    <col min="15883" max="15887" width="11.42578125" style="50"/>
    <col min="15888" max="15888" width="4.7109375" style="50" customWidth="1"/>
    <col min="15889" max="16136" width="11.42578125" style="50"/>
    <col min="16137" max="16137" width="4.42578125" style="50" customWidth="1"/>
    <col min="16138" max="16138" width="13.28515625" style="50" customWidth="1"/>
    <col min="16139" max="16143" width="11.42578125" style="50"/>
    <col min="16144" max="16144" width="4.710937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Junio 2023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-30.550101823812785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K16" sqref="K16"/>
    </sheetView>
  </sheetViews>
  <sheetFormatPr baseColWidth="10" defaultColWidth="11.42578125" defaultRowHeight="12.75"/>
  <cols>
    <col min="1" max="1" width="0.28515625" style="69" customWidth="1"/>
    <col min="2" max="2" width="2.7109375" style="69" customWidth="1"/>
    <col min="3" max="3" width="23.7109375" style="69" customWidth="1"/>
    <col min="4" max="4" width="1.28515625" style="69" customWidth="1"/>
    <col min="5" max="5" width="59.7109375" style="69" customWidth="1"/>
    <col min="6" max="6" width="11.42578125" style="83"/>
    <col min="7" max="7" width="15.710937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Junio 2023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10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10"/>
      <c r="D8" s="74"/>
      <c r="E8" s="75"/>
      <c r="P8" s="77"/>
      <c r="Q8" s="77"/>
      <c r="R8" s="77"/>
    </row>
    <row r="9" spans="2:18" s="71" customFormat="1" ht="12.75" customHeight="1">
      <c r="B9" s="70"/>
      <c r="C9" s="310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1"/>
    </row>
    <row r="29" spans="2:9">
      <c r="E29" s="301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151" zoomScaleNormal="100" workbookViewId="0">
      <selection activeCell="E156" sqref="E156:E185"/>
    </sheetView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2.8883602097502474</v>
      </c>
      <c r="F5" s="105" t="s">
        <v>16</v>
      </c>
      <c r="G5" s="106">
        <f>SUM(D5:D10)</f>
        <v>38.330876577840144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6.1707682167417124</v>
      </c>
      <c r="F6" s="194" t="s">
        <v>17</v>
      </c>
      <c r="G6" s="195">
        <f>SUM(D11:D16)</f>
        <v>61.662230685272185</v>
      </c>
    </row>
    <row r="7" spans="2:7">
      <c r="B7" s="105" t="s">
        <v>4</v>
      </c>
      <c r="C7" s="123">
        <f>Dat_01!B35</f>
        <v>3223.165</v>
      </c>
      <c r="D7" s="106">
        <f t="shared" si="0"/>
        <v>2.7945192818213531</v>
      </c>
    </row>
    <row r="8" spans="2:7">
      <c r="B8" s="105" t="s">
        <v>11</v>
      </c>
      <c r="C8" s="123">
        <f>Dat_01!B36</f>
        <v>24561.845000000001</v>
      </c>
      <c r="D8" s="106">
        <f t="shared" si="0"/>
        <v>21.295388057889497</v>
      </c>
    </row>
    <row r="9" spans="2:7">
      <c r="B9" s="105" t="s">
        <v>9</v>
      </c>
      <c r="C9" s="123">
        <f>Dat_01!B37</f>
        <v>5589.4944999999998</v>
      </c>
      <c r="D9" s="106">
        <f t="shared" si="0"/>
        <v>4.846152820561282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0.33568799107606001</v>
      </c>
    </row>
    <row r="11" spans="2:7">
      <c r="B11" s="105" t="s">
        <v>69</v>
      </c>
      <c r="C11" s="123">
        <f>Dat_01!B40</f>
        <v>131.6275</v>
      </c>
      <c r="D11" s="106">
        <f t="shared" si="0"/>
        <v>0.11412248109170339</v>
      </c>
    </row>
    <row r="12" spans="2:7">
      <c r="B12" s="105" t="s">
        <v>5</v>
      </c>
      <c r="C12" s="123">
        <f>Dat_01!B41</f>
        <v>29627.448499999999</v>
      </c>
      <c r="D12" s="106">
        <f t="shared" si="0"/>
        <v>25.687321655707706</v>
      </c>
    </row>
    <row r="13" spans="2:7">
      <c r="B13" s="105" t="s">
        <v>2</v>
      </c>
      <c r="C13" s="123">
        <f>Dat_01!B42</f>
        <v>17095.69803</v>
      </c>
      <c r="D13" s="106">
        <f t="shared" si="0"/>
        <v>14.822157035407843</v>
      </c>
    </row>
    <row r="14" spans="2:7">
      <c r="B14" s="105" t="s">
        <v>6</v>
      </c>
      <c r="C14" s="123">
        <f>Dat_01!B43</f>
        <v>20874.339776000001</v>
      </c>
      <c r="D14" s="106">
        <f t="shared" si="0"/>
        <v>18.098280726963228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1.9976044521664456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0.94274433393526191</v>
      </c>
    </row>
    <row r="17" spans="2:7">
      <c r="B17" s="107" t="s">
        <v>15</v>
      </c>
      <c r="C17" s="124">
        <f>SUM(C5:C16)+C18</f>
        <v>115338.79980600001</v>
      </c>
      <c r="D17" s="108">
        <f>SUM(D5:D16)+D18</f>
        <v>99.999999999999972</v>
      </c>
    </row>
    <row r="18" spans="2:7">
      <c r="B18" s="105" t="s">
        <v>177</v>
      </c>
      <c r="C18" s="123">
        <f>Dat_01!B38</f>
        <v>7.95</v>
      </c>
      <c r="D18" s="106">
        <f>C18/$C$17*100</f>
        <v>6.8927368876491773E-3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288.841625986</v>
      </c>
      <c r="D21" s="106">
        <f>C21/$C$33*100</f>
        <v>1.4388907534391477</v>
      </c>
      <c r="F21" s="105" t="s">
        <v>16</v>
      </c>
      <c r="G21" s="106">
        <f>SUM(D21:D26)</f>
        <v>51.992163233498587</v>
      </c>
    </row>
    <row r="22" spans="2:7">
      <c r="B22" s="105" t="s">
        <v>3</v>
      </c>
      <c r="C22" s="123">
        <f>Dat_01!B51</f>
        <v>4008.7212100000002</v>
      </c>
      <c r="D22" s="106">
        <f t="shared" ref="D22:D24" si="1">C22/$C$33*100</f>
        <v>19.969808238318006</v>
      </c>
      <c r="E22" s="125"/>
      <c r="F22" s="194" t="s">
        <v>17</v>
      </c>
      <c r="G22" s="195">
        <f>SUM(D27:D32)</f>
        <v>48.007836766501413</v>
      </c>
    </row>
    <row r="23" spans="2:7">
      <c r="B23" s="105" t="s">
        <v>4</v>
      </c>
      <c r="C23" s="123">
        <f>Dat_01!B52</f>
        <v>297.64954599999999</v>
      </c>
      <c r="D23" s="106">
        <f t="shared" si="1"/>
        <v>1.4827682057347196</v>
      </c>
      <c r="E23" s="125"/>
    </row>
    <row r="24" spans="2:7">
      <c r="B24" s="105" t="s">
        <v>11</v>
      </c>
      <c r="C24" s="123">
        <f>Dat_01!B53</f>
        <v>4052.7473439999999</v>
      </c>
      <c r="D24" s="106">
        <f t="shared" si="1"/>
        <v>20.189128417346993</v>
      </c>
      <c r="E24" s="125"/>
    </row>
    <row r="25" spans="2:7">
      <c r="B25" s="105" t="s">
        <v>9</v>
      </c>
      <c r="C25" s="123">
        <f>Dat_01!B54</f>
        <v>1682.0394839999999</v>
      </c>
      <c r="D25" s="106">
        <f>C25/$C$33*100</f>
        <v>8.3792322252211111</v>
      </c>
      <c r="E25" s="125"/>
    </row>
    <row r="26" spans="2:7">
      <c r="B26" s="105" t="s">
        <v>70</v>
      </c>
      <c r="C26" s="123">
        <f>Dat_01!B55</f>
        <v>106.8605245</v>
      </c>
      <c r="D26" s="106">
        <f>C26/$C$33*100</f>
        <v>0.53233539343861802</v>
      </c>
      <c r="E26" s="125"/>
    </row>
    <row r="27" spans="2:7">
      <c r="B27" s="105" t="s">
        <v>69</v>
      </c>
      <c r="C27" s="123">
        <f>Dat_01!B56</f>
        <v>65.0187995</v>
      </c>
      <c r="D27" s="106">
        <f t="shared" ref="D27:D28" si="2">C27/$C$33*100</f>
        <v>0.32389704593616447</v>
      </c>
      <c r="E27" s="125"/>
    </row>
    <row r="28" spans="2:7">
      <c r="B28" s="105" t="s">
        <v>5</v>
      </c>
      <c r="C28" s="123">
        <f>Dat_01!B57</f>
        <v>3017.7578039999999</v>
      </c>
      <c r="D28" s="106">
        <f t="shared" si="2"/>
        <v>15.03323416585701</v>
      </c>
      <c r="E28" s="125"/>
    </row>
    <row r="29" spans="2:7">
      <c r="B29" s="105" t="s">
        <v>2</v>
      </c>
      <c r="C29" s="123">
        <f>Dat_01!B58</f>
        <v>1913.854111422</v>
      </c>
      <c r="D29" s="106">
        <f>C29/$C$33*100</f>
        <v>9.5340378138228896</v>
      </c>
      <c r="E29" s="125"/>
    </row>
    <row r="30" spans="2:7">
      <c r="B30" s="105" t="s">
        <v>6</v>
      </c>
      <c r="C30" s="123">
        <f>Dat_01!B59</f>
        <v>3777.7819950000003</v>
      </c>
      <c r="D30" s="106">
        <f t="shared" ref="D30:D32" si="3">C30/$C$33*100</f>
        <v>18.819363596083161</v>
      </c>
      <c r="E30" s="125"/>
    </row>
    <row r="31" spans="2:7">
      <c r="B31" s="105" t="s">
        <v>7</v>
      </c>
      <c r="C31" s="123">
        <f>Dat_01!B60</f>
        <v>541.9039570000001</v>
      </c>
      <c r="D31" s="106">
        <f t="shared" si="3"/>
        <v>2.6995437043315191</v>
      </c>
      <c r="E31" s="125"/>
    </row>
    <row r="32" spans="2:7">
      <c r="B32" s="105" t="s">
        <v>8</v>
      </c>
      <c r="C32" s="123">
        <f>Dat_01!B61</f>
        <v>320.73298299999999</v>
      </c>
      <c r="D32" s="106">
        <f t="shared" si="3"/>
        <v>1.597760440470668</v>
      </c>
      <c r="E32" s="125"/>
    </row>
    <row r="33" spans="2:6">
      <c r="B33" s="107" t="s">
        <v>15</v>
      </c>
      <c r="C33" s="124">
        <f>SUM(C21:C32)</f>
        <v>20073.909384407998</v>
      </c>
      <c r="D33" s="108">
        <f>SUM(D21:D32)</f>
        <v>100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1.3120218166087616</v>
      </c>
      <c r="E37" s="105" t="s">
        <v>16</v>
      </c>
      <c r="F37" s="106">
        <f>SUM(C37:C42)</f>
        <v>44.608821219328732</v>
      </c>
    </row>
    <row r="38" spans="2:6">
      <c r="B38" s="105" t="s">
        <v>3</v>
      </c>
      <c r="C38" s="106">
        <f>Dat_01!B95</f>
        <v>20.929204222751856</v>
      </c>
      <c r="E38" s="194" t="s">
        <v>17</v>
      </c>
      <c r="F38" s="195">
        <f>SUM(C43:C48)</f>
        <v>55.391178780671275</v>
      </c>
    </row>
    <row r="39" spans="2:6">
      <c r="B39" s="105" t="s">
        <v>4</v>
      </c>
      <c r="C39" s="106">
        <f>Dat_01!B96</f>
        <v>0.97482453363475308</v>
      </c>
    </row>
    <row r="40" spans="2:6">
      <c r="B40" s="105" t="s">
        <v>11</v>
      </c>
      <c r="C40" s="106">
        <f>Dat_01!B97</f>
        <v>14.058127578138734</v>
      </c>
    </row>
    <row r="41" spans="2:6">
      <c r="B41" s="105" t="s">
        <v>9</v>
      </c>
      <c r="C41" s="106">
        <f>Dat_01!B98</f>
        <v>6.9385049066611542</v>
      </c>
    </row>
    <row r="42" spans="2:6">
      <c r="B42" s="105" t="s">
        <v>70</v>
      </c>
      <c r="C42" s="106">
        <f>Dat_01!B99</f>
        <v>0.39613816153347048</v>
      </c>
    </row>
    <row r="43" spans="2:6">
      <c r="B43" s="105" t="s">
        <v>69</v>
      </c>
      <c r="C43" s="106">
        <f>Dat_01!B100</f>
        <v>0.25991241749104704</v>
      </c>
    </row>
    <row r="44" spans="2:6">
      <c r="B44" s="105" t="s">
        <v>5</v>
      </c>
      <c r="C44" s="106">
        <f>Dat_01!B101</f>
        <v>24.480407287479824</v>
      </c>
    </row>
    <row r="45" spans="2:6">
      <c r="B45" s="105" t="s">
        <v>2</v>
      </c>
      <c r="C45" s="106">
        <f>Dat_01!B102</f>
        <v>7.2100169511387566</v>
      </c>
    </row>
    <row r="46" spans="2:6">
      <c r="B46" s="105" t="s">
        <v>6</v>
      </c>
      <c r="C46" s="106">
        <f>Dat_01!B103</f>
        <v>18.802782879314854</v>
      </c>
    </row>
    <row r="47" spans="2:6">
      <c r="B47" s="105" t="s">
        <v>7</v>
      </c>
      <c r="C47" s="106">
        <f>Dat_01!B104</f>
        <v>3.2785717579972768</v>
      </c>
    </row>
    <row r="48" spans="2:6">
      <c r="B48" s="105" t="s">
        <v>8</v>
      </c>
      <c r="C48" s="106">
        <f>Dat_01!B105</f>
        <v>1.3594874872495155</v>
      </c>
      <c r="D48" s="157"/>
      <c r="E48" s="157"/>
      <c r="F48" s="157"/>
    </row>
    <row r="49" spans="2:6">
      <c r="B49" s="107" t="s">
        <v>15</v>
      </c>
      <c r="C49" s="108">
        <f>SUM(C37:C48)</f>
        <v>100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1.8903883023888168</v>
      </c>
      <c r="E53" s="105" t="s">
        <v>16</v>
      </c>
      <c r="F53" s="106">
        <f>SUM(C53:C58)</f>
        <v>33.770801831010601</v>
      </c>
    </row>
    <row r="54" spans="2:6">
      <c r="B54" s="105" t="s">
        <v>3</v>
      </c>
      <c r="C54" s="106">
        <f>Dat_01!H95</f>
        <v>19.661898834571947</v>
      </c>
      <c r="E54" s="194" t="s">
        <v>17</v>
      </c>
      <c r="F54" s="195">
        <f>SUM(C59:C64)</f>
        <v>66.229198168989399</v>
      </c>
    </row>
    <row r="55" spans="2:6">
      <c r="B55" s="105" t="s">
        <v>4</v>
      </c>
      <c r="C55" s="106">
        <f>Dat_01!H96</f>
        <v>1.0521082778542425</v>
      </c>
    </row>
    <row r="56" spans="2:6">
      <c r="B56" s="105" t="s">
        <v>11</v>
      </c>
      <c r="C56" s="106">
        <f>Dat_01!H97</f>
        <v>6.6917795350295473</v>
      </c>
    </row>
    <row r="57" spans="2:6">
      <c r="B57" s="105" t="s">
        <v>9</v>
      </c>
      <c r="C57" s="106">
        <f>Dat_01!H98</f>
        <v>4.1956540776246349</v>
      </c>
    </row>
    <row r="58" spans="2:6">
      <c r="B58" s="105" t="s">
        <v>70</v>
      </c>
      <c r="C58" s="106">
        <f>Dat_01!H99</f>
        <v>0.27897280354141601</v>
      </c>
    </row>
    <row r="59" spans="2:6">
      <c r="B59" s="105" t="s">
        <v>69</v>
      </c>
      <c r="C59" s="106">
        <f>Dat_01!H100</f>
        <v>0.13473847520952253</v>
      </c>
    </row>
    <row r="60" spans="2:6">
      <c r="B60" s="105" t="s">
        <v>5</v>
      </c>
      <c r="C60" s="106">
        <f>Dat_01!H101</f>
        <v>39.131324106430391</v>
      </c>
    </row>
    <row r="61" spans="2:6">
      <c r="B61" s="105" t="s">
        <v>2</v>
      </c>
      <c r="C61" s="106">
        <f>Dat_01!H102</f>
        <v>16.272342131205352</v>
      </c>
    </row>
    <row r="62" spans="2:6">
      <c r="B62" s="105" t="s">
        <v>6</v>
      </c>
      <c r="C62" s="106">
        <f>Dat_01!H103</f>
        <v>8.7325946992036432</v>
      </c>
    </row>
    <row r="63" spans="2:6">
      <c r="B63" s="105" t="s">
        <v>7</v>
      </c>
      <c r="C63" s="106">
        <f>Dat_01!H104</f>
        <v>0.79340959173634895</v>
      </c>
    </row>
    <row r="64" spans="2:6">
      <c r="B64" s="105" t="s">
        <v>8</v>
      </c>
      <c r="C64" s="106">
        <f>Dat_01!H105</f>
        <v>1.1647891652041382</v>
      </c>
    </row>
    <row r="65" spans="2:16">
      <c r="B65" s="107" t="s">
        <v>15</v>
      </c>
      <c r="C65" s="108">
        <f>SUM(C53:C64)</f>
        <v>100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J</v>
      </c>
      <c r="D68" s="199" t="str">
        <f>Dat_01!C140</f>
        <v>J</v>
      </c>
      <c r="E68" s="199" t="str">
        <f>Dat_01!D140</f>
        <v>A</v>
      </c>
      <c r="F68" s="199" t="str">
        <f>Dat_01!E140</f>
        <v>S</v>
      </c>
      <c r="G68" s="199" t="str">
        <f>Dat_01!F140</f>
        <v>O</v>
      </c>
      <c r="H68" s="199" t="str">
        <f>Dat_01!G140</f>
        <v>N</v>
      </c>
      <c r="I68" s="199" t="str">
        <f>Dat_01!H140</f>
        <v>D</v>
      </c>
      <c r="J68" s="199" t="str">
        <f>Dat_01!I140</f>
        <v>E</v>
      </c>
      <c r="K68" s="199" t="str">
        <f>Dat_01!J140</f>
        <v>F</v>
      </c>
      <c r="L68" s="199" t="str">
        <f>Dat_01!K140</f>
        <v>M</v>
      </c>
      <c r="M68" s="199" t="str">
        <f>Dat_01!L140</f>
        <v>A</v>
      </c>
      <c r="N68" s="199" t="str">
        <f>Dat_01!M140</f>
        <v>M</v>
      </c>
      <c r="O68" s="199" t="str">
        <f>Dat_01!N140</f>
        <v>J</v>
      </c>
      <c r="P68" s="200"/>
    </row>
    <row r="69" spans="2:16">
      <c r="B69" s="120" t="s">
        <v>2</v>
      </c>
      <c r="C69" s="201">
        <f>Dat_01!B142</f>
        <v>1192.633610676</v>
      </c>
      <c r="D69" s="201">
        <f>Dat_01!C142</f>
        <v>1044.692024836</v>
      </c>
      <c r="E69" s="201">
        <f>Dat_01!D142</f>
        <v>971.88284521399999</v>
      </c>
      <c r="F69" s="201">
        <f>Dat_01!E142</f>
        <v>1153.4382980519999</v>
      </c>
      <c r="G69" s="201">
        <f>Dat_01!F142</f>
        <v>718.95410876899996</v>
      </c>
      <c r="H69" s="201">
        <f>Dat_01!G142</f>
        <v>1311.325569932</v>
      </c>
      <c r="I69" s="201">
        <f>Dat_01!H142</f>
        <v>2749.2921568040001</v>
      </c>
      <c r="J69" s="201">
        <f>Dat_01!I142</f>
        <v>3859.1909780460001</v>
      </c>
      <c r="K69" s="201">
        <f>Dat_01!J142</f>
        <v>2463.2698294880001</v>
      </c>
      <c r="L69" s="201">
        <f>Dat_01!K142</f>
        <v>2042.990134889</v>
      </c>
      <c r="M69" s="201">
        <f>Dat_01!L142</f>
        <v>1530.4209382829999</v>
      </c>
      <c r="N69" s="201">
        <f>Dat_01!M142</f>
        <v>1389.1279680739999</v>
      </c>
      <c r="O69" s="201">
        <f>Dat_01!N142</f>
        <v>1913.854111422</v>
      </c>
    </row>
    <row r="70" spans="2:16">
      <c r="B70" s="120" t="s">
        <v>81</v>
      </c>
      <c r="C70" s="201">
        <f>Dat_01!B143</f>
        <v>271.315038238</v>
      </c>
      <c r="D70" s="201">
        <f>Dat_01!C143</f>
        <v>216.66329902000001</v>
      </c>
      <c r="E70" s="201">
        <f>Dat_01!D143</f>
        <v>339.43728641600001</v>
      </c>
      <c r="F70" s="201">
        <f>Dat_01!E143</f>
        <v>304.81150229399998</v>
      </c>
      <c r="G70" s="201">
        <f>Dat_01!F143</f>
        <v>385.629668493</v>
      </c>
      <c r="H70" s="201">
        <f>Dat_01!G143</f>
        <v>361.663865692</v>
      </c>
      <c r="I70" s="201">
        <f>Dat_01!H143</f>
        <v>485.35906038799999</v>
      </c>
      <c r="J70" s="201">
        <f>Dat_01!I143</f>
        <v>542.79743612200002</v>
      </c>
      <c r="K70" s="201">
        <f>Dat_01!J143</f>
        <v>260.87120307999999</v>
      </c>
      <c r="L70" s="201">
        <f>Dat_01!K143</f>
        <v>540.07979424799998</v>
      </c>
      <c r="M70" s="201">
        <f>Dat_01!L143</f>
        <v>611.59025412400001</v>
      </c>
      <c r="N70" s="201">
        <f>Dat_01!M143</f>
        <v>482.56337790999999</v>
      </c>
      <c r="O70" s="201">
        <f>Dat_01!N143</f>
        <v>288.841625986</v>
      </c>
    </row>
    <row r="71" spans="2:16">
      <c r="B71" s="120" t="s">
        <v>3</v>
      </c>
      <c r="C71" s="201">
        <f>Dat_01!B144</f>
        <v>4459.4583080000002</v>
      </c>
      <c r="D71" s="201">
        <f>Dat_01!C144</f>
        <v>5073.3675970000004</v>
      </c>
      <c r="E71" s="201">
        <f>Dat_01!D144</f>
        <v>5122.0469300000004</v>
      </c>
      <c r="F71" s="201">
        <f>Dat_01!E144</f>
        <v>4847.366489</v>
      </c>
      <c r="G71" s="201">
        <f>Dat_01!F144</f>
        <v>4021.3383749999998</v>
      </c>
      <c r="H71" s="201">
        <f>Dat_01!G144</f>
        <v>4231.5766480000002</v>
      </c>
      <c r="I71" s="201">
        <f>Dat_01!H144</f>
        <v>5161.2124510000003</v>
      </c>
      <c r="J71" s="201">
        <f>Dat_01!I144</f>
        <v>5086.7635890000001</v>
      </c>
      <c r="K71" s="201">
        <f>Dat_01!J144</f>
        <v>4597.9597160000003</v>
      </c>
      <c r="L71" s="201">
        <f>Dat_01!K144</f>
        <v>5102.2896650000002</v>
      </c>
      <c r="M71" s="201">
        <f>Dat_01!L144</f>
        <v>4567.2530120000001</v>
      </c>
      <c r="N71" s="201">
        <f>Dat_01!M144</f>
        <v>3741.7683910000001</v>
      </c>
      <c r="O71" s="201">
        <f>Dat_01!N144</f>
        <v>4008.7212100000002</v>
      </c>
    </row>
    <row r="72" spans="2:16">
      <c r="B72" s="120" t="s">
        <v>4</v>
      </c>
      <c r="C72" s="201">
        <f>Dat_01!B145</f>
        <v>803.89451299999996</v>
      </c>
      <c r="D72" s="201">
        <f>Dat_01!C145</f>
        <v>832.04332899999997</v>
      </c>
      <c r="E72" s="201">
        <f>Dat_01!D145</f>
        <v>814.32721900000001</v>
      </c>
      <c r="F72" s="201">
        <f>Dat_01!E145</f>
        <v>632.670525</v>
      </c>
      <c r="G72" s="201">
        <f>Dat_01!F145</f>
        <v>381.61787600000002</v>
      </c>
      <c r="H72" s="201">
        <f>Dat_01!G145</f>
        <v>322.05787199999997</v>
      </c>
      <c r="I72" s="201">
        <f>Dat_01!H145</f>
        <v>694.29977599999995</v>
      </c>
      <c r="J72" s="201">
        <f>Dat_01!I145</f>
        <v>296.93498</v>
      </c>
      <c r="K72" s="201">
        <f>Dat_01!J145</f>
        <v>418.656857</v>
      </c>
      <c r="L72" s="201">
        <f>Dat_01!K145</f>
        <v>424.61757399999999</v>
      </c>
      <c r="M72" s="201">
        <f>Dat_01!L145</f>
        <v>250.462244</v>
      </c>
      <c r="N72" s="201">
        <f>Dat_01!M145</f>
        <v>240.399078</v>
      </c>
      <c r="O72" s="201">
        <f>Dat_01!N145</f>
        <v>297.64954599999999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5827.7719909999996</v>
      </c>
      <c r="D74" s="201">
        <f>Dat_01!C146</f>
        <v>7767.9649179999997</v>
      </c>
      <c r="E74" s="201">
        <f>Dat_01!D146</f>
        <v>7355.8567110000004</v>
      </c>
      <c r="F74" s="201">
        <f>Dat_01!E146</f>
        <v>7042.5285080000003</v>
      </c>
      <c r="G74" s="201">
        <f>Dat_01!F146</f>
        <v>6463.9850070000002</v>
      </c>
      <c r="H74" s="201">
        <f>Dat_01!G146</f>
        <v>4128.1831810000003</v>
      </c>
      <c r="I74" s="201">
        <f>Dat_01!H146</f>
        <v>3769.7460030000002</v>
      </c>
      <c r="J74" s="201">
        <f>Dat_01!I146</f>
        <v>2192.6738289999998</v>
      </c>
      <c r="K74" s="201">
        <f>Dat_01!J146</f>
        <v>3827.8458970000002</v>
      </c>
      <c r="L74" s="201">
        <f>Dat_01!K146</f>
        <v>2596.4882670000002</v>
      </c>
      <c r="M74" s="201">
        <f>Dat_01!L146</f>
        <v>2387.7010260000002</v>
      </c>
      <c r="N74" s="201">
        <f>Dat_01!M146</f>
        <v>2826.462051</v>
      </c>
      <c r="O74" s="201">
        <f>Dat_01!N146</f>
        <v>4052.7473439999999</v>
      </c>
    </row>
    <row r="75" spans="2:16">
      <c r="B75" s="120" t="s">
        <v>5</v>
      </c>
      <c r="C75" s="201">
        <f>Dat_01!B147</f>
        <v>3650.6280529999999</v>
      </c>
      <c r="D75" s="201">
        <f>Dat_01!C147</f>
        <v>4385.3453140000001</v>
      </c>
      <c r="E75" s="201">
        <f>Dat_01!D147</f>
        <v>4075.9109279999998</v>
      </c>
      <c r="F75" s="201">
        <f>Dat_01!E147</f>
        <v>4069.2942950000001</v>
      </c>
      <c r="G75" s="201">
        <f>Dat_01!F147</f>
        <v>5015.8492290000004</v>
      </c>
      <c r="H75" s="201">
        <f>Dat_01!G147</f>
        <v>6580.2096540000002</v>
      </c>
      <c r="I75" s="201">
        <f>Dat_01!H147</f>
        <v>5540.0193010000003</v>
      </c>
      <c r="J75" s="201">
        <f>Dat_01!I147</f>
        <v>7324.168447</v>
      </c>
      <c r="K75" s="201">
        <f>Dat_01!J147</f>
        <v>4633.292923</v>
      </c>
      <c r="L75" s="201">
        <f>Dat_01!K147</f>
        <v>6563.1233570000004</v>
      </c>
      <c r="M75" s="201">
        <f>Dat_01!L147</f>
        <v>4795.401245</v>
      </c>
      <c r="N75" s="201">
        <f>Dat_01!M147</f>
        <v>5324.2408329999998</v>
      </c>
      <c r="O75" s="201">
        <f>Dat_01!N147</f>
        <v>3017.7578039999999</v>
      </c>
    </row>
    <row r="76" spans="2:16">
      <c r="B76" s="120" t="s">
        <v>130</v>
      </c>
      <c r="C76" s="201">
        <f>Dat_01!B148</f>
        <v>3163.689421</v>
      </c>
      <c r="D76" s="201">
        <f>Dat_01!C148</f>
        <v>3323.8505960000002</v>
      </c>
      <c r="E76" s="201">
        <f>Dat_01!D148</f>
        <v>3181.7560640000002</v>
      </c>
      <c r="F76" s="201">
        <f>Dat_01!E148</f>
        <v>2645.7101990000001</v>
      </c>
      <c r="G76" s="201">
        <f>Dat_01!F148</f>
        <v>1974.4950289999999</v>
      </c>
      <c r="H76" s="201">
        <f>Dat_01!G148</f>
        <v>1498.2636239999999</v>
      </c>
      <c r="I76" s="201">
        <f>Dat_01!H148</f>
        <v>1095.221577</v>
      </c>
      <c r="J76" s="201">
        <f>Dat_01!I148</f>
        <v>1700.584944</v>
      </c>
      <c r="K76" s="201">
        <f>Dat_01!J148</f>
        <v>2105.6728210000001</v>
      </c>
      <c r="L76" s="201">
        <f>Dat_01!K148</f>
        <v>3024.7099410000001</v>
      </c>
      <c r="M76" s="201">
        <f>Dat_01!L148</f>
        <v>3688.6689230000002</v>
      </c>
      <c r="N76" s="201">
        <f>Dat_01!M148</f>
        <v>3789.4423449999999</v>
      </c>
      <c r="O76" s="201">
        <f>Dat_01!N148</f>
        <v>3777.7819949999998</v>
      </c>
    </row>
    <row r="77" spans="2:16">
      <c r="B77" s="120" t="s">
        <v>131</v>
      </c>
      <c r="C77" s="201">
        <f>Dat_01!B149</f>
        <v>534.21786699999996</v>
      </c>
      <c r="D77" s="201">
        <f>Dat_01!C149</f>
        <v>667.23559599999999</v>
      </c>
      <c r="E77" s="201">
        <f>Dat_01!D149</f>
        <v>619.95898999999997</v>
      </c>
      <c r="F77" s="201">
        <f>Dat_01!E149</f>
        <v>437.343279</v>
      </c>
      <c r="G77" s="201">
        <f>Dat_01!F149</f>
        <v>166.12881300000001</v>
      </c>
      <c r="H77" s="201">
        <f>Dat_01!G149</f>
        <v>104.765418</v>
      </c>
      <c r="I77" s="201">
        <f>Dat_01!H149</f>
        <v>59.778182999999999</v>
      </c>
      <c r="J77" s="201">
        <f>Dat_01!I149</f>
        <v>119.50775899999999</v>
      </c>
      <c r="K77" s="201">
        <f>Dat_01!J149</f>
        <v>178.785415</v>
      </c>
      <c r="L77" s="201">
        <f>Dat_01!K149</f>
        <v>409.93961899999999</v>
      </c>
      <c r="M77" s="201">
        <f>Dat_01!L149</f>
        <v>625.72296100000005</v>
      </c>
      <c r="N77" s="201">
        <f>Dat_01!M149</f>
        <v>500.29271599999998</v>
      </c>
      <c r="O77" s="201">
        <f>Dat_01!N149</f>
        <v>541.90395699999999</v>
      </c>
    </row>
    <row r="78" spans="2:16">
      <c r="B78" s="120" t="s">
        <v>9</v>
      </c>
      <c r="C78" s="201">
        <f>Dat_01!B151</f>
        <v>1466.342539</v>
      </c>
      <c r="D78" s="201">
        <f>Dat_01!C151</f>
        <v>1055.238141</v>
      </c>
      <c r="E78" s="201">
        <f>Dat_01!D151</f>
        <v>776.19527300000004</v>
      </c>
      <c r="F78" s="201">
        <f>Dat_01!E151</f>
        <v>737.16774799999996</v>
      </c>
      <c r="G78" s="201">
        <f>Dat_01!F151</f>
        <v>1093.56528</v>
      </c>
      <c r="H78" s="201">
        <f>Dat_01!G151</f>
        <v>1450.9844450000001</v>
      </c>
      <c r="I78" s="201">
        <f>Dat_01!H151</f>
        <v>1097.730515</v>
      </c>
      <c r="J78" s="201">
        <f>Dat_01!I151</f>
        <v>1209.1554590000001</v>
      </c>
      <c r="K78" s="201">
        <f>Dat_01!J151</f>
        <v>1715.1227200000001</v>
      </c>
      <c r="L78" s="201">
        <f>Dat_01!K151</f>
        <v>1728.888158</v>
      </c>
      <c r="M78" s="201">
        <f>Dat_01!L151</f>
        <v>1573.361944</v>
      </c>
      <c r="N78" s="201">
        <f>Dat_01!M151</f>
        <v>1688.1021820000001</v>
      </c>
      <c r="O78" s="201">
        <f>Dat_01!N151</f>
        <v>1682.0394839999999</v>
      </c>
    </row>
    <row r="79" spans="2:16">
      <c r="B79" s="120" t="s">
        <v>132</v>
      </c>
      <c r="C79" s="201">
        <f>Dat_01!B152</f>
        <v>142.1799135</v>
      </c>
      <c r="D79" s="201">
        <f>Dat_01!C152</f>
        <v>164.320076</v>
      </c>
      <c r="E79" s="201">
        <f>Dat_01!D152</f>
        <v>150.61526699999999</v>
      </c>
      <c r="F79" s="201">
        <f>Dat_01!E152</f>
        <v>125.8848</v>
      </c>
      <c r="G79" s="201">
        <f>Dat_01!F152</f>
        <v>143.37030100000001</v>
      </c>
      <c r="H79" s="201">
        <f>Dat_01!G152</f>
        <v>116.98185549999999</v>
      </c>
      <c r="I79" s="201">
        <f>Dat_01!H152</f>
        <v>123.76469350000001</v>
      </c>
      <c r="J79" s="201">
        <f>Dat_01!I152</f>
        <v>95.565625499999996</v>
      </c>
      <c r="K79" s="201">
        <f>Dat_01!J152</f>
        <v>104.804739</v>
      </c>
      <c r="L79" s="201">
        <f>Dat_01!K152</f>
        <v>110.360659</v>
      </c>
      <c r="M79" s="201">
        <f>Dat_01!L152</f>
        <v>80.064349500000006</v>
      </c>
      <c r="N79" s="201">
        <f>Dat_01!M152</f>
        <v>58.672222499999997</v>
      </c>
      <c r="O79" s="201">
        <f>Dat_01!N152</f>
        <v>106.8605245</v>
      </c>
    </row>
    <row r="80" spans="2:16">
      <c r="B80" s="120" t="s">
        <v>133</v>
      </c>
      <c r="C80" s="201">
        <f>Dat_01!B153</f>
        <v>63.217403500000003</v>
      </c>
      <c r="D80" s="201">
        <f>Dat_01!C153</f>
        <v>59.032142</v>
      </c>
      <c r="E80" s="201">
        <f>Dat_01!D153</f>
        <v>51.306201000000001</v>
      </c>
      <c r="F80" s="201">
        <f>Dat_01!E153</f>
        <v>45.615575</v>
      </c>
      <c r="G80" s="201">
        <f>Dat_01!F153</f>
        <v>60.185411000000002</v>
      </c>
      <c r="H80" s="201">
        <f>Dat_01!G153</f>
        <v>56.9594545</v>
      </c>
      <c r="I80" s="201">
        <f>Dat_01!H153</f>
        <v>62.369816499999999</v>
      </c>
      <c r="J80" s="201">
        <f>Dat_01!I153</f>
        <v>60.303250499999997</v>
      </c>
      <c r="K80" s="201">
        <f>Dat_01!J153</f>
        <v>61.687733999999999</v>
      </c>
      <c r="L80" s="201">
        <f>Dat_01!K153</f>
        <v>62.173029999999997</v>
      </c>
      <c r="M80" s="201">
        <f>Dat_01!L153</f>
        <v>46.745470500000003</v>
      </c>
      <c r="N80" s="201">
        <f>Dat_01!M153</f>
        <v>32.738592500000003</v>
      </c>
      <c r="O80" s="201">
        <f>Dat_01!N153</f>
        <v>65.0187995</v>
      </c>
    </row>
    <row r="81" spans="2:15">
      <c r="B81" s="120" t="s">
        <v>134</v>
      </c>
      <c r="C81" s="201">
        <f>Dat_01!B150</f>
        <v>415.07297199999999</v>
      </c>
      <c r="D81" s="201">
        <f>Dat_01!C150</f>
        <v>408.56224500000002</v>
      </c>
      <c r="E81" s="201">
        <f>Dat_01!D150</f>
        <v>382.68428</v>
      </c>
      <c r="F81" s="201">
        <f>Dat_01!E150</f>
        <v>340.65432700000002</v>
      </c>
      <c r="G81" s="201">
        <f>Dat_01!F150</f>
        <v>366.24408799999998</v>
      </c>
      <c r="H81" s="201">
        <f>Dat_01!G150</f>
        <v>363.81674199999998</v>
      </c>
      <c r="I81" s="201">
        <f>Dat_01!H150</f>
        <v>319.02204599999999</v>
      </c>
      <c r="J81" s="201">
        <f>Dat_01!I150</f>
        <v>289.56510800000001</v>
      </c>
      <c r="K81" s="201">
        <f>Dat_01!J150</f>
        <v>355.91647699999999</v>
      </c>
      <c r="L81" s="201">
        <f>Dat_01!K150</f>
        <v>306.82883600000002</v>
      </c>
      <c r="M81" s="201">
        <f>Dat_01!L150</f>
        <v>272.381844</v>
      </c>
      <c r="N81" s="201">
        <f>Dat_01!M150</f>
        <v>337.37358599999999</v>
      </c>
      <c r="O81" s="201">
        <f>Dat_01!N150</f>
        <v>320.73298299999999</v>
      </c>
    </row>
    <row r="82" spans="2:15">
      <c r="B82" s="120" t="s">
        <v>135</v>
      </c>
      <c r="C82" s="201">
        <f>Dat_01!B154</f>
        <v>21990.421629914003</v>
      </c>
      <c r="D82" s="201">
        <f>Dat_01!C154</f>
        <v>24998.315277856</v>
      </c>
      <c r="E82" s="201">
        <f>Dat_01!D154</f>
        <v>23841.977994630004</v>
      </c>
      <c r="F82" s="201">
        <f>Dat_01!E154</f>
        <v>22382.485545346</v>
      </c>
      <c r="G82" s="201">
        <f>Dat_01!F154</f>
        <v>20791.363186261999</v>
      </c>
      <c r="H82" s="201">
        <f>Dat_01!G154</f>
        <v>20526.788329624</v>
      </c>
      <c r="I82" s="201">
        <f>Dat_01!H154</f>
        <v>21157.815579191996</v>
      </c>
      <c r="J82" s="201">
        <f>Dat_01!I154</f>
        <v>22777.211405167996</v>
      </c>
      <c r="K82" s="201">
        <f>Dat_01!J154</f>
        <v>20723.886331567996</v>
      </c>
      <c r="L82" s="201">
        <f>Dat_01!K154</f>
        <v>22912.489035137009</v>
      </c>
      <c r="M82" s="201">
        <f>Dat_01!L154</f>
        <v>20429.774211406999</v>
      </c>
      <c r="N82" s="201">
        <f>Dat_01!M154</f>
        <v>20411.183342984004</v>
      </c>
      <c r="O82" s="201">
        <f>Dat_01!N154</f>
        <v>20073.909384408002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9019.4593271760004</v>
      </c>
      <c r="D88" s="205">
        <f t="shared" si="4"/>
        <v>9888.7179178360002</v>
      </c>
      <c r="E88" s="205">
        <f t="shared" si="4"/>
        <v>9283.4993082139972</v>
      </c>
      <c r="F88" s="205">
        <f t="shared" si="4"/>
        <v>8692.0559730519999</v>
      </c>
      <c r="G88" s="205">
        <f t="shared" si="4"/>
        <v>8301.8566787690015</v>
      </c>
      <c r="H88" s="205">
        <f t="shared" si="4"/>
        <v>9915.3404624319992</v>
      </c>
      <c r="I88" s="205">
        <f t="shared" si="4"/>
        <v>9825.7030803040016</v>
      </c>
      <c r="J88" s="205">
        <f t="shared" si="4"/>
        <v>13353.320486546001</v>
      </c>
      <c r="K88" s="205">
        <f t="shared" si="4"/>
        <v>9798.6251994880004</v>
      </c>
      <c r="L88" s="205">
        <f t="shared" si="4"/>
        <v>12409.764917889001</v>
      </c>
      <c r="M88" s="205">
        <f t="shared" si="4"/>
        <v>10959.341381782999</v>
      </c>
      <c r="N88" s="205">
        <f t="shared" si="4"/>
        <v>11373.216040574</v>
      </c>
      <c r="O88" s="205">
        <f t="shared" si="4"/>
        <v>9637.0496499219989</v>
      </c>
    </row>
    <row r="89" spans="2:15">
      <c r="B89" s="202" t="s">
        <v>16</v>
      </c>
      <c r="C89" s="203">
        <f t="shared" ref="C89:O89" si="5">SUM(C70:C74,C78:C79)</f>
        <v>12970.962302737998</v>
      </c>
      <c r="D89" s="203">
        <f t="shared" si="5"/>
        <v>15109.59736002</v>
      </c>
      <c r="E89" s="203">
        <f t="shared" si="5"/>
        <v>14558.478686415998</v>
      </c>
      <c r="F89" s="203">
        <f t="shared" si="5"/>
        <v>13690.429572294001</v>
      </c>
      <c r="G89" s="203">
        <f t="shared" si="5"/>
        <v>12489.506507493003</v>
      </c>
      <c r="H89" s="203">
        <f t="shared" si="5"/>
        <v>10611.447867192001</v>
      </c>
      <c r="I89" s="203">
        <f t="shared" si="5"/>
        <v>11332.112498887998</v>
      </c>
      <c r="J89" s="203">
        <f t="shared" si="5"/>
        <v>9423.8909186219989</v>
      </c>
      <c r="K89" s="203">
        <f t="shared" si="5"/>
        <v>10925.261132079999</v>
      </c>
      <c r="L89" s="203">
        <f t="shared" si="5"/>
        <v>10502.724117248001</v>
      </c>
      <c r="M89" s="203">
        <f t="shared" si="5"/>
        <v>9470.4328296240019</v>
      </c>
      <c r="N89" s="203">
        <f t="shared" si="5"/>
        <v>9037.9673024100011</v>
      </c>
      <c r="O89" s="203">
        <f t="shared" si="5"/>
        <v>10436.859734485999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41.015399699779536</v>
      </c>
      <c r="D91" s="206">
        <f t="shared" ref="D91:O91" si="6">SUM(D69/SUM(D88:D89)*100,D75/SUM(D88:D89)*100,D76/SUM(D88:D89)*100,D77/SUM(D88:D89)*100,D80/SUM(D88:D89)*100,D81/SUM(D88:D89)*100)</f>
        <v>39.557537409713447</v>
      </c>
      <c r="E91" s="206">
        <f t="shared" si="6"/>
        <v>38.937622165010602</v>
      </c>
      <c r="F91" s="206">
        <f t="shared" si="6"/>
        <v>38.834185575334118</v>
      </c>
      <c r="G91" s="206">
        <f t="shared" si="6"/>
        <v>39.929352416172954</v>
      </c>
      <c r="H91" s="206">
        <f t="shared" si="6"/>
        <v>48.304392792526173</v>
      </c>
      <c r="I91" s="206">
        <f t="shared" si="6"/>
        <v>46.440063925915155</v>
      </c>
      <c r="J91" s="206">
        <f t="shared" si="6"/>
        <v>58.62579158182735</v>
      </c>
      <c r="K91" s="206">
        <f t="shared" si="6"/>
        <v>47.281793784798388</v>
      </c>
      <c r="L91" s="206">
        <f t="shared" si="6"/>
        <v>54.161574933470767</v>
      </c>
      <c r="M91" s="206">
        <f t="shared" si="6"/>
        <v>53.643967223405902</v>
      </c>
      <c r="N91" s="206">
        <f t="shared" si="6"/>
        <v>55.72051286523449</v>
      </c>
      <c r="O91" s="206">
        <f t="shared" si="6"/>
        <v>48.007836766501413</v>
      </c>
    </row>
    <row r="92" spans="2:15">
      <c r="B92" s="202" t="s">
        <v>16</v>
      </c>
      <c r="C92" s="269">
        <f t="shared" ref="C92" si="7">100-C91</f>
        <v>58.984600300220464</v>
      </c>
      <c r="D92" s="269">
        <f t="shared" ref="D92:O92" si="8">100-D91</f>
        <v>60.442462590286553</v>
      </c>
      <c r="E92" s="269">
        <f t="shared" si="8"/>
        <v>61.062377834989398</v>
      </c>
      <c r="F92" s="269">
        <f t="shared" si="8"/>
        <v>61.165814424665882</v>
      </c>
      <c r="G92" s="269">
        <f t="shared" si="8"/>
        <v>60.070647583827046</v>
      </c>
      <c r="H92" s="269">
        <f t="shared" si="8"/>
        <v>51.695607207473827</v>
      </c>
      <c r="I92" s="269">
        <f t="shared" si="8"/>
        <v>53.559936074084845</v>
      </c>
      <c r="J92" s="269">
        <f t="shared" si="8"/>
        <v>41.37420841817265</v>
      </c>
      <c r="K92" s="269">
        <f t="shared" si="8"/>
        <v>52.718206215201612</v>
      </c>
      <c r="L92" s="269">
        <f t="shared" si="8"/>
        <v>45.838425066529233</v>
      </c>
      <c r="M92" s="269">
        <f t="shared" si="8"/>
        <v>46.356032776594098</v>
      </c>
      <c r="N92" s="269">
        <f t="shared" si="8"/>
        <v>44.27948713476551</v>
      </c>
      <c r="O92" s="269">
        <f t="shared" si="8"/>
        <v>51.992163233498587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9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</row>
    <row r="122" spans="2:18">
      <c r="B122" s="120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J</v>
      </c>
      <c r="D125" s="199" t="str">
        <f>Dat_01!C140</f>
        <v>J</v>
      </c>
      <c r="E125" s="199" t="str">
        <f>Dat_01!D140</f>
        <v>A</v>
      </c>
      <c r="F125" s="199" t="str">
        <f>Dat_01!E140</f>
        <v>S</v>
      </c>
      <c r="G125" s="199" t="str">
        <f>Dat_01!F140</f>
        <v>O</v>
      </c>
      <c r="H125" s="199" t="str">
        <f>Dat_01!G140</f>
        <v>N</v>
      </c>
      <c r="I125" s="199" t="str">
        <f>Dat_01!H140</f>
        <v>D</v>
      </c>
      <c r="J125" s="199" t="str">
        <f>Dat_01!I140</f>
        <v>E</v>
      </c>
      <c r="K125" s="199" t="str">
        <f>Dat_01!J140</f>
        <v>F</v>
      </c>
      <c r="L125" s="199" t="str">
        <f>Dat_01!K140</f>
        <v>M</v>
      </c>
      <c r="M125" s="199" t="str">
        <f>Dat_01!L140</f>
        <v>A</v>
      </c>
      <c r="N125" s="199" t="str">
        <f>Dat_01!M140</f>
        <v>M</v>
      </c>
      <c r="O125" s="199" t="str">
        <f>Dat_01!N140</f>
        <v>J</v>
      </c>
    </row>
    <row r="126" spans="2:18">
      <c r="B126" s="120" t="s">
        <v>2</v>
      </c>
      <c r="C126" s="201">
        <f>C69</f>
        <v>1192.633610676</v>
      </c>
      <c r="D126" s="201">
        <f t="shared" ref="D126:O126" si="9">D69</f>
        <v>1044.692024836</v>
      </c>
      <c r="E126" s="201">
        <f t="shared" si="9"/>
        <v>971.88284521399999</v>
      </c>
      <c r="F126" s="201">
        <f t="shared" si="9"/>
        <v>1153.4382980519999</v>
      </c>
      <c r="G126" s="201">
        <f t="shared" si="9"/>
        <v>718.95410876899996</v>
      </c>
      <c r="H126" s="201">
        <f t="shared" si="9"/>
        <v>1311.325569932</v>
      </c>
      <c r="I126" s="201">
        <f t="shared" si="9"/>
        <v>2749.2921568040001</v>
      </c>
      <c r="J126" s="201">
        <f t="shared" si="9"/>
        <v>3859.1909780460001</v>
      </c>
      <c r="K126" s="201">
        <f t="shared" si="9"/>
        <v>2463.2698294880001</v>
      </c>
      <c r="L126" s="201">
        <f t="shared" si="9"/>
        <v>2042.990134889</v>
      </c>
      <c r="M126" s="201">
        <f t="shared" si="9"/>
        <v>1530.4209382829999</v>
      </c>
      <c r="N126" s="201">
        <f t="shared" si="9"/>
        <v>1389.1279680739999</v>
      </c>
      <c r="O126" s="201">
        <f t="shared" si="9"/>
        <v>1913.854111422</v>
      </c>
      <c r="P126" s="209"/>
    </row>
    <row r="127" spans="2:18">
      <c r="B127" s="120" t="s">
        <v>81</v>
      </c>
      <c r="C127" s="201">
        <f t="shared" ref="C127:O139" si="10">C70</f>
        <v>271.315038238</v>
      </c>
      <c r="D127" s="201">
        <f t="shared" si="10"/>
        <v>216.66329902000001</v>
      </c>
      <c r="E127" s="201">
        <f t="shared" si="10"/>
        <v>339.43728641600001</v>
      </c>
      <c r="F127" s="201">
        <f t="shared" si="10"/>
        <v>304.81150229399998</v>
      </c>
      <c r="G127" s="201">
        <f t="shared" si="10"/>
        <v>385.629668493</v>
      </c>
      <c r="H127" s="201">
        <f t="shared" si="10"/>
        <v>361.663865692</v>
      </c>
      <c r="I127" s="201">
        <f t="shared" si="10"/>
        <v>485.35906038799999</v>
      </c>
      <c r="J127" s="201">
        <f t="shared" si="10"/>
        <v>542.79743612200002</v>
      </c>
      <c r="K127" s="201">
        <f t="shared" si="10"/>
        <v>260.87120307999999</v>
      </c>
      <c r="L127" s="201">
        <f t="shared" si="10"/>
        <v>540.07979424799998</v>
      </c>
      <c r="M127" s="201">
        <f t="shared" si="10"/>
        <v>611.59025412400001</v>
      </c>
      <c r="N127" s="201">
        <f t="shared" si="10"/>
        <v>482.56337790999999</v>
      </c>
      <c r="O127" s="201">
        <f t="shared" si="10"/>
        <v>288.841625986</v>
      </c>
    </row>
    <row r="128" spans="2:18">
      <c r="B128" s="120" t="s">
        <v>3</v>
      </c>
      <c r="C128" s="201">
        <f t="shared" si="10"/>
        <v>4459.4583080000002</v>
      </c>
      <c r="D128" s="201">
        <f t="shared" si="10"/>
        <v>5073.3675970000004</v>
      </c>
      <c r="E128" s="201">
        <f t="shared" si="10"/>
        <v>5122.0469300000004</v>
      </c>
      <c r="F128" s="201">
        <f t="shared" si="10"/>
        <v>4847.366489</v>
      </c>
      <c r="G128" s="201">
        <f t="shared" si="10"/>
        <v>4021.3383749999998</v>
      </c>
      <c r="H128" s="201">
        <f t="shared" si="10"/>
        <v>4231.5766480000002</v>
      </c>
      <c r="I128" s="201">
        <f t="shared" si="10"/>
        <v>5161.2124510000003</v>
      </c>
      <c r="J128" s="201">
        <f t="shared" si="10"/>
        <v>5086.7635890000001</v>
      </c>
      <c r="K128" s="201">
        <f t="shared" si="10"/>
        <v>4597.9597160000003</v>
      </c>
      <c r="L128" s="201">
        <f t="shared" si="10"/>
        <v>5102.2896650000002</v>
      </c>
      <c r="M128" s="201">
        <f t="shared" si="10"/>
        <v>4567.2530120000001</v>
      </c>
      <c r="N128" s="201">
        <f t="shared" si="10"/>
        <v>3741.7683910000001</v>
      </c>
      <c r="O128" s="201">
        <f t="shared" si="10"/>
        <v>4008.7212100000002</v>
      </c>
    </row>
    <row r="129" spans="2:15">
      <c r="B129" s="120" t="s">
        <v>4</v>
      </c>
      <c r="C129" s="201">
        <f t="shared" si="10"/>
        <v>803.89451299999996</v>
      </c>
      <c r="D129" s="201">
        <f t="shared" si="10"/>
        <v>832.04332899999997</v>
      </c>
      <c r="E129" s="201">
        <f t="shared" si="10"/>
        <v>814.32721900000001</v>
      </c>
      <c r="F129" s="201">
        <f t="shared" si="10"/>
        <v>632.670525</v>
      </c>
      <c r="G129" s="201">
        <f t="shared" si="10"/>
        <v>381.61787600000002</v>
      </c>
      <c r="H129" s="201">
        <f t="shared" si="10"/>
        <v>322.05787199999997</v>
      </c>
      <c r="I129" s="201">
        <f t="shared" si="10"/>
        <v>694.29977599999995</v>
      </c>
      <c r="J129" s="201">
        <f t="shared" si="10"/>
        <v>296.93498</v>
      </c>
      <c r="K129" s="201">
        <f t="shared" si="10"/>
        <v>418.656857</v>
      </c>
      <c r="L129" s="201">
        <f t="shared" si="10"/>
        <v>424.61757399999999</v>
      </c>
      <c r="M129" s="201">
        <f t="shared" si="10"/>
        <v>250.462244</v>
      </c>
      <c r="N129" s="201">
        <f t="shared" si="10"/>
        <v>240.399078</v>
      </c>
      <c r="O129" s="201">
        <f t="shared" si="10"/>
        <v>297.64954599999999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5827.7719909999996</v>
      </c>
      <c r="D131" s="201">
        <f t="shared" si="10"/>
        <v>7767.9649179999997</v>
      </c>
      <c r="E131" s="201">
        <f t="shared" si="10"/>
        <v>7355.8567110000004</v>
      </c>
      <c r="F131" s="201">
        <f t="shared" si="10"/>
        <v>7042.5285080000003</v>
      </c>
      <c r="G131" s="201">
        <f t="shared" si="10"/>
        <v>6463.9850070000002</v>
      </c>
      <c r="H131" s="201">
        <f t="shared" si="10"/>
        <v>4128.1831810000003</v>
      </c>
      <c r="I131" s="201">
        <f t="shared" si="10"/>
        <v>3769.7460030000002</v>
      </c>
      <c r="J131" s="201">
        <f t="shared" si="10"/>
        <v>2192.6738289999998</v>
      </c>
      <c r="K131" s="201">
        <f t="shared" si="10"/>
        <v>3827.8458970000002</v>
      </c>
      <c r="L131" s="201">
        <f t="shared" si="10"/>
        <v>2596.4882670000002</v>
      </c>
      <c r="M131" s="201">
        <f t="shared" si="10"/>
        <v>2387.7010260000002</v>
      </c>
      <c r="N131" s="201">
        <f t="shared" si="10"/>
        <v>2826.462051</v>
      </c>
      <c r="O131" s="201">
        <f t="shared" si="10"/>
        <v>4052.7473439999999</v>
      </c>
    </row>
    <row r="132" spans="2:15">
      <c r="B132" s="120" t="s">
        <v>5</v>
      </c>
      <c r="C132" s="201">
        <f t="shared" si="10"/>
        <v>3650.6280529999999</v>
      </c>
      <c r="D132" s="201">
        <f t="shared" si="10"/>
        <v>4385.3453140000001</v>
      </c>
      <c r="E132" s="201">
        <f t="shared" si="10"/>
        <v>4075.9109279999998</v>
      </c>
      <c r="F132" s="201">
        <f t="shared" si="10"/>
        <v>4069.2942950000001</v>
      </c>
      <c r="G132" s="201">
        <f t="shared" si="10"/>
        <v>5015.8492290000004</v>
      </c>
      <c r="H132" s="201">
        <f t="shared" si="10"/>
        <v>6580.2096540000002</v>
      </c>
      <c r="I132" s="201">
        <f t="shared" si="10"/>
        <v>5540.0193010000003</v>
      </c>
      <c r="J132" s="201">
        <f t="shared" si="10"/>
        <v>7324.168447</v>
      </c>
      <c r="K132" s="201">
        <f t="shared" si="10"/>
        <v>4633.292923</v>
      </c>
      <c r="L132" s="201">
        <f t="shared" si="10"/>
        <v>6563.1233570000004</v>
      </c>
      <c r="M132" s="201">
        <f t="shared" si="10"/>
        <v>4795.401245</v>
      </c>
      <c r="N132" s="201">
        <f t="shared" si="10"/>
        <v>5324.2408329999998</v>
      </c>
      <c r="O132" s="201">
        <f t="shared" si="10"/>
        <v>3017.7578039999999</v>
      </c>
    </row>
    <row r="133" spans="2:15">
      <c r="B133" s="120" t="s">
        <v>130</v>
      </c>
      <c r="C133" s="201">
        <f t="shared" si="10"/>
        <v>3163.689421</v>
      </c>
      <c r="D133" s="201">
        <f t="shared" si="10"/>
        <v>3323.8505960000002</v>
      </c>
      <c r="E133" s="201">
        <f t="shared" si="10"/>
        <v>3181.7560640000002</v>
      </c>
      <c r="F133" s="201">
        <f t="shared" si="10"/>
        <v>2645.7101990000001</v>
      </c>
      <c r="G133" s="201">
        <f t="shared" si="10"/>
        <v>1974.4950289999999</v>
      </c>
      <c r="H133" s="201">
        <f t="shared" si="10"/>
        <v>1498.2636239999999</v>
      </c>
      <c r="I133" s="201">
        <f t="shared" si="10"/>
        <v>1095.221577</v>
      </c>
      <c r="J133" s="201">
        <f t="shared" si="10"/>
        <v>1700.584944</v>
      </c>
      <c r="K133" s="201">
        <f t="shared" si="10"/>
        <v>2105.6728210000001</v>
      </c>
      <c r="L133" s="201">
        <f t="shared" si="10"/>
        <v>3024.7099410000001</v>
      </c>
      <c r="M133" s="201">
        <f t="shared" si="10"/>
        <v>3688.6689230000002</v>
      </c>
      <c r="N133" s="201">
        <f t="shared" si="10"/>
        <v>3789.4423449999999</v>
      </c>
      <c r="O133" s="201">
        <f t="shared" si="10"/>
        <v>3777.7819949999998</v>
      </c>
    </row>
    <row r="134" spans="2:15">
      <c r="B134" s="120" t="s">
        <v>131</v>
      </c>
      <c r="C134" s="201">
        <f t="shared" si="10"/>
        <v>534.21786699999996</v>
      </c>
      <c r="D134" s="201">
        <f t="shared" si="10"/>
        <v>667.23559599999999</v>
      </c>
      <c r="E134" s="201">
        <f t="shared" si="10"/>
        <v>619.95898999999997</v>
      </c>
      <c r="F134" s="201">
        <f t="shared" si="10"/>
        <v>437.343279</v>
      </c>
      <c r="G134" s="201">
        <f t="shared" si="10"/>
        <v>166.12881300000001</v>
      </c>
      <c r="H134" s="201">
        <f t="shared" si="10"/>
        <v>104.765418</v>
      </c>
      <c r="I134" s="201">
        <f t="shared" si="10"/>
        <v>59.778182999999999</v>
      </c>
      <c r="J134" s="201">
        <f t="shared" si="10"/>
        <v>119.50775899999999</v>
      </c>
      <c r="K134" s="201">
        <f t="shared" si="10"/>
        <v>178.785415</v>
      </c>
      <c r="L134" s="201">
        <f t="shared" si="10"/>
        <v>409.93961899999999</v>
      </c>
      <c r="M134" s="201">
        <f t="shared" si="10"/>
        <v>625.72296100000005</v>
      </c>
      <c r="N134" s="201">
        <f t="shared" si="10"/>
        <v>500.29271599999998</v>
      </c>
      <c r="O134" s="201">
        <f t="shared" si="10"/>
        <v>541.90395699999999</v>
      </c>
    </row>
    <row r="135" spans="2:15">
      <c r="B135" s="120" t="s">
        <v>9</v>
      </c>
      <c r="C135" s="201">
        <f t="shared" si="10"/>
        <v>1466.342539</v>
      </c>
      <c r="D135" s="201">
        <f t="shared" si="10"/>
        <v>1055.238141</v>
      </c>
      <c r="E135" s="201">
        <f t="shared" si="10"/>
        <v>776.19527300000004</v>
      </c>
      <c r="F135" s="201">
        <f t="shared" si="10"/>
        <v>737.16774799999996</v>
      </c>
      <c r="G135" s="201">
        <f t="shared" si="10"/>
        <v>1093.56528</v>
      </c>
      <c r="H135" s="201">
        <f t="shared" si="10"/>
        <v>1450.9844450000001</v>
      </c>
      <c r="I135" s="201">
        <f t="shared" si="10"/>
        <v>1097.730515</v>
      </c>
      <c r="J135" s="201">
        <f t="shared" si="10"/>
        <v>1209.1554590000001</v>
      </c>
      <c r="K135" s="201">
        <f t="shared" si="10"/>
        <v>1715.1227200000001</v>
      </c>
      <c r="L135" s="201">
        <f t="shared" si="10"/>
        <v>1728.888158</v>
      </c>
      <c r="M135" s="201">
        <f t="shared" si="10"/>
        <v>1573.361944</v>
      </c>
      <c r="N135" s="201">
        <f t="shared" si="10"/>
        <v>1688.1021820000001</v>
      </c>
      <c r="O135" s="201">
        <f t="shared" si="10"/>
        <v>1682.0394839999999</v>
      </c>
    </row>
    <row r="136" spans="2:15">
      <c r="B136" s="120" t="s">
        <v>132</v>
      </c>
      <c r="C136" s="201">
        <f t="shared" si="10"/>
        <v>142.1799135</v>
      </c>
      <c r="D136" s="201">
        <f t="shared" si="10"/>
        <v>164.320076</v>
      </c>
      <c r="E136" s="201">
        <f t="shared" si="10"/>
        <v>150.61526699999999</v>
      </c>
      <c r="F136" s="201">
        <f t="shared" si="10"/>
        <v>125.8848</v>
      </c>
      <c r="G136" s="201">
        <f t="shared" si="10"/>
        <v>143.37030100000001</v>
      </c>
      <c r="H136" s="201">
        <f t="shared" si="10"/>
        <v>116.98185549999999</v>
      </c>
      <c r="I136" s="201">
        <f t="shared" si="10"/>
        <v>123.76469350000001</v>
      </c>
      <c r="J136" s="201">
        <f t="shared" si="10"/>
        <v>95.565625499999996</v>
      </c>
      <c r="K136" s="201">
        <f t="shared" si="10"/>
        <v>104.804739</v>
      </c>
      <c r="L136" s="201">
        <f t="shared" si="10"/>
        <v>110.360659</v>
      </c>
      <c r="M136" s="201">
        <f t="shared" si="10"/>
        <v>80.064349500000006</v>
      </c>
      <c r="N136" s="201">
        <f t="shared" si="10"/>
        <v>58.672222499999997</v>
      </c>
      <c r="O136" s="201">
        <f t="shared" si="10"/>
        <v>106.8605245</v>
      </c>
    </row>
    <row r="137" spans="2:15">
      <c r="B137" s="120" t="s">
        <v>133</v>
      </c>
      <c r="C137" s="201">
        <f t="shared" si="10"/>
        <v>63.217403500000003</v>
      </c>
      <c r="D137" s="201">
        <f t="shared" si="10"/>
        <v>59.032142</v>
      </c>
      <c r="E137" s="201">
        <f t="shared" si="10"/>
        <v>51.306201000000001</v>
      </c>
      <c r="F137" s="201">
        <f t="shared" si="10"/>
        <v>45.615575</v>
      </c>
      <c r="G137" s="201">
        <f t="shared" si="10"/>
        <v>60.185411000000002</v>
      </c>
      <c r="H137" s="201">
        <f t="shared" si="10"/>
        <v>56.9594545</v>
      </c>
      <c r="I137" s="201">
        <f t="shared" si="10"/>
        <v>62.369816499999999</v>
      </c>
      <c r="J137" s="201">
        <f t="shared" si="10"/>
        <v>60.303250499999997</v>
      </c>
      <c r="K137" s="201">
        <f t="shared" si="10"/>
        <v>61.687733999999999</v>
      </c>
      <c r="L137" s="201">
        <f t="shared" si="10"/>
        <v>62.173029999999997</v>
      </c>
      <c r="M137" s="201">
        <f t="shared" si="10"/>
        <v>46.745470500000003</v>
      </c>
      <c r="N137" s="201">
        <f t="shared" si="10"/>
        <v>32.738592500000003</v>
      </c>
      <c r="O137" s="201">
        <f t="shared" si="10"/>
        <v>65.0187995</v>
      </c>
    </row>
    <row r="138" spans="2:15">
      <c r="B138" s="120" t="s">
        <v>134</v>
      </c>
      <c r="C138" s="201">
        <f t="shared" si="10"/>
        <v>415.07297199999999</v>
      </c>
      <c r="D138" s="201">
        <f t="shared" si="10"/>
        <v>408.56224500000002</v>
      </c>
      <c r="E138" s="201">
        <f t="shared" si="10"/>
        <v>382.68428</v>
      </c>
      <c r="F138" s="201">
        <f t="shared" si="10"/>
        <v>340.65432700000002</v>
      </c>
      <c r="G138" s="201">
        <f t="shared" si="10"/>
        <v>366.24408799999998</v>
      </c>
      <c r="H138" s="201">
        <f t="shared" si="10"/>
        <v>363.81674199999998</v>
      </c>
      <c r="I138" s="201">
        <f t="shared" si="10"/>
        <v>319.02204599999999</v>
      </c>
      <c r="J138" s="201">
        <f t="shared" si="10"/>
        <v>289.56510800000001</v>
      </c>
      <c r="K138" s="201">
        <f t="shared" si="10"/>
        <v>355.91647699999999</v>
      </c>
      <c r="L138" s="201">
        <f t="shared" si="10"/>
        <v>306.82883600000002</v>
      </c>
      <c r="M138" s="201">
        <f t="shared" si="10"/>
        <v>272.381844</v>
      </c>
      <c r="N138" s="201">
        <f t="shared" si="10"/>
        <v>337.37358599999999</v>
      </c>
      <c r="O138" s="201">
        <f t="shared" si="10"/>
        <v>320.73298299999999</v>
      </c>
    </row>
    <row r="139" spans="2:15">
      <c r="B139" s="120" t="s">
        <v>135</v>
      </c>
      <c r="C139" s="201">
        <f t="shared" si="10"/>
        <v>21990.421629914003</v>
      </c>
      <c r="D139" s="201">
        <f t="shared" si="10"/>
        <v>24998.315277856</v>
      </c>
      <c r="E139" s="201">
        <f t="shared" si="10"/>
        <v>23841.977994630004</v>
      </c>
      <c r="F139" s="201">
        <f t="shared" si="10"/>
        <v>22382.485545346</v>
      </c>
      <c r="G139" s="201">
        <f t="shared" si="10"/>
        <v>20791.363186261999</v>
      </c>
      <c r="H139" s="201">
        <f t="shared" si="10"/>
        <v>20526.788329624</v>
      </c>
      <c r="I139" s="201">
        <f t="shared" si="10"/>
        <v>21157.815579191996</v>
      </c>
      <c r="J139" s="201">
        <f t="shared" si="10"/>
        <v>22777.211405167996</v>
      </c>
      <c r="K139" s="201">
        <f t="shared" si="10"/>
        <v>20723.886331567996</v>
      </c>
      <c r="L139" s="201">
        <f t="shared" si="10"/>
        <v>22912.489035137009</v>
      </c>
      <c r="M139" s="201">
        <f t="shared" si="10"/>
        <v>20429.774211406999</v>
      </c>
      <c r="N139" s="201">
        <f t="shared" si="10"/>
        <v>20411.183342984004</v>
      </c>
      <c r="O139" s="201">
        <f t="shared" si="10"/>
        <v>20073.909384408002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9019.4593271760004</v>
      </c>
      <c r="D145" s="205">
        <f t="shared" ref="D145:N145" si="11">SUM(D126,D132:D134,D137:D138)</f>
        <v>9888.7179178360002</v>
      </c>
      <c r="E145" s="205">
        <f t="shared" si="11"/>
        <v>9283.4993082139972</v>
      </c>
      <c r="F145" s="205">
        <f t="shared" si="11"/>
        <v>8692.0559730519999</v>
      </c>
      <c r="G145" s="205">
        <f t="shared" si="11"/>
        <v>8301.8566787690015</v>
      </c>
      <c r="H145" s="205">
        <f t="shared" si="11"/>
        <v>9915.3404624319992</v>
      </c>
      <c r="I145" s="205">
        <f t="shared" si="11"/>
        <v>9825.7030803040016</v>
      </c>
      <c r="J145" s="205">
        <f t="shared" si="11"/>
        <v>13353.320486546001</v>
      </c>
      <c r="K145" s="205">
        <f t="shared" si="11"/>
        <v>9798.6251994880004</v>
      </c>
      <c r="L145" s="205">
        <f t="shared" si="11"/>
        <v>12409.764917889001</v>
      </c>
      <c r="M145" s="205">
        <f t="shared" si="11"/>
        <v>10959.341381782999</v>
      </c>
      <c r="N145" s="205">
        <f t="shared" si="11"/>
        <v>11373.216040574</v>
      </c>
      <c r="O145" s="205">
        <f>SUM(O126,O132:O134,O137:O138)</f>
        <v>9637.0496499219989</v>
      </c>
    </row>
    <row r="146" spans="2:15">
      <c r="B146" s="202" t="s">
        <v>16</v>
      </c>
      <c r="C146" s="203">
        <f>SUM(C127:C131,C135:C136)</f>
        <v>12970.962302737998</v>
      </c>
      <c r="D146" s="203">
        <f t="shared" ref="D146:O146" si="12">SUM(D127:D131,D135:D136)</f>
        <v>15109.59736002</v>
      </c>
      <c r="E146" s="203">
        <f t="shared" si="12"/>
        <v>14558.478686415998</v>
      </c>
      <c r="F146" s="203">
        <f t="shared" si="12"/>
        <v>13690.429572294001</v>
      </c>
      <c r="G146" s="203">
        <f t="shared" si="12"/>
        <v>12489.506507493003</v>
      </c>
      <c r="H146" s="203">
        <f t="shared" si="12"/>
        <v>10611.447867192001</v>
      </c>
      <c r="I146" s="203">
        <f t="shared" si="12"/>
        <v>11332.112498887998</v>
      </c>
      <c r="J146" s="203">
        <f t="shared" si="12"/>
        <v>9423.8909186219989</v>
      </c>
      <c r="K146" s="203">
        <f t="shared" si="12"/>
        <v>10925.261132079999</v>
      </c>
      <c r="L146" s="203">
        <f t="shared" si="12"/>
        <v>10502.724117248001</v>
      </c>
      <c r="M146" s="203">
        <f t="shared" si="12"/>
        <v>9470.4328296240019</v>
      </c>
      <c r="N146" s="203">
        <f t="shared" si="12"/>
        <v>9037.9673024100011</v>
      </c>
      <c r="O146" s="203">
        <f t="shared" si="12"/>
        <v>10436.859734485999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41.015399699779536</v>
      </c>
      <c r="D148" s="206">
        <f t="shared" ref="D148:I148" si="13">SUM(D126/SUM(D145:D146)*100,D132/SUM(D145:D146)*100,D133/SUM(D145:D146)*100,D134/SUM(D145:D146)*100,D137/SUM(D145:D146)*100,D138/SUM(D145:D146)*100)</f>
        <v>39.557537409713447</v>
      </c>
      <c r="E148" s="206">
        <f t="shared" si="13"/>
        <v>38.937622165010602</v>
      </c>
      <c r="F148" s="206">
        <f t="shared" si="13"/>
        <v>38.834185575334118</v>
      </c>
      <c r="G148" s="206">
        <f t="shared" si="13"/>
        <v>39.929352416172954</v>
      </c>
      <c r="H148" s="206">
        <f t="shared" si="13"/>
        <v>48.304392792526173</v>
      </c>
      <c r="I148" s="206">
        <f t="shared" si="13"/>
        <v>46.440063925915155</v>
      </c>
      <c r="J148" s="206">
        <f>SUM(J126/SUM(J145:J146)*100,J132/SUM(J145:J146)*100,J133/SUM(J145:J146)*100,J134/SUM(J145:J146)*100,J137/SUM(J145:J146)*100,J138/SUM(J145:J146)*100)</f>
        <v>58.62579158182735</v>
      </c>
      <c r="K148" s="206">
        <f t="shared" ref="K148:O148" si="14">SUM(K126/SUM(K145:K146)*100,K132/SUM(K145:K146)*100,K133/SUM(K145:K146)*100,K134/SUM(K145:K146)*100,K137/SUM(K145:K146)*100,K138/SUM(K145:K146)*100)</f>
        <v>47.281793784798388</v>
      </c>
      <c r="L148" s="206">
        <f t="shared" si="14"/>
        <v>54.161574933470767</v>
      </c>
      <c r="M148" s="206">
        <f t="shared" si="14"/>
        <v>53.643967223405902</v>
      </c>
      <c r="N148" s="206">
        <f t="shared" si="14"/>
        <v>55.72051286523449</v>
      </c>
      <c r="O148" s="206">
        <f t="shared" si="14"/>
        <v>48.007836766501413</v>
      </c>
    </row>
    <row r="149" spans="2:15">
      <c r="B149" s="202" t="s">
        <v>16</v>
      </c>
      <c r="C149" s="269">
        <f t="shared" ref="C149" si="15">100-C148</f>
        <v>58.984600300220464</v>
      </c>
      <c r="D149" s="269">
        <f t="shared" ref="D149:J149" si="16">100-D148</f>
        <v>60.442462590286553</v>
      </c>
      <c r="E149" s="269">
        <f t="shared" si="16"/>
        <v>61.062377834989398</v>
      </c>
      <c r="F149" s="269">
        <f t="shared" si="16"/>
        <v>61.165814424665882</v>
      </c>
      <c r="G149" s="269">
        <f t="shared" si="16"/>
        <v>60.070647583827046</v>
      </c>
      <c r="H149" s="269">
        <f t="shared" si="16"/>
        <v>51.695607207473827</v>
      </c>
      <c r="I149" s="269">
        <f t="shared" si="16"/>
        <v>53.559936074084845</v>
      </c>
      <c r="J149" s="269">
        <f t="shared" si="16"/>
        <v>41.37420841817265</v>
      </c>
      <c r="K149" s="269">
        <f t="shared" ref="K149:O149" si="17">100-K148</f>
        <v>52.718206215201612</v>
      </c>
      <c r="L149" s="269">
        <f t="shared" si="17"/>
        <v>45.838425066529233</v>
      </c>
      <c r="M149" s="269">
        <f t="shared" si="17"/>
        <v>46.356032776594098</v>
      </c>
      <c r="N149" s="269">
        <f t="shared" si="17"/>
        <v>44.27948713476551</v>
      </c>
      <c r="O149" s="269">
        <f t="shared" si="17"/>
        <v>51.992163233498587</v>
      </c>
    </row>
    <row r="153" spans="2:15">
      <c r="B153" s="143" t="s">
        <v>24</v>
      </c>
    </row>
    <row r="154" spans="2:15">
      <c r="B154" s="204"/>
      <c r="C154" s="204"/>
      <c r="D154" s="314" t="s">
        <v>22</v>
      </c>
      <c r="E154" s="314" t="s">
        <v>23</v>
      </c>
      <c r="F154" s="314" t="s">
        <v>227</v>
      </c>
      <c r="G154" s="314" t="s">
        <v>228</v>
      </c>
    </row>
    <row r="155" spans="2:15">
      <c r="B155" s="202" t="s">
        <v>141</v>
      </c>
      <c r="C155" s="202" t="s">
        <v>142</v>
      </c>
      <c r="D155" s="315"/>
      <c r="E155" s="315"/>
      <c r="F155" s="315"/>
      <c r="G155" s="315"/>
    </row>
    <row r="156" spans="2:15">
      <c r="B156" s="210">
        <f>DATE(YEAR(Dat_01!B$2),MONTH(Dat_01!B$2),Dat_01!A180)</f>
        <v>45078</v>
      </c>
      <c r="C156" s="120">
        <f>Dat_01!A180</f>
        <v>1</v>
      </c>
      <c r="D156" s="201">
        <f>Dat_01!W180</f>
        <v>65.059613999999996</v>
      </c>
      <c r="E156" s="211">
        <f>Dat_01!V180</f>
        <v>10.45515292949152</v>
      </c>
      <c r="F156" s="211">
        <f>Dat_01!Y180</f>
        <v>98.334287000000003</v>
      </c>
      <c r="G156" s="211">
        <f>Dat_01!X180</f>
        <v>15.802430195751082</v>
      </c>
    </row>
    <row r="157" spans="2:15">
      <c r="B157" s="210">
        <f>DATE(YEAR(Dat_01!B$2),MONTH(Dat_01!B$2),Dat_01!A181)</f>
        <v>45079</v>
      </c>
      <c r="C157" s="120">
        <f>Dat_01!A181</f>
        <v>2</v>
      </c>
      <c r="D157" s="201">
        <f>Dat_01!W181</f>
        <v>59.870452</v>
      </c>
      <c r="E157" s="211">
        <f>Dat_01!V181</f>
        <v>10.101034804682691</v>
      </c>
      <c r="F157" s="211">
        <f>Dat_01!Y181</f>
        <v>103.154749</v>
      </c>
      <c r="G157" s="211">
        <f>Dat_01!X181</f>
        <v>17.403738824575886</v>
      </c>
    </row>
    <row r="158" spans="2:15">
      <c r="B158" s="210">
        <f>DATE(YEAR(Dat_01!B$2),MONTH(Dat_01!B$2),Dat_01!A182)</f>
        <v>45080</v>
      </c>
      <c r="C158" s="120">
        <f>Dat_01!A182</f>
        <v>3</v>
      </c>
      <c r="D158" s="201">
        <f>Dat_01!W182</f>
        <v>36.788606000000001</v>
      </c>
      <c r="E158" s="211">
        <f>Dat_01!V182</f>
        <v>6.5544322248228486</v>
      </c>
      <c r="F158" s="211">
        <f>Dat_01!Y182</f>
        <v>118.73440099999999</v>
      </c>
      <c r="G158" s="211">
        <f>Dat_01!X182</f>
        <v>21.154283043761922</v>
      </c>
    </row>
    <row r="159" spans="2:15">
      <c r="B159" s="210">
        <f>DATE(YEAR(Dat_01!B$2),MONTH(Dat_01!B$2),Dat_01!A183)</f>
        <v>45081</v>
      </c>
      <c r="C159" s="120">
        <f>Dat_01!A183</f>
        <v>4</v>
      </c>
      <c r="D159" s="201">
        <f>Dat_01!W183</f>
        <v>35.139580000000002</v>
      </c>
      <c r="E159" s="211">
        <f>Dat_01!V183</f>
        <v>6.5755127636001207</v>
      </c>
      <c r="F159" s="211">
        <f>Dat_01!Y183</f>
        <v>115.05667100000001</v>
      </c>
      <c r="G159" s="211">
        <f>Dat_01!X183</f>
        <v>21.530041300944401</v>
      </c>
    </row>
    <row r="160" spans="2:15">
      <c r="B160" s="210">
        <f>DATE(YEAR(Dat_01!B$2),MONTH(Dat_01!B$2),Dat_01!A184)</f>
        <v>45082</v>
      </c>
      <c r="C160" s="120">
        <f>Dat_01!A184</f>
        <v>5</v>
      </c>
      <c r="D160" s="201">
        <f>Dat_01!W184</f>
        <v>43.018535</v>
      </c>
      <c r="E160" s="211">
        <f>Dat_01!V184</f>
        <v>6.9171235654342578</v>
      </c>
      <c r="F160" s="211">
        <f>Dat_01!Y184</f>
        <v>125.77958500000001</v>
      </c>
      <c r="G160" s="211">
        <f>Dat_01!X184</f>
        <v>20.224606241333909</v>
      </c>
    </row>
    <row r="161" spans="2:7">
      <c r="B161" s="210">
        <f>DATE(YEAR(Dat_01!B$2),MONTH(Dat_01!B$2),Dat_01!A185)</f>
        <v>45083</v>
      </c>
      <c r="C161" s="120">
        <f>Dat_01!A185</f>
        <v>6</v>
      </c>
      <c r="D161" s="201">
        <f>Dat_01!W185</f>
        <v>84.022016000000008</v>
      </c>
      <c r="E161" s="211">
        <f>Dat_01!V185</f>
        <v>12.778981993254099</v>
      </c>
      <c r="F161" s="211">
        <f>Dat_01!Y185</f>
        <v>136.84734</v>
      </c>
      <c r="G161" s="211">
        <f>Dat_01!X185</f>
        <v>20.81323178064094</v>
      </c>
    </row>
    <row r="162" spans="2:7">
      <c r="B162" s="210">
        <f>DATE(YEAR(Dat_01!B$2),MONTH(Dat_01!B$2),Dat_01!A186)</f>
        <v>45084</v>
      </c>
      <c r="C162" s="120">
        <f>Dat_01!A186</f>
        <v>7</v>
      </c>
      <c r="D162" s="201">
        <f>Dat_01!W186</f>
        <v>136.02359300000001</v>
      </c>
      <c r="E162" s="211">
        <f>Dat_01!V186</f>
        <v>21.643681817876097</v>
      </c>
      <c r="F162" s="211">
        <f>Dat_01!Y186</f>
        <v>59.511673000000002</v>
      </c>
      <c r="G162" s="211">
        <f>Dat_01!X186</f>
        <v>9.469325772489249</v>
      </c>
    </row>
    <row r="163" spans="2:7">
      <c r="B163" s="210">
        <f>DATE(YEAR(Dat_01!B$2),MONTH(Dat_01!B$2),Dat_01!A187)</f>
        <v>45085</v>
      </c>
      <c r="C163" s="120">
        <f>Dat_01!A187</f>
        <v>8</v>
      </c>
      <c r="D163" s="201">
        <f>Dat_01!W187</f>
        <v>113.05998299999999</v>
      </c>
      <c r="E163" s="211">
        <f>Dat_01!V187</f>
        <v>18.457012352165947</v>
      </c>
      <c r="F163" s="211">
        <f>Dat_01!Y187</f>
        <v>65.61743700000001</v>
      </c>
      <c r="G163" s="211">
        <f>Dat_01!X187</f>
        <v>10.712029252883145</v>
      </c>
    </row>
    <row r="164" spans="2:7">
      <c r="B164" s="210">
        <f>DATE(YEAR(Dat_01!B$2),MONTH(Dat_01!B$2),Dat_01!A188)</f>
        <v>45086</v>
      </c>
      <c r="C164" s="120">
        <f>Dat_01!A188</f>
        <v>9</v>
      </c>
      <c r="D164" s="201">
        <f>Dat_01!W188</f>
        <v>171.553301</v>
      </c>
      <c r="E164" s="211">
        <f>Dat_01!V188</f>
        <v>25.81382471258652</v>
      </c>
      <c r="F164" s="211">
        <f>Dat_01!Y188</f>
        <v>119.059371</v>
      </c>
      <c r="G164" s="211">
        <f>Dat_01!X188</f>
        <v>17.915002016689883</v>
      </c>
    </row>
    <row r="165" spans="2:7">
      <c r="B165" s="210">
        <f>DATE(YEAR(Dat_01!B$2),MONTH(Dat_01!B$2),Dat_01!A189)</f>
        <v>45087</v>
      </c>
      <c r="C165" s="120">
        <f>Dat_01!A189</f>
        <v>10</v>
      </c>
      <c r="D165" s="201">
        <f>Dat_01!W189</f>
        <v>55.950822000000002</v>
      </c>
      <c r="E165" s="211">
        <f>Dat_01!V189</f>
        <v>9.885419395428432</v>
      </c>
      <c r="F165" s="211">
        <f>Dat_01!Y189</f>
        <v>133.24676500000001</v>
      </c>
      <c r="G165" s="211">
        <f>Dat_01!X189</f>
        <v>23.542105513822378</v>
      </c>
    </row>
    <row r="166" spans="2:7">
      <c r="B166" s="210">
        <f>DATE(YEAR(Dat_01!B$2),MONTH(Dat_01!B$2),Dat_01!A190)</f>
        <v>45088</v>
      </c>
      <c r="C166" s="120">
        <f>Dat_01!A190</f>
        <v>11</v>
      </c>
      <c r="D166" s="201">
        <f>Dat_01!W190</f>
        <v>49.461010999999999</v>
      </c>
      <c r="E166" s="211">
        <f>Dat_01!V190</f>
        <v>8.7076445569928431</v>
      </c>
      <c r="F166" s="211">
        <f>Dat_01!Y190</f>
        <v>128.742864</v>
      </c>
      <c r="G166" s="211">
        <f>Dat_01!X190</f>
        <v>22.665268588247613</v>
      </c>
    </row>
    <row r="167" spans="2:7">
      <c r="B167" s="210">
        <f>DATE(YEAR(Dat_01!B$2),MONTH(Dat_01!B$2),Dat_01!A191)</f>
        <v>45089</v>
      </c>
      <c r="C167" s="120">
        <f>Dat_01!A191</f>
        <v>12</v>
      </c>
      <c r="D167" s="201">
        <f>Dat_01!W191</f>
        <v>47.239129999999996</v>
      </c>
      <c r="E167" s="211">
        <f>Dat_01!V191</f>
        <v>7.2086191482607225</v>
      </c>
      <c r="F167" s="211">
        <f>Dat_01!Y191</f>
        <v>123.412795</v>
      </c>
      <c r="G167" s="211">
        <f>Dat_01!X191</f>
        <v>18.832604181689526</v>
      </c>
    </row>
    <row r="168" spans="2:7">
      <c r="B168" s="210">
        <f>DATE(YEAR(Dat_01!B$2),MONTH(Dat_01!B$2),Dat_01!A192)</f>
        <v>45090</v>
      </c>
      <c r="C168" s="120">
        <f>Dat_01!A192</f>
        <v>13</v>
      </c>
      <c r="D168" s="201">
        <f>Dat_01!W192</f>
        <v>115.547297</v>
      </c>
      <c r="E168" s="211">
        <f>Dat_01!V192</f>
        <v>17.208680049681654</v>
      </c>
      <c r="F168" s="211">
        <f>Dat_01!Y192</f>
        <v>123.69496000000001</v>
      </c>
      <c r="G168" s="211">
        <f>Dat_01!X192</f>
        <v>18.422127091369088</v>
      </c>
    </row>
    <row r="169" spans="2:7">
      <c r="B169" s="210">
        <f>DATE(YEAR(Dat_01!B$2),MONTH(Dat_01!B$2),Dat_01!A193)</f>
        <v>45091</v>
      </c>
      <c r="C169" s="120">
        <f>Dat_01!A193</f>
        <v>14</v>
      </c>
      <c r="D169" s="201">
        <f>Dat_01!W193</f>
        <v>158.27279999999999</v>
      </c>
      <c r="E169" s="211">
        <f>Dat_01!V193</f>
        <v>22.076670762103209</v>
      </c>
      <c r="F169" s="211">
        <f>Dat_01!Y193</f>
        <v>141.41336999999999</v>
      </c>
      <c r="G169" s="211">
        <f>Dat_01!X193</f>
        <v>19.725034313220487</v>
      </c>
    </row>
    <row r="170" spans="2:7">
      <c r="B170" s="210">
        <f>DATE(YEAR(Dat_01!B$2),MONTH(Dat_01!B$2),Dat_01!A194)</f>
        <v>45092</v>
      </c>
      <c r="C170" s="120">
        <f>Dat_01!A194</f>
        <v>15</v>
      </c>
      <c r="D170" s="201">
        <f>Dat_01!W194</f>
        <v>94.386375999999998</v>
      </c>
      <c r="E170" s="211">
        <f>Dat_01!V194</f>
        <v>13.345671438729747</v>
      </c>
      <c r="F170" s="211">
        <f>Dat_01!Y194</f>
        <v>150.99803899999998</v>
      </c>
      <c r="G170" s="211">
        <f>Dat_01!X194</f>
        <v>21.350223430408011</v>
      </c>
    </row>
    <row r="171" spans="2:7">
      <c r="B171" s="210">
        <f>DATE(YEAR(Dat_01!B$2),MONTH(Dat_01!B$2),Dat_01!A195)</f>
        <v>45093</v>
      </c>
      <c r="C171" s="120">
        <f>Dat_01!A195</f>
        <v>16</v>
      </c>
      <c r="D171" s="201">
        <f>Dat_01!W195</f>
        <v>54.170406</v>
      </c>
      <c r="E171" s="211">
        <f>Dat_01!V195</f>
        <v>7.809592312307684</v>
      </c>
      <c r="F171" s="211">
        <f>Dat_01!Y195</f>
        <v>149.53818699999999</v>
      </c>
      <c r="G171" s="211">
        <f>Dat_01!X195</f>
        <v>21.558492206826525</v>
      </c>
    </row>
    <row r="172" spans="2:7">
      <c r="B172" s="210">
        <f>DATE(YEAR(Dat_01!B$2),MONTH(Dat_01!B$2),Dat_01!A196)</f>
        <v>45094</v>
      </c>
      <c r="C172" s="120">
        <f>Dat_01!A196</f>
        <v>17</v>
      </c>
      <c r="D172" s="201">
        <f>Dat_01!W196</f>
        <v>99.004315000000005</v>
      </c>
      <c r="E172" s="211">
        <f>Dat_01!V196</f>
        <v>15.406292862248888</v>
      </c>
      <c r="F172" s="211">
        <f>Dat_01!Y196</f>
        <v>139.11081799999999</v>
      </c>
      <c r="G172" s="211">
        <f>Dat_01!X196</f>
        <v>21.647359535945519</v>
      </c>
    </row>
    <row r="173" spans="2:7">
      <c r="B173" s="210">
        <f>DATE(YEAR(Dat_01!B$2),MONTH(Dat_01!B$2),Dat_01!A197)</f>
        <v>45095</v>
      </c>
      <c r="C173" s="120">
        <f>Dat_01!A197</f>
        <v>18</v>
      </c>
      <c r="D173" s="201">
        <f>Dat_01!W197</f>
        <v>142.45552900000001</v>
      </c>
      <c r="E173" s="211">
        <f>Dat_01!V197</f>
        <v>22.292593320489168</v>
      </c>
      <c r="F173" s="211">
        <f>Dat_01!Y197</f>
        <v>111.45711</v>
      </c>
      <c r="G173" s="211">
        <f>Dat_01!X197</f>
        <v>17.441710008370588</v>
      </c>
    </row>
    <row r="174" spans="2:7">
      <c r="B174" s="210">
        <f>DATE(YEAR(Dat_01!B$2),MONTH(Dat_01!B$2),Dat_01!A198)</f>
        <v>45096</v>
      </c>
      <c r="C174" s="120">
        <f>Dat_01!A198</f>
        <v>19</v>
      </c>
      <c r="D174" s="201">
        <f>Dat_01!W198</f>
        <v>107.02368199999999</v>
      </c>
      <c r="E174" s="211">
        <f>Dat_01!V198</f>
        <v>15.227140685153875</v>
      </c>
      <c r="F174" s="211">
        <f>Dat_01!Y198</f>
        <v>117.075283</v>
      </c>
      <c r="G174" s="211">
        <f>Dat_01!X198</f>
        <v>16.657264744406792</v>
      </c>
    </row>
    <row r="175" spans="2:7">
      <c r="B175" s="210">
        <f>DATE(YEAR(Dat_01!B$2),MONTH(Dat_01!B$2),Dat_01!A199)</f>
        <v>45097</v>
      </c>
      <c r="C175" s="120">
        <f>Dat_01!A199</f>
        <v>20</v>
      </c>
      <c r="D175" s="201">
        <f>Dat_01!W199</f>
        <v>68.055712</v>
      </c>
      <c r="E175" s="211">
        <f>Dat_01!V199</f>
        <v>9.4745863057831148</v>
      </c>
      <c r="F175" s="211">
        <f>Dat_01!Y199</f>
        <v>119.208596</v>
      </c>
      <c r="G175" s="211">
        <f>Dat_01!X199</f>
        <v>16.595993165029729</v>
      </c>
    </row>
    <row r="176" spans="2:7">
      <c r="B176" s="210">
        <f>DATE(YEAR(Dat_01!B$2),MONTH(Dat_01!B$2),Dat_01!A200)</f>
        <v>45098</v>
      </c>
      <c r="C176" s="120">
        <f>Dat_01!A200</f>
        <v>21</v>
      </c>
      <c r="D176" s="201">
        <f>Dat_01!W200</f>
        <v>61.184428999999994</v>
      </c>
      <c r="E176" s="211">
        <f>Dat_01!V200</f>
        <v>8.8042214704985238</v>
      </c>
      <c r="F176" s="211">
        <f>Dat_01!Y200</f>
        <v>99.419123000000013</v>
      </c>
      <c r="G176" s="211">
        <f>Dat_01!X200</f>
        <v>14.306057792820685</v>
      </c>
    </row>
    <row r="177" spans="2:27">
      <c r="B177" s="210">
        <f>DATE(YEAR(Dat_01!B$2),MONTH(Dat_01!B$2),Dat_01!A201)</f>
        <v>45099</v>
      </c>
      <c r="C177" s="120">
        <f>Dat_01!A201</f>
        <v>22</v>
      </c>
      <c r="D177" s="201">
        <f>Dat_01!W201</f>
        <v>67.967583000000005</v>
      </c>
      <c r="E177" s="211">
        <f>Dat_01!V201</f>
        <v>9.4671052540434388</v>
      </c>
      <c r="F177" s="211">
        <f>Dat_01!Y201</f>
        <v>152.97609599999998</v>
      </c>
      <c r="G177" s="211">
        <f>Dat_01!X201</f>
        <v>21.307816730582481</v>
      </c>
    </row>
    <row r="178" spans="2:27">
      <c r="B178" s="210">
        <f>DATE(YEAR(Dat_01!B$2),MONTH(Dat_01!B$2),Dat_01!A202)</f>
        <v>45100</v>
      </c>
      <c r="C178" s="120">
        <f>Dat_01!A202</f>
        <v>23</v>
      </c>
      <c r="D178" s="201">
        <f>Dat_01!W202</f>
        <v>90.535873000000009</v>
      </c>
      <c r="E178" s="211">
        <f>Dat_01!V202</f>
        <v>12.779032426046685</v>
      </c>
      <c r="F178" s="211">
        <f>Dat_01!Y202</f>
        <v>147.13453700000002</v>
      </c>
      <c r="G178" s="211">
        <f>Dat_01!X202</f>
        <v>20.767867553609008</v>
      </c>
    </row>
    <row r="179" spans="2:27">
      <c r="B179" s="210">
        <f>DATE(YEAR(Dat_01!B$2),MONTH(Dat_01!B$2),Dat_01!A203)</f>
        <v>45101</v>
      </c>
      <c r="C179" s="120">
        <f>Dat_01!A203</f>
        <v>24</v>
      </c>
      <c r="D179" s="201">
        <f>Dat_01!W203</f>
        <v>90.213211999999999</v>
      </c>
      <c r="E179" s="211">
        <f>Dat_01!V203</f>
        <v>13.796560387170967</v>
      </c>
      <c r="F179" s="211">
        <f>Dat_01!Y203</f>
        <v>147.443186</v>
      </c>
      <c r="G179" s="211">
        <f>Dat_01!X203</f>
        <v>22.548901366308524</v>
      </c>
    </row>
    <row r="180" spans="2:27">
      <c r="B180" s="210">
        <f>DATE(YEAR(Dat_01!B$2),MONTH(Dat_01!B$2),Dat_01!A204)</f>
        <v>45102</v>
      </c>
      <c r="C180" s="120">
        <f>Dat_01!A204</f>
        <v>25</v>
      </c>
      <c r="D180" s="201">
        <f>Dat_01!W204</f>
        <v>77.503663000000003</v>
      </c>
      <c r="E180" s="211">
        <f>Dat_01!V204</f>
        <v>12.002502481159667</v>
      </c>
      <c r="F180" s="211">
        <f>Dat_01!Y204</f>
        <v>134.49714799999998</v>
      </c>
      <c r="G180" s="211">
        <f>Dat_01!X204</f>
        <v>20.828723315682492</v>
      </c>
    </row>
    <row r="181" spans="2:27">
      <c r="B181" s="210">
        <f>DATE(YEAR(Dat_01!B$2),MONTH(Dat_01!B$2),Dat_01!A205)</f>
        <v>45103</v>
      </c>
      <c r="C181" s="120">
        <f>Dat_01!A205</f>
        <v>26</v>
      </c>
      <c r="D181" s="201">
        <f>Dat_01!W205</f>
        <v>190.32291800000002</v>
      </c>
      <c r="E181" s="211">
        <f>Dat_01!V205</f>
        <v>24.480407287479828</v>
      </c>
      <c r="F181" s="211">
        <f>Dat_01!Y205</f>
        <v>146.18222899999998</v>
      </c>
      <c r="G181" s="211">
        <f>Dat_01!X205</f>
        <v>18.802782879314854</v>
      </c>
    </row>
    <row r="182" spans="2:27">
      <c r="B182" s="210">
        <f>DATE(YEAR(Dat_01!B$2),MONTH(Dat_01!B$2),Dat_01!A206)</f>
        <v>45104</v>
      </c>
      <c r="C182" s="120">
        <f>Dat_01!A206</f>
        <v>27</v>
      </c>
      <c r="D182" s="201">
        <f>Dat_01!W206</f>
        <v>188.31090900000001</v>
      </c>
      <c r="E182" s="211">
        <f>Dat_01!V206</f>
        <v>23.798310756982268</v>
      </c>
      <c r="F182" s="211">
        <f>Dat_01!Y206</f>
        <v>135.64181600000001</v>
      </c>
      <c r="G182" s="211">
        <f>Dat_01!X206</f>
        <v>17.142108792058401</v>
      </c>
    </row>
    <row r="183" spans="2:27">
      <c r="B183" s="210">
        <f>DATE(YEAR(Dat_01!B$2),MONTH(Dat_01!B$2),Dat_01!A207)</f>
        <v>45105</v>
      </c>
      <c r="C183" s="120">
        <f>Dat_01!A207</f>
        <v>28</v>
      </c>
      <c r="D183" s="201">
        <f>Dat_01!W207</f>
        <v>129.844368</v>
      </c>
      <c r="E183" s="211">
        <f>Dat_01!V207</f>
        <v>16.937587355058529</v>
      </c>
      <c r="F183" s="211">
        <f>Dat_01!Y207</f>
        <v>136.951155</v>
      </c>
      <c r="G183" s="211">
        <f>Dat_01!X207</f>
        <v>17.864634307347551</v>
      </c>
    </row>
    <row r="184" spans="2:27">
      <c r="B184" s="210">
        <f>DATE(YEAR(Dat_01!B$2),MONTH(Dat_01!B$2),Dat_01!A208)</f>
        <v>45106</v>
      </c>
      <c r="C184" s="120">
        <f>Dat_01!A208</f>
        <v>29</v>
      </c>
      <c r="D184" s="201">
        <f>Dat_01!W208</f>
        <v>194.94996900000001</v>
      </c>
      <c r="E184" s="211">
        <f>Dat_01!V208</f>
        <v>24.884164175643281</v>
      </c>
      <c r="F184" s="211">
        <f>Dat_01!Y208</f>
        <v>143.84408100000002</v>
      </c>
      <c r="G184" s="211">
        <f>Dat_01!X208</f>
        <v>18.36081198504079</v>
      </c>
    </row>
    <row r="185" spans="2:27">
      <c r="B185" s="210">
        <f>DATE(YEAR(Dat_01!B$2),MONTH(Dat_01!B$2),Dat_01!A209)</f>
        <v>45107</v>
      </c>
      <c r="C185" s="120">
        <f>Dat_01!A209</f>
        <v>30</v>
      </c>
      <c r="D185" s="201">
        <f>Dat_01!W209</f>
        <v>190.82211999999998</v>
      </c>
      <c r="E185" s="211">
        <f>Dat_01!V209</f>
        <v>25.203638948573587</v>
      </c>
      <c r="F185" s="211">
        <f>Dat_01!Y209</f>
        <v>153.69832300000002</v>
      </c>
      <c r="G185" s="211">
        <f>Dat_01!X209</f>
        <v>20.300356373219433</v>
      </c>
    </row>
    <row r="186" spans="2:27">
      <c r="B186" s="210">
        <f>DATE(YEAR(Dat_01!B$2),MONTH(Dat_01!B$2),Dat_01!A210)</f>
        <v>45077</v>
      </c>
      <c r="C186" s="120">
        <f>Dat_01!A210</f>
        <v>0</v>
      </c>
      <c r="D186" s="201" t="str">
        <f>Dat_01!W210</f>
        <v/>
      </c>
      <c r="E186" s="211" t="str">
        <f>Dat_01!V210</f>
        <v/>
      </c>
      <c r="F186" s="201" t="str">
        <f>Dat_01!Y210</f>
        <v/>
      </c>
      <c r="G186" s="211" t="str">
        <f>Dat_01!X210</f>
        <v/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194.94996900000001</v>
      </c>
      <c r="E189" s="213">
        <f>VLOOKUP(D189,D156:E186,2)</f>
        <v>25.203638948573587</v>
      </c>
      <c r="F189" s="202">
        <f>MAX(F156:F186)</f>
        <v>153.69832300000002</v>
      </c>
      <c r="G189" s="213">
        <f>VLOOKUP(F189,F156:G186,2)</f>
        <v>20.300356373219433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249</v>
      </c>
    </row>
    <row r="2" spans="1:2">
      <c r="A2" t="s">
        <v>242</v>
      </c>
    </row>
    <row r="3" spans="1:2">
      <c r="A3" t="s">
        <v>238</v>
      </c>
    </row>
    <row r="4" spans="1:2">
      <c r="A4" t="s">
        <v>244</v>
      </c>
    </row>
    <row r="5" spans="1:2">
      <c r="A5" t="s">
        <v>247</v>
      </c>
    </row>
    <row r="6" spans="1:2">
      <c r="A6" t="s">
        <v>245</v>
      </c>
    </row>
    <row r="7" spans="1:2">
      <c r="A7" t="s">
        <v>243</v>
      </c>
    </row>
    <row r="8" spans="1:2">
      <c r="A8" t="s">
        <v>237</v>
      </c>
    </row>
    <row r="9" spans="1:2">
      <c r="A9" t="s">
        <v>250</v>
      </c>
    </row>
    <row r="10" spans="1:2">
      <c r="A10" t="s">
        <v>248</v>
      </c>
    </row>
    <row r="11" spans="1:2">
      <c r="A11" t="s">
        <v>178</v>
      </c>
    </row>
    <row r="12" spans="1:2">
      <c r="A12" t="s">
        <v>240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D124" zoomScale="90" zoomScaleNormal="90" workbookViewId="0">
      <selection activeCell="O167" sqref="O167"/>
    </sheetView>
  </sheetViews>
  <sheetFormatPr baseColWidth="10" defaultRowHeight="12.75"/>
  <cols>
    <col min="1" max="1" width="22.140625" bestFit="1" customWidth="1"/>
    <col min="2" max="2" width="33.140625" bestFit="1" customWidth="1"/>
    <col min="3" max="15" width="17.42578125" bestFit="1" customWidth="1"/>
    <col min="16" max="20" width="14.7109375" customWidth="1"/>
    <col min="21" max="26" width="17.5703125" customWidth="1"/>
    <col min="27" max="235" width="14.7109375" customWidth="1"/>
  </cols>
  <sheetData>
    <row r="1" spans="1:13">
      <c r="A1" s="170" t="s">
        <v>30</v>
      </c>
      <c r="B1" s="170" t="s">
        <v>108</v>
      </c>
    </row>
    <row r="2" spans="1:13">
      <c r="A2" s="275" t="s">
        <v>235</v>
      </c>
      <c r="B2" s="275" t="s">
        <v>236</v>
      </c>
    </row>
    <row r="4" spans="1:13">
      <c r="A4" s="166" t="s">
        <v>30</v>
      </c>
      <c r="B4" s="324" t="s">
        <v>235</v>
      </c>
      <c r="C4" s="325"/>
      <c r="D4" s="325"/>
      <c r="E4" s="325"/>
      <c r="F4" s="325"/>
      <c r="G4" s="325"/>
      <c r="H4" s="325"/>
      <c r="I4" s="325"/>
      <c r="J4" s="325"/>
      <c r="L4" s="272" t="s">
        <v>106</v>
      </c>
      <c r="M4" s="273" t="s">
        <v>182</v>
      </c>
    </row>
    <row r="5" spans="1:13">
      <c r="A5" s="166" t="s">
        <v>105</v>
      </c>
      <c r="B5" s="318" t="s">
        <v>98</v>
      </c>
      <c r="C5" s="319"/>
      <c r="D5" s="319"/>
      <c r="E5" s="319"/>
      <c r="F5" s="319"/>
      <c r="G5" s="319"/>
      <c r="H5" s="319"/>
      <c r="I5" s="319"/>
      <c r="J5" s="319"/>
      <c r="L5" s="272" t="s">
        <v>30</v>
      </c>
      <c r="M5" s="273" t="s">
        <v>239</v>
      </c>
    </row>
    <row r="6" spans="1:13">
      <c r="A6" s="166" t="s">
        <v>106</v>
      </c>
      <c r="B6" s="167" t="s">
        <v>99</v>
      </c>
      <c r="C6" s="167" t="s">
        <v>168</v>
      </c>
      <c r="D6" s="167" t="s">
        <v>100</v>
      </c>
      <c r="E6" s="167" t="s">
        <v>101</v>
      </c>
      <c r="F6" s="167" t="s">
        <v>156</v>
      </c>
      <c r="G6" s="167" t="s">
        <v>102</v>
      </c>
      <c r="H6" s="167" t="s">
        <v>103</v>
      </c>
      <c r="I6" s="167" t="s">
        <v>169</v>
      </c>
      <c r="J6" s="167" t="s">
        <v>104</v>
      </c>
      <c r="L6" s="272" t="s">
        <v>183</v>
      </c>
      <c r="M6" s="274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6" t="s">
        <v>4</v>
      </c>
      <c r="M7" s="288">
        <v>3223.165</v>
      </c>
    </row>
    <row r="8" spans="1:13">
      <c r="A8" s="275" t="s">
        <v>2</v>
      </c>
      <c r="B8" s="284">
        <v>1913854.111422</v>
      </c>
      <c r="C8" s="284">
        <v>1192633.6106759999</v>
      </c>
      <c r="D8" s="285">
        <v>0.60472931019999998</v>
      </c>
      <c r="E8" s="284">
        <v>13198853.960201999</v>
      </c>
      <c r="F8" s="284">
        <v>9953991.5149559993</v>
      </c>
      <c r="G8" s="285">
        <v>0.325986057</v>
      </c>
      <c r="H8" s="284">
        <v>21148438.963808998</v>
      </c>
      <c r="I8" s="284">
        <v>20201363.459141999</v>
      </c>
      <c r="J8" s="285">
        <v>4.6881761500000001E-2</v>
      </c>
      <c r="L8" s="246" t="s">
        <v>129</v>
      </c>
      <c r="M8" s="288">
        <v>24561.845000000001</v>
      </c>
    </row>
    <row r="9" spans="1:13">
      <c r="A9" s="275" t="s">
        <v>81</v>
      </c>
      <c r="B9" s="284">
        <v>288841.625986</v>
      </c>
      <c r="C9" s="284">
        <v>271315.03823800001</v>
      </c>
      <c r="D9" s="285">
        <v>6.4598659399999994E-2</v>
      </c>
      <c r="E9" s="284">
        <v>2726743.69147</v>
      </c>
      <c r="F9" s="284">
        <v>1682611.1985760001</v>
      </c>
      <c r="G9" s="285">
        <v>0.62054293579999997</v>
      </c>
      <c r="H9" s="284">
        <v>4820308.3737730002</v>
      </c>
      <c r="I9" s="284">
        <v>2781221.325952</v>
      </c>
      <c r="J9" s="285">
        <v>0.73316245229999999</v>
      </c>
      <c r="L9" s="246" t="s">
        <v>9</v>
      </c>
      <c r="M9" s="288">
        <v>5589.4944999999998</v>
      </c>
    </row>
    <row r="10" spans="1:13">
      <c r="A10" s="275" t="s">
        <v>3</v>
      </c>
      <c r="B10" s="284">
        <v>4008721.21</v>
      </c>
      <c r="C10" s="284">
        <v>4459458.3080000002</v>
      </c>
      <c r="D10" s="285">
        <v>-0.1010744056</v>
      </c>
      <c r="E10" s="284">
        <v>27104755.583000001</v>
      </c>
      <c r="F10" s="284">
        <v>27526702.388</v>
      </c>
      <c r="G10" s="285">
        <v>-1.5328636099999999E-2</v>
      </c>
      <c r="H10" s="284">
        <v>55561664.072999999</v>
      </c>
      <c r="I10" s="284">
        <v>54921440.068999998</v>
      </c>
      <c r="J10" s="285">
        <v>1.1657087E-2</v>
      </c>
      <c r="L10" s="246" t="s">
        <v>5</v>
      </c>
      <c r="M10" s="288">
        <v>29627.448499999999</v>
      </c>
    </row>
    <row r="11" spans="1:13">
      <c r="A11" s="275" t="s">
        <v>4</v>
      </c>
      <c r="B11" s="284">
        <v>297649.54599999997</v>
      </c>
      <c r="C11" s="284">
        <v>803894.51300000004</v>
      </c>
      <c r="D11" s="285">
        <v>-0.62974054280000002</v>
      </c>
      <c r="E11" s="284">
        <v>1928720.2790000001</v>
      </c>
      <c r="F11" s="284">
        <v>4009384.7310000001</v>
      </c>
      <c r="G11" s="285">
        <v>-0.51894856479999996</v>
      </c>
      <c r="H11" s="284">
        <v>5605736.8760000002</v>
      </c>
      <c r="I11" s="284">
        <v>6934306.3320000004</v>
      </c>
      <c r="J11" s="285">
        <v>-0.19159370710000001</v>
      </c>
      <c r="L11" s="246" t="s">
        <v>95</v>
      </c>
      <c r="M11" s="288">
        <v>7.95</v>
      </c>
    </row>
    <row r="12" spans="1:13">
      <c r="A12" s="275" t="s">
        <v>95</v>
      </c>
      <c r="B12" s="284">
        <v>0</v>
      </c>
      <c r="C12" s="284">
        <v>0</v>
      </c>
      <c r="D12" s="285">
        <v>0</v>
      </c>
      <c r="E12" s="284">
        <v>-1E-3</v>
      </c>
      <c r="F12" s="284">
        <v>0</v>
      </c>
      <c r="G12" s="285">
        <v>0</v>
      </c>
      <c r="H12" s="284">
        <v>-1E-3</v>
      </c>
      <c r="I12" s="284">
        <v>-1E-3</v>
      </c>
      <c r="J12" s="285">
        <v>0</v>
      </c>
      <c r="L12" s="246" t="s">
        <v>2</v>
      </c>
      <c r="M12" s="288">
        <v>17095.69803</v>
      </c>
    </row>
    <row r="13" spans="1:13">
      <c r="A13" s="275" t="s">
        <v>11</v>
      </c>
      <c r="B13" s="284">
        <v>4052747.344</v>
      </c>
      <c r="C13" s="284">
        <v>5827771.9910000004</v>
      </c>
      <c r="D13" s="285">
        <v>-0.30458031810000002</v>
      </c>
      <c r="E13" s="284">
        <v>17883918.414000001</v>
      </c>
      <c r="F13" s="284">
        <v>24033544.447999999</v>
      </c>
      <c r="G13" s="285">
        <v>-0.25587678289999999</v>
      </c>
      <c r="H13" s="284">
        <v>54412182.741999999</v>
      </c>
      <c r="I13" s="284">
        <v>48685464.859999999</v>
      </c>
      <c r="J13" s="285">
        <v>0.11762685019999999</v>
      </c>
      <c r="L13" s="246" t="s">
        <v>3</v>
      </c>
      <c r="M13" s="288">
        <v>7117.29</v>
      </c>
    </row>
    <row r="14" spans="1:13">
      <c r="A14" s="275" t="s">
        <v>5</v>
      </c>
      <c r="B14" s="284">
        <v>3017757.804</v>
      </c>
      <c r="C14" s="284">
        <v>3650628.0529999998</v>
      </c>
      <c r="D14" s="285">
        <v>-0.17335927949999999</v>
      </c>
      <c r="E14" s="284">
        <v>31657984.609000001</v>
      </c>
      <c r="F14" s="284">
        <v>30153060.416000001</v>
      </c>
      <c r="G14" s="285">
        <v>4.9909500799999999E-2</v>
      </c>
      <c r="H14" s="284">
        <v>61324613.329999998</v>
      </c>
      <c r="I14" s="284">
        <v>58383981.226000004</v>
      </c>
      <c r="J14" s="285">
        <v>5.0367104900000001E-2</v>
      </c>
      <c r="L14" s="246" t="s">
        <v>134</v>
      </c>
      <c r="M14" s="288">
        <v>1087.3499999999999</v>
      </c>
    </row>
    <row r="15" spans="1:13">
      <c r="A15" s="275" t="s">
        <v>6</v>
      </c>
      <c r="B15" s="284">
        <v>3777781.9950000001</v>
      </c>
      <c r="C15" s="284">
        <v>3163689.4210000001</v>
      </c>
      <c r="D15" s="285">
        <v>0.1941064663</v>
      </c>
      <c r="E15" s="284">
        <v>18086860.969000001</v>
      </c>
      <c r="F15" s="284">
        <v>13599597.899</v>
      </c>
      <c r="G15" s="285">
        <v>0.32995556949999999</v>
      </c>
      <c r="H15" s="284">
        <v>31806158.057999998</v>
      </c>
      <c r="I15" s="284">
        <v>24462089.458999999</v>
      </c>
      <c r="J15" s="285">
        <v>0.30022245689999999</v>
      </c>
      <c r="L15" s="246" t="s">
        <v>181</v>
      </c>
      <c r="M15" s="288">
        <v>387.17849999999999</v>
      </c>
    </row>
    <row r="16" spans="1:13">
      <c r="A16" s="275" t="s">
        <v>7</v>
      </c>
      <c r="B16" s="284">
        <v>541903.95700000005</v>
      </c>
      <c r="C16" s="284">
        <v>534217.86699999997</v>
      </c>
      <c r="D16" s="285">
        <v>1.4387557E-2</v>
      </c>
      <c r="E16" s="284">
        <v>2376152.4270000001</v>
      </c>
      <c r="F16" s="284">
        <v>2067982.5490000001</v>
      </c>
      <c r="G16" s="285">
        <v>0.1490195738</v>
      </c>
      <c r="H16" s="284">
        <v>4431362.7060000002</v>
      </c>
      <c r="I16" s="284">
        <v>4609929.943</v>
      </c>
      <c r="J16" s="285">
        <v>-3.8735347199999999E-2</v>
      </c>
      <c r="L16" s="246" t="s">
        <v>133</v>
      </c>
      <c r="M16" s="288">
        <v>131.6275</v>
      </c>
    </row>
    <row r="17" spans="1:13">
      <c r="A17" s="275" t="s">
        <v>8</v>
      </c>
      <c r="B17" s="284">
        <v>320732.98300000001</v>
      </c>
      <c r="C17" s="284">
        <v>415072.97200000001</v>
      </c>
      <c r="D17" s="285">
        <v>-0.22728530969999999</v>
      </c>
      <c r="E17" s="284">
        <v>1882798.834</v>
      </c>
      <c r="F17" s="284">
        <v>2465229.6129999999</v>
      </c>
      <c r="G17" s="285">
        <v>-0.23625822760000001</v>
      </c>
      <c r="H17" s="284">
        <v>4063782.5619999999</v>
      </c>
      <c r="I17" s="284">
        <v>4923629.3260000004</v>
      </c>
      <c r="J17" s="285">
        <v>-0.17463677850000001</v>
      </c>
      <c r="L17" s="246" t="s">
        <v>130</v>
      </c>
      <c r="M17" s="288">
        <v>20874.339776000001</v>
      </c>
    </row>
    <row r="18" spans="1:13">
      <c r="A18" s="275" t="s">
        <v>9</v>
      </c>
      <c r="B18" s="284">
        <v>1682039.4839999999</v>
      </c>
      <c r="C18" s="284">
        <v>1466342.5390000001</v>
      </c>
      <c r="D18" s="285">
        <v>0.1470986071</v>
      </c>
      <c r="E18" s="284">
        <v>9596669.9470000006</v>
      </c>
      <c r="F18" s="284">
        <v>11516972.887</v>
      </c>
      <c r="G18" s="285">
        <v>-0.166736777</v>
      </c>
      <c r="H18" s="284">
        <v>15807551.348999999</v>
      </c>
      <c r="I18" s="284">
        <v>24508122.493999999</v>
      </c>
      <c r="J18" s="285">
        <v>-0.35500765699999998</v>
      </c>
      <c r="L18" s="246" t="s">
        <v>131</v>
      </c>
      <c r="M18" s="288">
        <v>2304.0129999999999</v>
      </c>
    </row>
    <row r="19" spans="1:13">
      <c r="A19" s="275" t="s">
        <v>69</v>
      </c>
      <c r="B19" s="284">
        <v>65018.799500000001</v>
      </c>
      <c r="C19" s="284">
        <v>63217.4035</v>
      </c>
      <c r="D19" s="285">
        <v>2.8495254500000001E-2</v>
      </c>
      <c r="E19" s="284">
        <v>328666.87699999998</v>
      </c>
      <c r="F19" s="284">
        <v>403330.40850000002</v>
      </c>
      <c r="G19" s="285">
        <v>-0.18511753619999999</v>
      </c>
      <c r="H19" s="284">
        <v>664135.47699999996</v>
      </c>
      <c r="I19" s="284">
        <v>797538.25450000004</v>
      </c>
      <c r="J19" s="285">
        <v>-0.1672681865</v>
      </c>
      <c r="L19" s="246" t="s">
        <v>81</v>
      </c>
      <c r="M19" s="288">
        <v>3331.4</v>
      </c>
    </row>
    <row r="20" spans="1:13">
      <c r="A20" s="275" t="s">
        <v>70</v>
      </c>
      <c r="B20" s="284">
        <v>106860.5245</v>
      </c>
      <c r="C20" s="284">
        <v>142179.9135</v>
      </c>
      <c r="D20" s="285">
        <v>-0.24841335270000001</v>
      </c>
      <c r="E20" s="284">
        <v>556328.12</v>
      </c>
      <c r="F20" s="284">
        <v>936115.37749999994</v>
      </c>
      <c r="G20" s="285">
        <v>-0.40570560709999998</v>
      </c>
      <c r="H20" s="284">
        <v>1381265.1129999999</v>
      </c>
      <c r="I20" s="284">
        <v>2012379.5285</v>
      </c>
      <c r="J20" s="285">
        <v>-0.31361599870000001</v>
      </c>
      <c r="L20" s="289" t="s">
        <v>15</v>
      </c>
      <c r="M20" s="290">
        <v>115338.799806</v>
      </c>
    </row>
    <row r="21" spans="1:13">
      <c r="A21" s="276" t="s">
        <v>10</v>
      </c>
      <c r="B21" s="286">
        <v>20073909.384408001</v>
      </c>
      <c r="C21" s="286">
        <v>21990421.629914001</v>
      </c>
      <c r="D21" s="287">
        <v>-8.7152137300000002E-2</v>
      </c>
      <c r="E21" s="286">
        <v>127328453.709672</v>
      </c>
      <c r="F21" s="286">
        <v>128348523.43053199</v>
      </c>
      <c r="G21" s="287">
        <v>-7.9476544999999999E-3</v>
      </c>
      <c r="H21" s="286">
        <v>261027199.62258199</v>
      </c>
      <c r="I21" s="286">
        <v>253221466.27609399</v>
      </c>
      <c r="J21" s="287">
        <v>3.0825717400000001E-2</v>
      </c>
    </row>
    <row r="22" spans="1:13">
      <c r="A22" s="275" t="s">
        <v>121</v>
      </c>
      <c r="B22" s="284">
        <v>-414946.022</v>
      </c>
      <c r="C22" s="284">
        <v>-467845.87496699998</v>
      </c>
      <c r="D22" s="285">
        <v>-0.1130711112</v>
      </c>
      <c r="E22" s="284">
        <v>-4315566.1855629999</v>
      </c>
      <c r="F22" s="284">
        <v>-2799300.9107169998</v>
      </c>
      <c r="G22" s="285">
        <v>0.54165855090000004</v>
      </c>
      <c r="H22" s="284">
        <v>-7611581.2515730001</v>
      </c>
      <c r="I22" s="284">
        <v>-4492894.5483210003</v>
      </c>
      <c r="J22" s="285">
        <v>0.69413752529999995</v>
      </c>
      <c r="M22" s="283"/>
    </row>
    <row r="23" spans="1:13">
      <c r="A23" s="275" t="s">
        <v>97</v>
      </c>
      <c r="B23" s="284">
        <v>-124350.13400000001</v>
      </c>
      <c r="C23" s="284">
        <v>-35225.063999999998</v>
      </c>
      <c r="D23" s="285">
        <v>2.5301606264999998</v>
      </c>
      <c r="E23" s="284">
        <v>-637024.66500000004</v>
      </c>
      <c r="F23" s="284">
        <v>-190264.30100000001</v>
      </c>
      <c r="G23" s="285">
        <v>2.3481039883000001</v>
      </c>
      <c r="H23" s="284">
        <v>-1049494.068</v>
      </c>
      <c r="I23" s="284">
        <v>-412792.29599999997</v>
      </c>
      <c r="J23" s="285">
        <v>1.5424264894999999</v>
      </c>
    </row>
    <row r="24" spans="1:13">
      <c r="A24" s="275" t="s">
        <v>122</v>
      </c>
      <c r="B24" s="284">
        <v>-1071109.419</v>
      </c>
      <c r="C24" s="284">
        <v>-1458729.5049999999</v>
      </c>
      <c r="D24" s="285">
        <v>-0.26572444350000002</v>
      </c>
      <c r="E24" s="284">
        <v>-9559443.1070000008</v>
      </c>
      <c r="F24" s="284">
        <v>-6887624.1289999997</v>
      </c>
      <c r="G24" s="285">
        <v>0.38791590949999999</v>
      </c>
      <c r="H24" s="284">
        <v>-22473508.478</v>
      </c>
      <c r="I24" s="284">
        <v>-7816603.8250000002</v>
      </c>
      <c r="J24" s="285">
        <v>1.8750988257000001</v>
      </c>
    </row>
    <row r="25" spans="1:13">
      <c r="A25" s="276" t="s">
        <v>123</v>
      </c>
      <c r="B25" s="286">
        <v>18463503.809408002</v>
      </c>
      <c r="C25" s="286">
        <v>20028621.185947001</v>
      </c>
      <c r="D25" s="287">
        <v>-7.8144040100000006E-2</v>
      </c>
      <c r="E25" s="286">
        <v>112816419.75210901</v>
      </c>
      <c r="F25" s="286">
        <v>118471334.08981501</v>
      </c>
      <c r="G25" s="287">
        <v>-4.7732342900000002E-2</v>
      </c>
      <c r="H25" s="286">
        <v>229892615.82500899</v>
      </c>
      <c r="I25" s="286">
        <v>240499175.60677299</v>
      </c>
      <c r="J25" s="287">
        <v>-4.4102270800000003E-2</v>
      </c>
    </row>
    <row r="26" spans="1:13">
      <c r="A26" s="275" t="s">
        <v>217</v>
      </c>
      <c r="B26" s="284">
        <v>3294.855</v>
      </c>
      <c r="C26" s="284">
        <v>0</v>
      </c>
      <c r="D26" s="285">
        <v>0</v>
      </c>
      <c r="E26" s="284">
        <v>15625.62</v>
      </c>
      <c r="F26" s="284">
        <v>0</v>
      </c>
      <c r="G26" s="285">
        <v>0</v>
      </c>
      <c r="H26" s="284">
        <v>15931.349</v>
      </c>
      <c r="I26" s="284">
        <v>0</v>
      </c>
      <c r="J26" s="285">
        <v>0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2.8883602097502474</v>
      </c>
      <c r="D33" s="104"/>
      <c r="E33" s="159" t="s">
        <v>16</v>
      </c>
      <c r="F33" s="160">
        <f>SUM(C33:C39)</f>
        <v>38.337769314727794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6.1707682167417115</v>
      </c>
      <c r="D34" s="104"/>
      <c r="E34" s="163" t="s">
        <v>17</v>
      </c>
      <c r="F34" s="164">
        <f>SUM(C40:C45)</f>
        <v>61.662230685272171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2.7945192818213527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21.295388057889493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5589.4944999999998</v>
      </c>
      <c r="C37" s="106">
        <f t="shared" si="1"/>
        <v>4.8461528205612812</v>
      </c>
      <c r="D37" s="104"/>
      <c r="E37" s="104"/>
      <c r="F37" s="104"/>
      <c r="I37" s="44"/>
    </row>
    <row r="38" spans="1:9">
      <c r="A38" s="105" t="s">
        <v>184</v>
      </c>
      <c r="B38" s="123">
        <f t="shared" si="0"/>
        <v>7.95</v>
      </c>
      <c r="C38" s="106">
        <f t="shared" si="1"/>
        <v>6.8927368876491755E-3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0.33568799107605996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0.11412248109170338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29627.448499999999</v>
      </c>
      <c r="C41" s="106">
        <f t="shared" si="1"/>
        <v>25.687321655707702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17095.69803</v>
      </c>
      <c r="C42" s="106">
        <f t="shared" si="1"/>
        <v>14.822157035407843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20874.339776000001</v>
      </c>
      <c r="C43" s="106">
        <f t="shared" si="1"/>
        <v>18.098280726963225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1.9976044521664453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0.9427443339352618</v>
      </c>
      <c r="E45" s="104"/>
      <c r="F45" s="104"/>
    </row>
    <row r="46" spans="1:9">
      <c r="A46" s="107" t="s">
        <v>15</v>
      </c>
      <c r="B46" s="124">
        <f>SUM(B33:B45)</f>
        <v>115338.79980600002</v>
      </c>
      <c r="C46" s="108">
        <f>SUM(C33:C45)</f>
        <v>99.999999999999972</v>
      </c>
      <c r="D46" s="104" t="str">
        <f>CONCATENATE(TEXT(B46,"#.##0")," MW")</f>
        <v>115.339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288.841625986</v>
      </c>
      <c r="C50" s="106">
        <f t="shared" ref="C50:C61" si="2">B50/$B$62*100</f>
        <v>1.4388907534391477</v>
      </c>
      <c r="D50" s="125"/>
      <c r="E50" s="159" t="s">
        <v>16</v>
      </c>
      <c r="F50" s="160">
        <f>SUM(C50:C55)</f>
        <v>51.992163233498587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4008.7212100000002</v>
      </c>
      <c r="C51" s="106">
        <f t="shared" si="2"/>
        <v>19.969808238318006</v>
      </c>
      <c r="D51" s="125"/>
      <c r="E51" s="163" t="s">
        <v>17</v>
      </c>
      <c r="F51" s="164">
        <f>SUM(C56:C61)</f>
        <v>48.007836766501413</v>
      </c>
      <c r="J51" s="44"/>
    </row>
    <row r="52" spans="1:10">
      <c r="A52" s="105" t="s">
        <v>4</v>
      </c>
      <c r="B52" s="165">
        <f t="shared" si="3"/>
        <v>297.64954599999999</v>
      </c>
      <c r="C52" s="106">
        <f t="shared" si="2"/>
        <v>1.4827682057347196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4052.7473439999999</v>
      </c>
      <c r="C53" s="106">
        <f t="shared" si="2"/>
        <v>20.189128417346993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1682.0394839999999</v>
      </c>
      <c r="C54" s="106">
        <f t="shared" si="2"/>
        <v>8.3792322252211111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106.8605245</v>
      </c>
      <c r="C55" s="106">
        <f t="shared" si="2"/>
        <v>0.53233539343861802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65.0187995</v>
      </c>
      <c r="C56" s="106">
        <f t="shared" si="2"/>
        <v>0.32389704593616447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3017.7578039999999</v>
      </c>
      <c r="C57" s="106">
        <f t="shared" si="2"/>
        <v>15.03323416585701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1913.854111422</v>
      </c>
      <c r="C58" s="106">
        <f t="shared" si="2"/>
        <v>9.5340378138228896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3777.7819950000003</v>
      </c>
      <c r="C59" s="106">
        <f t="shared" si="2"/>
        <v>18.819363596083161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541.9039570000001</v>
      </c>
      <c r="C60" s="106">
        <f t="shared" si="2"/>
        <v>2.6995437043315191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320.73298299999999</v>
      </c>
      <c r="C61" s="106">
        <f t="shared" si="2"/>
        <v>1.597760440470668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20073.909384407998</v>
      </c>
      <c r="C62" s="108">
        <f>SUM(C50:C61)</f>
        <v>100</v>
      </c>
      <c r="D62" s="104"/>
      <c r="E62" s="104"/>
      <c r="F62" s="104"/>
    </row>
    <row r="66" spans="1:8">
      <c r="A66" s="166" t="s">
        <v>31</v>
      </c>
      <c r="B66" s="298" t="s">
        <v>241</v>
      </c>
      <c r="G66" s="166" t="s">
        <v>31</v>
      </c>
      <c r="H66" s="298" t="s">
        <v>219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222</v>
      </c>
      <c r="H68" s="168"/>
    </row>
    <row r="69" spans="1:8">
      <c r="A69" s="275" t="s">
        <v>2</v>
      </c>
      <c r="B69" s="291">
        <v>56.054274296000003</v>
      </c>
      <c r="G69" s="275" t="s">
        <v>2</v>
      </c>
      <c r="H69" s="291">
        <v>140.78295552399999</v>
      </c>
    </row>
    <row r="70" spans="1:8">
      <c r="A70" s="275" t="s">
        <v>81</v>
      </c>
      <c r="B70" s="291">
        <v>10.20031316</v>
      </c>
      <c r="G70" s="275" t="s">
        <v>81</v>
      </c>
      <c r="H70" s="291">
        <v>16.355018235999999</v>
      </c>
    </row>
    <row r="71" spans="1:8">
      <c r="A71" s="275" t="s">
        <v>3</v>
      </c>
      <c r="B71" s="291">
        <v>162.714091</v>
      </c>
      <c r="G71" s="275" t="s">
        <v>3</v>
      </c>
      <c r="H71" s="291">
        <v>170.10828599999999</v>
      </c>
    </row>
    <row r="72" spans="1:8">
      <c r="A72" s="275" t="s">
        <v>4</v>
      </c>
      <c r="B72" s="291">
        <v>7.578773</v>
      </c>
      <c r="G72" s="275" t="s">
        <v>4</v>
      </c>
      <c r="H72" s="291">
        <v>9.1024949999999993</v>
      </c>
    </row>
    <row r="73" spans="1:8">
      <c r="A73" s="275" t="s">
        <v>95</v>
      </c>
      <c r="B73" s="291">
        <v>0</v>
      </c>
      <c r="G73" s="275" t="s">
        <v>95</v>
      </c>
      <c r="H73" s="291">
        <v>0</v>
      </c>
    </row>
    <row r="74" spans="1:8">
      <c r="A74" s="275" t="s">
        <v>11</v>
      </c>
      <c r="B74" s="291">
        <v>109.29490800000001</v>
      </c>
      <c r="G74" s="275" t="s">
        <v>11</v>
      </c>
      <c r="H74" s="291">
        <v>57.895077000000001</v>
      </c>
    </row>
    <row r="75" spans="1:8">
      <c r="A75" s="275" t="s">
        <v>5</v>
      </c>
      <c r="B75" s="291">
        <v>190.32291799999999</v>
      </c>
      <c r="G75" s="275" t="s">
        <v>5</v>
      </c>
      <c r="H75" s="291">
        <v>338.551354</v>
      </c>
    </row>
    <row r="76" spans="1:8">
      <c r="A76" s="275" t="s">
        <v>6</v>
      </c>
      <c r="B76" s="291">
        <v>146.18222900000001</v>
      </c>
      <c r="G76" s="275" t="s">
        <v>6</v>
      </c>
      <c r="H76" s="291">
        <v>75.551539000000005</v>
      </c>
    </row>
    <row r="77" spans="1:8">
      <c r="A77" s="275" t="s">
        <v>7</v>
      </c>
      <c r="B77" s="291">
        <v>25.489255</v>
      </c>
      <c r="G77" s="275" t="s">
        <v>7</v>
      </c>
      <c r="H77" s="291">
        <v>6.8643190000000001</v>
      </c>
    </row>
    <row r="78" spans="1:8">
      <c r="A78" s="275" t="s">
        <v>8</v>
      </c>
      <c r="B78" s="291">
        <v>10.569335000000001</v>
      </c>
      <c r="G78" s="275" t="s">
        <v>8</v>
      </c>
      <c r="H78" s="291">
        <v>10.077373</v>
      </c>
    </row>
    <row r="79" spans="1:8">
      <c r="A79" s="275" t="s">
        <v>9</v>
      </c>
      <c r="B79" s="291">
        <v>53.943404000000001</v>
      </c>
      <c r="G79" s="275" t="s">
        <v>9</v>
      </c>
      <c r="H79" s="291">
        <v>36.299419999999998</v>
      </c>
    </row>
    <row r="80" spans="1:8">
      <c r="A80" s="275" t="s">
        <v>69</v>
      </c>
      <c r="B80" s="291">
        <v>2.020689</v>
      </c>
      <c r="G80" s="275" t="s">
        <v>69</v>
      </c>
      <c r="H80" s="291">
        <v>1.165713</v>
      </c>
    </row>
    <row r="81" spans="1:11">
      <c r="A81" s="275" t="s">
        <v>70</v>
      </c>
      <c r="B81" s="291">
        <v>3.0797759999999998</v>
      </c>
      <c r="G81" s="275" t="s">
        <v>70</v>
      </c>
      <c r="H81" s="291">
        <v>2.4135810000000002</v>
      </c>
    </row>
    <row r="82" spans="1:11">
      <c r="A82" s="276" t="s">
        <v>10</v>
      </c>
      <c r="B82" s="292">
        <v>777.44996545599997</v>
      </c>
      <c r="C82">
        <f>SUM(B69,B75:B78,B80)</f>
        <v>430.63870029600002</v>
      </c>
      <c r="G82" s="276" t="s">
        <v>10</v>
      </c>
      <c r="H82" s="292">
        <v>865.16713075999996</v>
      </c>
      <c r="I82">
        <f>SUM(H69,H75:H78,H80)</f>
        <v>572.99325352400001</v>
      </c>
    </row>
    <row r="83" spans="1:11">
      <c r="A83" s="275" t="s">
        <v>121</v>
      </c>
      <c r="B83" s="291">
        <v>-6.6726340000000004</v>
      </c>
      <c r="G83" s="275" t="s">
        <v>121</v>
      </c>
      <c r="H83" s="291">
        <v>-33.93468</v>
      </c>
    </row>
    <row r="84" spans="1:11">
      <c r="A84" s="275" t="s">
        <v>97</v>
      </c>
      <c r="B84" s="291">
        <v>-4.5159130000000003</v>
      </c>
      <c r="G84" s="275" t="s">
        <v>97</v>
      </c>
      <c r="H84" s="291">
        <v>-4.8965899999999998</v>
      </c>
    </row>
    <row r="85" spans="1:11">
      <c r="A85" s="275" t="s">
        <v>122</v>
      </c>
      <c r="B85" s="291">
        <v>-66.550995999999998</v>
      </c>
      <c r="G85" s="275" t="s">
        <v>122</v>
      </c>
      <c r="H85" s="291">
        <v>-67.498549999999994</v>
      </c>
    </row>
    <row r="86" spans="1:11">
      <c r="A86" s="276" t="s">
        <v>123</v>
      </c>
      <c r="B86" s="292">
        <v>699.71042245599995</v>
      </c>
      <c r="G86" s="276" t="s">
        <v>123</v>
      </c>
      <c r="H86" s="292">
        <v>758.83731076000004</v>
      </c>
    </row>
    <row r="87" spans="1:11">
      <c r="A87" s="275" t="s">
        <v>217</v>
      </c>
      <c r="B87" s="291">
        <v>0.12795999999999999</v>
      </c>
      <c r="G87" s="275" t="s">
        <v>217</v>
      </c>
      <c r="H87" s="291">
        <v>5.2087000000000001E-2</v>
      </c>
    </row>
    <row r="91" spans="1:11">
      <c r="B91" s="175" t="str">
        <f>"Mes " &amp;B66</f>
        <v>Mes 26/06/2023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26/06/2023</v>
      </c>
      <c r="B92" s="157"/>
      <c r="C92" s="157"/>
      <c r="D92" s="157"/>
      <c r="E92" s="174" t="str">
        <f>CONCATENATE("Mes",CHAR(13),MID(A92,66,10))</f>
        <v>Mes_x000D_26/06/2023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1.3120218166087616</v>
      </c>
      <c r="C94" s="104"/>
      <c r="G94" s="105" t="s">
        <v>81</v>
      </c>
      <c r="H94" s="173">
        <f>VLOOKUP(G94,G$69:H$84,2,FALSE)/VLOOKUP("Generación",G$69:H$84,2,FALSE)*100</f>
        <v>1.8903883023888168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20.929204222751856</v>
      </c>
      <c r="C95" s="104"/>
      <c r="G95" s="105" t="s">
        <v>3</v>
      </c>
      <c r="H95" s="173">
        <f>VLOOKUP(G95,G$69:H$84,2,FALSE)/VLOOKUP("Generación",G$69:H$84,2,FALSE)*100</f>
        <v>19.661898834571947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0.97482453363475308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1.0521082778542425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14.058127578138734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6.6917795350295473</v>
      </c>
      <c r="I97" s="104"/>
      <c r="J97" s="104"/>
      <c r="K97" s="104"/>
    </row>
    <row r="98" spans="1:11">
      <c r="A98" s="105" t="s">
        <v>9</v>
      </c>
      <c r="B98" s="173">
        <f t="shared" si="5"/>
        <v>6.9385049066611542</v>
      </c>
      <c r="C98" s="104"/>
      <c r="D98" s="104"/>
      <c r="E98" s="104"/>
      <c r="G98" s="105" t="s">
        <v>9</v>
      </c>
      <c r="H98" s="173">
        <f t="shared" si="6"/>
        <v>4.1956540776246349</v>
      </c>
      <c r="I98" s="104"/>
      <c r="J98" s="104"/>
      <c r="K98" s="104"/>
    </row>
    <row r="99" spans="1:11">
      <c r="A99" s="105" t="s">
        <v>70</v>
      </c>
      <c r="B99" s="173">
        <f t="shared" si="5"/>
        <v>0.39613816153347048</v>
      </c>
      <c r="C99" s="104"/>
      <c r="D99" s="104"/>
      <c r="E99" s="104"/>
      <c r="G99" s="105" t="s">
        <v>70</v>
      </c>
      <c r="H99" s="173">
        <f t="shared" si="6"/>
        <v>0.27897280354141601</v>
      </c>
      <c r="I99" s="104"/>
      <c r="J99" s="104"/>
      <c r="K99" s="104"/>
    </row>
    <row r="100" spans="1:11">
      <c r="A100" s="105" t="s">
        <v>69</v>
      </c>
      <c r="B100" s="173">
        <f t="shared" si="5"/>
        <v>0.25991241749104704</v>
      </c>
      <c r="C100" s="104"/>
      <c r="D100" s="104"/>
      <c r="E100" s="104"/>
      <c r="G100" s="105" t="s">
        <v>69</v>
      </c>
      <c r="H100" s="173">
        <f t="shared" si="6"/>
        <v>0.13473847520952253</v>
      </c>
      <c r="I100" s="104"/>
      <c r="J100" s="104"/>
      <c r="K100" s="104"/>
    </row>
    <row r="101" spans="1:11">
      <c r="A101" s="105" t="s">
        <v>5</v>
      </c>
      <c r="B101" s="173">
        <f t="shared" si="5"/>
        <v>24.480407287479824</v>
      </c>
      <c r="C101" s="104"/>
      <c r="D101" s="104"/>
      <c r="E101" s="104"/>
      <c r="G101" s="105" t="s">
        <v>5</v>
      </c>
      <c r="H101" s="173">
        <f t="shared" si="6"/>
        <v>39.131324106430391</v>
      </c>
      <c r="I101" s="104"/>
      <c r="J101" s="104"/>
      <c r="K101" s="104"/>
    </row>
    <row r="102" spans="1:11">
      <c r="A102" s="105" t="s">
        <v>2</v>
      </c>
      <c r="B102" s="173">
        <f t="shared" si="5"/>
        <v>7.2100169511387566</v>
      </c>
      <c r="C102" s="104"/>
      <c r="D102" s="104"/>
      <c r="E102" s="104"/>
      <c r="G102" s="105" t="s">
        <v>2</v>
      </c>
      <c r="H102" s="173">
        <f t="shared" si="6"/>
        <v>16.272342131205352</v>
      </c>
      <c r="I102" s="104"/>
      <c r="J102" s="104"/>
      <c r="K102" s="104"/>
    </row>
    <row r="103" spans="1:11">
      <c r="A103" s="105" t="s">
        <v>6</v>
      </c>
      <c r="B103" s="173">
        <f t="shared" si="5"/>
        <v>18.802782879314854</v>
      </c>
      <c r="C103" s="104"/>
      <c r="D103" s="104"/>
      <c r="E103" s="104"/>
      <c r="G103" s="105" t="s">
        <v>6</v>
      </c>
      <c r="H103" s="173">
        <f t="shared" si="6"/>
        <v>8.7325946992036432</v>
      </c>
      <c r="I103" s="104"/>
      <c r="J103" s="104"/>
      <c r="K103" s="104"/>
    </row>
    <row r="104" spans="1:11">
      <c r="A104" s="105" t="s">
        <v>7</v>
      </c>
      <c r="B104" s="173">
        <f t="shared" si="5"/>
        <v>3.2785717579972768</v>
      </c>
      <c r="C104" s="104"/>
      <c r="D104" s="104"/>
      <c r="E104" s="104"/>
      <c r="G104" s="105" t="s">
        <v>7</v>
      </c>
      <c r="H104" s="173">
        <f t="shared" si="6"/>
        <v>0.79340959173634895</v>
      </c>
      <c r="I104" s="104"/>
      <c r="J104" s="104"/>
      <c r="K104" s="104"/>
    </row>
    <row r="105" spans="1:11">
      <c r="A105" s="105" t="s">
        <v>8</v>
      </c>
      <c r="B105" s="173">
        <f t="shared" si="5"/>
        <v>1.3594874872495155</v>
      </c>
      <c r="C105" s="157"/>
      <c r="D105" s="157"/>
      <c r="E105" s="157"/>
      <c r="G105" s="105" t="s">
        <v>8</v>
      </c>
      <c r="H105" s="173">
        <f t="shared" si="6"/>
        <v>1.1647891652041382</v>
      </c>
      <c r="I105" s="104"/>
      <c r="J105" s="104"/>
      <c r="K105" s="104"/>
    </row>
    <row r="106" spans="1:11">
      <c r="A106" s="107" t="s">
        <v>15</v>
      </c>
      <c r="B106" s="108">
        <f>SUM(B94:B105)</f>
        <v>100</v>
      </c>
      <c r="C106" s="157"/>
      <c r="D106" s="157"/>
      <c r="E106" s="157"/>
      <c r="G106" s="107" t="s">
        <v>15</v>
      </c>
      <c r="H106" s="108">
        <f>SUM(H94:H105)</f>
        <v>100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44.608821219328732</v>
      </c>
      <c r="G109" s="159" t="s">
        <v>16</v>
      </c>
      <c r="H109" s="160">
        <f>SUM(H94:H99)</f>
        <v>33.770801831010601</v>
      </c>
    </row>
    <row r="110" spans="1:11">
      <c r="A110" s="163" t="s">
        <v>17</v>
      </c>
      <c r="B110" s="164">
        <f>SUM(B100:B105)</f>
        <v>55.391178780671275</v>
      </c>
      <c r="G110" s="163" t="s">
        <v>17</v>
      </c>
      <c r="H110" s="164">
        <f>SUM(H100:H105)</f>
        <v>66.229198168989399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24" t="s">
        <v>98</v>
      </c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  <c r="O115" s="325"/>
      <c r="P115" s="325"/>
      <c r="Q115" s="325"/>
      <c r="R115" s="325"/>
      <c r="S115" s="325"/>
      <c r="T115" s="325"/>
      <c r="U115" s="325"/>
      <c r="V115" s="325"/>
      <c r="W115" s="325"/>
      <c r="X115" s="325"/>
      <c r="Y115" s="325"/>
      <c r="Z115" s="325"/>
    </row>
    <row r="116" spans="1:26">
      <c r="A116" s="166" t="s">
        <v>106</v>
      </c>
      <c r="B116" s="316" t="s">
        <v>109</v>
      </c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</row>
    <row r="117" spans="1:26">
      <c r="A117" s="170" t="s">
        <v>30</v>
      </c>
      <c r="B117" s="299" t="s">
        <v>180</v>
      </c>
      <c r="C117" s="299" t="s">
        <v>185</v>
      </c>
      <c r="D117" s="299" t="s">
        <v>186</v>
      </c>
      <c r="E117" s="299" t="s">
        <v>187</v>
      </c>
      <c r="F117" s="299" t="s">
        <v>188</v>
      </c>
      <c r="G117" s="299" t="s">
        <v>189</v>
      </c>
      <c r="H117" s="299" t="s">
        <v>190</v>
      </c>
      <c r="I117" s="299" t="s">
        <v>192</v>
      </c>
      <c r="J117" s="299" t="s">
        <v>201</v>
      </c>
      <c r="K117" s="299" t="s">
        <v>202</v>
      </c>
      <c r="L117" s="299" t="s">
        <v>203</v>
      </c>
      <c r="M117" s="299" t="s">
        <v>206</v>
      </c>
      <c r="N117" s="299" t="s">
        <v>210</v>
      </c>
      <c r="O117" s="299" t="s">
        <v>211</v>
      </c>
      <c r="P117" s="299" t="s">
        <v>212</v>
      </c>
      <c r="Q117" s="299" t="s">
        <v>213</v>
      </c>
      <c r="R117" s="299" t="s">
        <v>214</v>
      </c>
      <c r="S117" s="299" t="s">
        <v>215</v>
      </c>
      <c r="T117" s="299" t="s">
        <v>216</v>
      </c>
      <c r="U117" s="299" t="s">
        <v>218</v>
      </c>
      <c r="V117" s="299" t="s">
        <v>220</v>
      </c>
      <c r="W117" s="299" t="s">
        <v>221</v>
      </c>
      <c r="X117" s="299" t="s">
        <v>224</v>
      </c>
      <c r="Y117" s="299" t="s">
        <v>232</v>
      </c>
      <c r="Z117" s="299" t="s">
        <v>235</v>
      </c>
    </row>
    <row r="118" spans="1:26">
      <c r="A118" s="166" t="s">
        <v>107</v>
      </c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</row>
    <row r="119" spans="1:26">
      <c r="A119" s="275" t="s">
        <v>2</v>
      </c>
      <c r="B119" s="291">
        <v>2181.9703714279999</v>
      </c>
      <c r="C119" s="291">
        <v>2209.1749067780001</v>
      </c>
      <c r="D119" s="291">
        <v>1882.980148332</v>
      </c>
      <c r="E119" s="291">
        <v>1396.4213517400001</v>
      </c>
      <c r="F119" s="291">
        <v>1022.93294184</v>
      </c>
      <c r="G119" s="291">
        <v>1199.2142875120001</v>
      </c>
      <c r="H119" s="291">
        <v>2536.648307984</v>
      </c>
      <c r="I119" s="291">
        <v>2085.563255944</v>
      </c>
      <c r="J119" s="291">
        <v>1174.71960113</v>
      </c>
      <c r="K119" s="291">
        <v>1775.1816971759999</v>
      </c>
      <c r="L119" s="291">
        <v>1802.4775146960001</v>
      </c>
      <c r="M119" s="291">
        <v>1923.4158353339999</v>
      </c>
      <c r="N119" s="291">
        <v>1192.633610676</v>
      </c>
      <c r="O119" s="291">
        <v>1044.692024836</v>
      </c>
      <c r="P119" s="291">
        <v>971.88284521399999</v>
      </c>
      <c r="Q119" s="291">
        <v>1153.4382980519999</v>
      </c>
      <c r="R119" s="291">
        <v>718.95410876899996</v>
      </c>
      <c r="S119" s="291">
        <v>1311.325569932</v>
      </c>
      <c r="T119" s="291">
        <v>2749.2921568040001</v>
      </c>
      <c r="U119" s="291">
        <v>3859.1909780460001</v>
      </c>
      <c r="V119" s="291">
        <v>2463.2698294880001</v>
      </c>
      <c r="W119" s="291">
        <v>2042.990134889</v>
      </c>
      <c r="X119" s="291">
        <v>1530.4209382829999</v>
      </c>
      <c r="Y119" s="291">
        <v>1389.1279680739999</v>
      </c>
      <c r="Z119" s="291">
        <v>1913.854111422</v>
      </c>
    </row>
    <row r="120" spans="1:26">
      <c r="A120" s="275" t="s">
        <v>81</v>
      </c>
      <c r="B120" s="291">
        <v>105.706298588</v>
      </c>
      <c r="C120" s="291">
        <v>115.895285032</v>
      </c>
      <c r="D120" s="291">
        <v>159.688932104</v>
      </c>
      <c r="E120" s="291">
        <v>118.198097456</v>
      </c>
      <c r="F120" s="291">
        <v>232.11239852200001</v>
      </c>
      <c r="G120" s="291">
        <v>202.80658590199999</v>
      </c>
      <c r="H120" s="291">
        <v>269.90882835999997</v>
      </c>
      <c r="I120" s="291">
        <v>215.63773516000001</v>
      </c>
      <c r="J120" s="291">
        <v>285.07994499799997</v>
      </c>
      <c r="K120" s="291">
        <v>273.84815268400001</v>
      </c>
      <c r="L120" s="291">
        <v>336.71262419200002</v>
      </c>
      <c r="M120" s="291">
        <v>300.01770330400001</v>
      </c>
      <c r="N120" s="291">
        <v>271.315038238</v>
      </c>
      <c r="O120" s="291">
        <v>216.66329902000001</v>
      </c>
      <c r="P120" s="291">
        <v>339.43728641600001</v>
      </c>
      <c r="Q120" s="291">
        <v>304.81150229399998</v>
      </c>
      <c r="R120" s="291">
        <v>385.629668493</v>
      </c>
      <c r="S120" s="291">
        <v>361.663865692</v>
      </c>
      <c r="T120" s="291">
        <v>485.35906038799999</v>
      </c>
      <c r="U120" s="291">
        <v>542.79743612200002</v>
      </c>
      <c r="V120" s="291">
        <v>260.87120307999999</v>
      </c>
      <c r="W120" s="291">
        <v>540.07979424799998</v>
      </c>
      <c r="X120" s="291">
        <v>611.59025412400001</v>
      </c>
      <c r="Y120" s="291">
        <v>482.56337790999999</v>
      </c>
      <c r="Z120" s="291">
        <v>288.841625986</v>
      </c>
    </row>
    <row r="121" spans="1:26">
      <c r="A121" s="275" t="s">
        <v>3</v>
      </c>
      <c r="B121" s="291">
        <v>3684.377943</v>
      </c>
      <c r="C121" s="291">
        <v>5119.3289409999998</v>
      </c>
      <c r="D121" s="291">
        <v>5151.3378030000003</v>
      </c>
      <c r="E121" s="291">
        <v>4890.6182209999997</v>
      </c>
      <c r="F121" s="291">
        <v>4748.3644569999997</v>
      </c>
      <c r="G121" s="291">
        <v>3562.2548069999998</v>
      </c>
      <c r="H121" s="291">
        <v>3922.8334519999999</v>
      </c>
      <c r="I121" s="291">
        <v>5048.424951</v>
      </c>
      <c r="J121" s="291">
        <v>4771.0582690000001</v>
      </c>
      <c r="K121" s="291">
        <v>4766.6900519999999</v>
      </c>
      <c r="L121" s="291">
        <v>4414.7154469999996</v>
      </c>
      <c r="M121" s="291">
        <v>4066.3553609999999</v>
      </c>
      <c r="N121" s="291">
        <v>4459.4583080000002</v>
      </c>
      <c r="O121" s="291">
        <v>5073.3675970000004</v>
      </c>
      <c r="P121" s="291">
        <v>5122.0469300000004</v>
      </c>
      <c r="Q121" s="291">
        <v>4847.366489</v>
      </c>
      <c r="R121" s="291">
        <v>4021.3383749999998</v>
      </c>
      <c r="S121" s="291">
        <v>4231.5766480000002</v>
      </c>
      <c r="T121" s="291">
        <v>5161.2124510000003</v>
      </c>
      <c r="U121" s="291">
        <v>5086.7635890000001</v>
      </c>
      <c r="V121" s="291">
        <v>4597.9597160000003</v>
      </c>
      <c r="W121" s="291">
        <v>5102.2896650000002</v>
      </c>
      <c r="X121" s="291">
        <v>4567.2530120000001</v>
      </c>
      <c r="Y121" s="291">
        <v>3741.7683910000001</v>
      </c>
      <c r="Z121" s="291">
        <v>4008.7212100000002</v>
      </c>
    </row>
    <row r="122" spans="1:26">
      <c r="A122" s="275" t="s">
        <v>4</v>
      </c>
      <c r="B122" s="291">
        <v>431.62580800000001</v>
      </c>
      <c r="C122" s="291">
        <v>301.80961100000002</v>
      </c>
      <c r="D122" s="291">
        <v>319.91142400000001</v>
      </c>
      <c r="E122" s="291">
        <v>477.63717600000001</v>
      </c>
      <c r="F122" s="291">
        <v>528.00312499999995</v>
      </c>
      <c r="G122" s="291">
        <v>577.01964299999997</v>
      </c>
      <c r="H122" s="291">
        <v>720.54062199999998</v>
      </c>
      <c r="I122" s="291">
        <v>710.59068600000001</v>
      </c>
      <c r="J122" s="291">
        <v>569.209655</v>
      </c>
      <c r="K122" s="291">
        <v>705.89499799999999</v>
      </c>
      <c r="L122" s="291">
        <v>691.61008400000003</v>
      </c>
      <c r="M122" s="291">
        <v>528.18479500000001</v>
      </c>
      <c r="N122" s="291">
        <v>803.89451299999996</v>
      </c>
      <c r="O122" s="291">
        <v>832.04332899999997</v>
      </c>
      <c r="P122" s="291">
        <v>814.32721900000001</v>
      </c>
      <c r="Q122" s="291">
        <v>632.670525</v>
      </c>
      <c r="R122" s="291">
        <v>381.61787600000002</v>
      </c>
      <c r="S122" s="291">
        <v>322.05787199999997</v>
      </c>
      <c r="T122" s="291">
        <v>694.29977599999995</v>
      </c>
      <c r="U122" s="291">
        <v>296.93498</v>
      </c>
      <c r="V122" s="291">
        <v>418.656857</v>
      </c>
      <c r="W122" s="291">
        <v>424.61757399999999</v>
      </c>
      <c r="X122" s="291">
        <v>250.462244</v>
      </c>
      <c r="Y122" s="291">
        <v>240.399078</v>
      </c>
      <c r="Z122" s="291">
        <v>297.64954599999999</v>
      </c>
    </row>
    <row r="123" spans="1:26">
      <c r="A123" s="275" t="s">
        <v>95</v>
      </c>
      <c r="B123" s="291">
        <v>0</v>
      </c>
      <c r="C123" s="291">
        <v>-9.9999999999999995E-7</v>
      </c>
      <c r="D123" s="291">
        <v>0</v>
      </c>
      <c r="E123" s="291">
        <v>0</v>
      </c>
      <c r="F123" s="291">
        <v>0</v>
      </c>
      <c r="G123" s="291">
        <v>0</v>
      </c>
      <c r="H123" s="291">
        <v>0</v>
      </c>
      <c r="I123" s="291">
        <v>0</v>
      </c>
      <c r="J123" s="291">
        <v>0</v>
      </c>
      <c r="K123" s="291">
        <v>0</v>
      </c>
      <c r="L123" s="291">
        <v>0</v>
      </c>
      <c r="M123" s="291">
        <v>0</v>
      </c>
      <c r="N123" s="291">
        <v>0</v>
      </c>
      <c r="O123" s="291">
        <v>0</v>
      </c>
      <c r="P123" s="291">
        <v>0</v>
      </c>
      <c r="Q123" s="291">
        <v>0</v>
      </c>
      <c r="R123" s="291">
        <v>0</v>
      </c>
      <c r="S123" s="291">
        <v>0</v>
      </c>
      <c r="T123" s="291">
        <v>0</v>
      </c>
      <c r="U123" s="291">
        <v>0</v>
      </c>
      <c r="V123" s="291">
        <v>0</v>
      </c>
      <c r="W123" s="291">
        <v>-9.9999999999999995E-7</v>
      </c>
      <c r="X123" s="291">
        <v>0</v>
      </c>
      <c r="Y123" s="291">
        <v>0</v>
      </c>
      <c r="Z123" s="291">
        <v>0</v>
      </c>
    </row>
    <row r="124" spans="1:26">
      <c r="A124" s="275" t="s">
        <v>11</v>
      </c>
      <c r="B124" s="291">
        <v>3141.6518649999998</v>
      </c>
      <c r="C124" s="291">
        <v>3024.7301710000002</v>
      </c>
      <c r="D124" s="291">
        <v>3325.1540789999999</v>
      </c>
      <c r="E124" s="291">
        <v>4297.0681569999997</v>
      </c>
      <c r="F124" s="291">
        <v>3806.5237969999998</v>
      </c>
      <c r="G124" s="291">
        <v>5697.9228290000001</v>
      </c>
      <c r="H124" s="291">
        <v>4500.5213789999998</v>
      </c>
      <c r="I124" s="291">
        <v>5197.9756429999998</v>
      </c>
      <c r="J124" s="291">
        <v>4087.2934209999999</v>
      </c>
      <c r="K124" s="291">
        <v>3253.8125449999998</v>
      </c>
      <c r="L124" s="291">
        <v>2574.0641529999998</v>
      </c>
      <c r="M124" s="291">
        <v>3092.6266949999999</v>
      </c>
      <c r="N124" s="291">
        <v>5827.7719909999996</v>
      </c>
      <c r="O124" s="291">
        <v>7767.9649179999997</v>
      </c>
      <c r="P124" s="291">
        <v>7355.8567110000004</v>
      </c>
      <c r="Q124" s="291">
        <v>7042.5285080000003</v>
      </c>
      <c r="R124" s="291">
        <v>6463.9850070000002</v>
      </c>
      <c r="S124" s="291">
        <v>4128.1831810000003</v>
      </c>
      <c r="T124" s="291">
        <v>3769.7460030000002</v>
      </c>
      <c r="U124" s="291">
        <v>2192.6738289999998</v>
      </c>
      <c r="V124" s="291">
        <v>3827.8458970000002</v>
      </c>
      <c r="W124" s="291">
        <v>2596.4882670000002</v>
      </c>
      <c r="X124" s="291">
        <v>2387.7010260000002</v>
      </c>
      <c r="Y124" s="291">
        <v>2826.462051</v>
      </c>
      <c r="Z124" s="291">
        <v>4052.7473439999999</v>
      </c>
    </row>
    <row r="125" spans="1:26">
      <c r="A125" s="275" t="s">
        <v>5</v>
      </c>
      <c r="B125" s="291">
        <v>3533.6836119999998</v>
      </c>
      <c r="C125" s="291">
        <v>4121.7310239999997</v>
      </c>
      <c r="D125" s="291">
        <v>3598.6868570000001</v>
      </c>
      <c r="E125" s="291">
        <v>3126.1277749999999</v>
      </c>
      <c r="F125" s="291">
        <v>4237.2755390000002</v>
      </c>
      <c r="G125" s="291">
        <v>6329.9096579999996</v>
      </c>
      <c r="H125" s="291">
        <v>6817.1899569999996</v>
      </c>
      <c r="I125" s="291">
        <v>5354.4357819999996</v>
      </c>
      <c r="J125" s="291">
        <v>4623.7704979999999</v>
      </c>
      <c r="K125" s="291">
        <v>6418.6850489999997</v>
      </c>
      <c r="L125" s="291">
        <v>5534.827182</v>
      </c>
      <c r="M125" s="291">
        <v>4570.7138519999999</v>
      </c>
      <c r="N125" s="291">
        <v>3650.6280529999999</v>
      </c>
      <c r="O125" s="291">
        <v>4385.3453140000001</v>
      </c>
      <c r="P125" s="291">
        <v>4075.9109279999998</v>
      </c>
      <c r="Q125" s="291">
        <v>4069.2942950000001</v>
      </c>
      <c r="R125" s="291">
        <v>5015.8492290000004</v>
      </c>
      <c r="S125" s="291">
        <v>6580.2096540000002</v>
      </c>
      <c r="T125" s="291">
        <v>5540.0193010000003</v>
      </c>
      <c r="U125" s="291">
        <v>7324.168447</v>
      </c>
      <c r="V125" s="291">
        <v>4633.292923</v>
      </c>
      <c r="W125" s="291">
        <v>6563.1233570000004</v>
      </c>
      <c r="X125" s="291">
        <v>4795.401245</v>
      </c>
      <c r="Y125" s="291">
        <v>5324.2408329999998</v>
      </c>
      <c r="Z125" s="291">
        <v>3017.7578039999999</v>
      </c>
    </row>
    <row r="126" spans="1:26">
      <c r="A126" s="275" t="s">
        <v>6</v>
      </c>
      <c r="B126" s="291">
        <v>2279.6345940000001</v>
      </c>
      <c r="C126" s="291">
        <v>2566.610514</v>
      </c>
      <c r="D126" s="291">
        <v>2348.276809</v>
      </c>
      <c r="E126" s="291">
        <v>1888.5913860000001</v>
      </c>
      <c r="F126" s="291">
        <v>1739.407966</v>
      </c>
      <c r="G126" s="291">
        <v>1324.1000770000001</v>
      </c>
      <c r="H126" s="291">
        <v>995.50480800000003</v>
      </c>
      <c r="I126" s="291">
        <v>1536.792817</v>
      </c>
      <c r="J126" s="291">
        <v>1656.2738199999999</v>
      </c>
      <c r="K126" s="291">
        <v>1417.013942</v>
      </c>
      <c r="L126" s="291">
        <v>2533.1844110000002</v>
      </c>
      <c r="M126" s="291">
        <v>3292.6434880000002</v>
      </c>
      <c r="N126" s="291">
        <v>3163.689421</v>
      </c>
      <c r="O126" s="291">
        <v>3323.8505960000002</v>
      </c>
      <c r="P126" s="291">
        <v>3181.7560640000002</v>
      </c>
      <c r="Q126" s="291">
        <v>2645.7101990000001</v>
      </c>
      <c r="R126" s="291">
        <v>1974.4950289999999</v>
      </c>
      <c r="S126" s="291">
        <v>1498.2636239999999</v>
      </c>
      <c r="T126" s="291">
        <v>1095.221577</v>
      </c>
      <c r="U126" s="291">
        <v>1700.584944</v>
      </c>
      <c r="V126" s="291">
        <v>2105.6728210000001</v>
      </c>
      <c r="W126" s="291">
        <v>3024.7099410000001</v>
      </c>
      <c r="X126" s="291">
        <v>3688.6689230000002</v>
      </c>
      <c r="Y126" s="291">
        <v>3789.4423449999999</v>
      </c>
      <c r="Z126" s="291">
        <v>3777.7819949999998</v>
      </c>
    </row>
    <row r="127" spans="1:26">
      <c r="A127" s="275" t="s">
        <v>7</v>
      </c>
      <c r="B127" s="291">
        <v>655.361716</v>
      </c>
      <c r="C127" s="291">
        <v>828.49249399999997</v>
      </c>
      <c r="D127" s="291">
        <v>661.44510200000002</v>
      </c>
      <c r="E127" s="291">
        <v>447.44465700000001</v>
      </c>
      <c r="F127" s="291">
        <v>328.18289399999998</v>
      </c>
      <c r="G127" s="291">
        <v>172.42624599999999</v>
      </c>
      <c r="H127" s="291">
        <v>103.956001</v>
      </c>
      <c r="I127" s="291">
        <v>170.978835</v>
      </c>
      <c r="J127" s="291">
        <v>208.19236799999999</v>
      </c>
      <c r="K127" s="291">
        <v>120.56837400000001</v>
      </c>
      <c r="L127" s="291">
        <v>412.77760999999998</v>
      </c>
      <c r="M127" s="291">
        <v>621.24749499999996</v>
      </c>
      <c r="N127" s="291">
        <v>534.21786699999996</v>
      </c>
      <c r="O127" s="291">
        <v>667.23559599999999</v>
      </c>
      <c r="P127" s="291">
        <v>619.95898999999997</v>
      </c>
      <c r="Q127" s="291">
        <v>437.343279</v>
      </c>
      <c r="R127" s="291">
        <v>166.12881300000001</v>
      </c>
      <c r="S127" s="291">
        <v>104.765418</v>
      </c>
      <c r="T127" s="291">
        <v>59.778182999999999</v>
      </c>
      <c r="U127" s="291">
        <v>119.50775899999999</v>
      </c>
      <c r="V127" s="291">
        <v>178.785415</v>
      </c>
      <c r="W127" s="291">
        <v>409.93961899999999</v>
      </c>
      <c r="X127" s="291">
        <v>625.72296100000005</v>
      </c>
      <c r="Y127" s="291">
        <v>500.29271599999998</v>
      </c>
      <c r="Z127" s="291">
        <v>541.90395699999999</v>
      </c>
    </row>
    <row r="128" spans="1:26">
      <c r="A128" s="275" t="s">
        <v>8</v>
      </c>
      <c r="B128" s="291">
        <v>357.18564300000003</v>
      </c>
      <c r="C128" s="291">
        <v>351.88360599999999</v>
      </c>
      <c r="D128" s="291">
        <v>409.93601699999999</v>
      </c>
      <c r="E128" s="291">
        <v>395.796583</v>
      </c>
      <c r="F128" s="291">
        <v>432.04843799999998</v>
      </c>
      <c r="G128" s="291">
        <v>433.36826200000002</v>
      </c>
      <c r="H128" s="291">
        <v>435.36680699999999</v>
      </c>
      <c r="I128" s="291">
        <v>427.51744300000001</v>
      </c>
      <c r="J128" s="291">
        <v>373.91135300000002</v>
      </c>
      <c r="K128" s="291">
        <v>422.68071300000003</v>
      </c>
      <c r="L128" s="291">
        <v>429.59813000000003</v>
      </c>
      <c r="M128" s="291">
        <v>396.44900200000001</v>
      </c>
      <c r="N128" s="291">
        <v>415.07297199999999</v>
      </c>
      <c r="O128" s="291">
        <v>408.56224500000002</v>
      </c>
      <c r="P128" s="291">
        <v>382.68428</v>
      </c>
      <c r="Q128" s="291">
        <v>340.65432700000002</v>
      </c>
      <c r="R128" s="291">
        <v>366.24408799999998</v>
      </c>
      <c r="S128" s="291">
        <v>363.81674199999998</v>
      </c>
      <c r="T128" s="291">
        <v>319.02204599999999</v>
      </c>
      <c r="U128" s="291">
        <v>289.56510800000001</v>
      </c>
      <c r="V128" s="291">
        <v>355.91647699999999</v>
      </c>
      <c r="W128" s="291">
        <v>306.82883600000002</v>
      </c>
      <c r="X128" s="291">
        <v>272.381844</v>
      </c>
      <c r="Y128" s="291">
        <v>337.37358599999999</v>
      </c>
      <c r="Z128" s="291">
        <v>320.73298299999999</v>
      </c>
    </row>
    <row r="129" spans="1:26">
      <c r="A129" s="275" t="s">
        <v>9</v>
      </c>
      <c r="B129" s="291">
        <v>2178.2146309999998</v>
      </c>
      <c r="C129" s="291">
        <v>2239.1406619999998</v>
      </c>
      <c r="D129" s="291">
        <v>2102.3545920000001</v>
      </c>
      <c r="E129" s="291">
        <v>2161.9969190000002</v>
      </c>
      <c r="F129" s="291">
        <v>2143.7332630000001</v>
      </c>
      <c r="G129" s="291">
        <v>2172.339551</v>
      </c>
      <c r="H129" s="291">
        <v>2171.5846200000001</v>
      </c>
      <c r="I129" s="291">
        <v>2144.5206039999998</v>
      </c>
      <c r="J129" s="291">
        <v>2116.0843140000002</v>
      </c>
      <c r="K129" s="291">
        <v>2213.4287890000001</v>
      </c>
      <c r="L129" s="291">
        <v>1707.8025250000001</v>
      </c>
      <c r="M129" s="291">
        <v>1868.794116</v>
      </c>
      <c r="N129" s="291">
        <v>1466.342539</v>
      </c>
      <c r="O129" s="291">
        <v>1055.238141</v>
      </c>
      <c r="P129" s="291">
        <v>776.19527300000004</v>
      </c>
      <c r="Q129" s="291">
        <v>737.16774799999996</v>
      </c>
      <c r="R129" s="291">
        <v>1093.56528</v>
      </c>
      <c r="S129" s="291">
        <v>1450.9844450000001</v>
      </c>
      <c r="T129" s="291">
        <v>1097.730515</v>
      </c>
      <c r="U129" s="291">
        <v>1209.1554590000001</v>
      </c>
      <c r="V129" s="291">
        <v>1715.1227200000001</v>
      </c>
      <c r="W129" s="291">
        <v>1728.888158</v>
      </c>
      <c r="X129" s="291">
        <v>1573.361944</v>
      </c>
      <c r="Y129" s="291">
        <v>1688.1021820000001</v>
      </c>
      <c r="Z129" s="291">
        <v>1682.0394839999999</v>
      </c>
    </row>
    <row r="130" spans="1:26">
      <c r="A130" s="275" t="s">
        <v>69</v>
      </c>
      <c r="B130" s="291">
        <v>65.533088500000005</v>
      </c>
      <c r="C130" s="291">
        <v>70.069195500000006</v>
      </c>
      <c r="D130" s="291">
        <v>67.951940500000006</v>
      </c>
      <c r="E130" s="291">
        <v>55.639892500000002</v>
      </c>
      <c r="F130" s="291">
        <v>61.837724000000001</v>
      </c>
      <c r="G130" s="291">
        <v>65.901263499999999</v>
      </c>
      <c r="H130" s="291">
        <v>72.807829999999996</v>
      </c>
      <c r="I130" s="291">
        <v>68.975128999999995</v>
      </c>
      <c r="J130" s="291">
        <v>66.906879000000004</v>
      </c>
      <c r="K130" s="291">
        <v>71.978253499999994</v>
      </c>
      <c r="L130" s="291">
        <v>64.772149999999996</v>
      </c>
      <c r="M130" s="291">
        <v>67.480593499999998</v>
      </c>
      <c r="N130" s="291">
        <v>63.217403500000003</v>
      </c>
      <c r="O130" s="291">
        <v>59.032142</v>
      </c>
      <c r="P130" s="291">
        <v>51.306201000000001</v>
      </c>
      <c r="Q130" s="291">
        <v>45.615575</v>
      </c>
      <c r="R130" s="291">
        <v>60.185411000000002</v>
      </c>
      <c r="S130" s="291">
        <v>56.9594545</v>
      </c>
      <c r="T130" s="291">
        <v>62.369816499999999</v>
      </c>
      <c r="U130" s="291">
        <v>60.303250499999997</v>
      </c>
      <c r="V130" s="291">
        <v>61.687733999999999</v>
      </c>
      <c r="W130" s="291">
        <v>62.173029999999997</v>
      </c>
      <c r="X130" s="291">
        <v>46.745470500000003</v>
      </c>
      <c r="Y130" s="291">
        <v>32.738592500000003</v>
      </c>
      <c r="Z130" s="291">
        <v>65.0187995</v>
      </c>
    </row>
    <row r="131" spans="1:26">
      <c r="A131" s="275" t="s">
        <v>70</v>
      </c>
      <c r="B131" s="291">
        <v>184.30269150000001</v>
      </c>
      <c r="C131" s="291">
        <v>193.16825549999999</v>
      </c>
      <c r="D131" s="291">
        <v>198.4023795</v>
      </c>
      <c r="E131" s="291">
        <v>167.38102850000001</v>
      </c>
      <c r="F131" s="291">
        <v>180.57972799999999</v>
      </c>
      <c r="G131" s="291">
        <v>164.91225249999999</v>
      </c>
      <c r="H131" s="291">
        <v>171.82050699999999</v>
      </c>
      <c r="I131" s="291">
        <v>159.55676600000001</v>
      </c>
      <c r="J131" s="291">
        <v>138.52277699999999</v>
      </c>
      <c r="K131" s="291">
        <v>173.90460849999999</v>
      </c>
      <c r="L131" s="291">
        <v>163.84968900000001</v>
      </c>
      <c r="M131" s="291">
        <v>158.10162349999999</v>
      </c>
      <c r="N131" s="291">
        <v>142.1799135</v>
      </c>
      <c r="O131" s="291">
        <v>164.320076</v>
      </c>
      <c r="P131" s="291">
        <v>150.61526699999999</v>
      </c>
      <c r="Q131" s="291">
        <v>125.8848</v>
      </c>
      <c r="R131" s="291">
        <v>143.37030100000001</v>
      </c>
      <c r="S131" s="291">
        <v>116.98185549999999</v>
      </c>
      <c r="T131" s="291">
        <v>123.76469350000001</v>
      </c>
      <c r="U131" s="291">
        <v>95.565625499999996</v>
      </c>
      <c r="V131" s="291">
        <v>104.804739</v>
      </c>
      <c r="W131" s="291">
        <v>110.360659</v>
      </c>
      <c r="X131" s="291">
        <v>80.064349500000006</v>
      </c>
      <c r="Y131" s="291">
        <v>58.672222499999997</v>
      </c>
      <c r="Z131" s="291">
        <v>106.8605245</v>
      </c>
    </row>
    <row r="132" spans="1:26">
      <c r="A132" s="276" t="s">
        <v>10</v>
      </c>
      <c r="B132" s="292">
        <v>18799.248262016001</v>
      </c>
      <c r="C132" s="292">
        <v>21142.034664809999</v>
      </c>
      <c r="D132" s="292">
        <v>20226.126083436</v>
      </c>
      <c r="E132" s="292">
        <v>19422.921244196001</v>
      </c>
      <c r="F132" s="292">
        <v>19461.002271361998</v>
      </c>
      <c r="G132" s="292">
        <v>21902.175462414001</v>
      </c>
      <c r="H132" s="292">
        <v>22718.683119344001</v>
      </c>
      <c r="I132" s="292">
        <v>23120.969647104001</v>
      </c>
      <c r="J132" s="292">
        <v>20071.022900127999</v>
      </c>
      <c r="K132" s="292">
        <v>21613.687173859998</v>
      </c>
      <c r="L132" s="292">
        <v>20666.391519887999</v>
      </c>
      <c r="M132" s="292">
        <v>20886.030559637999</v>
      </c>
      <c r="N132" s="292">
        <v>21990.421629913999</v>
      </c>
      <c r="O132" s="292">
        <v>24998.315277856</v>
      </c>
      <c r="P132" s="292">
        <v>23841.97799463</v>
      </c>
      <c r="Q132" s="292">
        <v>22382.485545346</v>
      </c>
      <c r="R132" s="292">
        <v>20791.363186261999</v>
      </c>
      <c r="S132" s="292">
        <v>20526.788329624</v>
      </c>
      <c r="T132" s="292">
        <v>21157.815579192</v>
      </c>
      <c r="U132" s="292">
        <v>22777.211405168</v>
      </c>
      <c r="V132" s="292">
        <v>20723.886331567999</v>
      </c>
      <c r="W132" s="292">
        <v>22912.489034137001</v>
      </c>
      <c r="X132" s="292">
        <v>20429.774211406999</v>
      </c>
      <c r="Y132" s="292">
        <v>20411.183342984001</v>
      </c>
      <c r="Z132" s="292">
        <v>20073.909384408002</v>
      </c>
    </row>
    <row r="133" spans="1:26">
      <c r="A133" s="275" t="s">
        <v>121</v>
      </c>
      <c r="B133" s="291">
        <v>-149.05853828799999</v>
      </c>
      <c r="C133" s="291">
        <v>-180.98088285599999</v>
      </c>
      <c r="D133" s="291">
        <v>-186.46470909600001</v>
      </c>
      <c r="E133" s="291">
        <v>-161.085056917</v>
      </c>
      <c r="F133" s="291">
        <v>-369.96782691999999</v>
      </c>
      <c r="G133" s="291">
        <v>-273.26012600000001</v>
      </c>
      <c r="H133" s="291">
        <v>-521.83503581499997</v>
      </c>
      <c r="I133" s="291">
        <v>-393.06149596799997</v>
      </c>
      <c r="J133" s="291">
        <v>-484.65830898399997</v>
      </c>
      <c r="K133" s="291">
        <v>-413.67369271000001</v>
      </c>
      <c r="L133" s="291">
        <v>-596.643821</v>
      </c>
      <c r="M133" s="291">
        <v>-443.41771708800002</v>
      </c>
      <c r="N133" s="291">
        <v>-467.84587496699999</v>
      </c>
      <c r="O133" s="291">
        <v>-366.43131077700002</v>
      </c>
      <c r="P133" s="291">
        <v>-478.12104373599999</v>
      </c>
      <c r="Q133" s="291">
        <v>-477.58448789599998</v>
      </c>
      <c r="R133" s="291">
        <v>-561.02912670399996</v>
      </c>
      <c r="S133" s="291">
        <v>-586.96255799999994</v>
      </c>
      <c r="T133" s="291">
        <v>-825.88653889700004</v>
      </c>
      <c r="U133" s="291">
        <v>-948.64611309600002</v>
      </c>
      <c r="V133" s="291">
        <v>-399.19064197199998</v>
      </c>
      <c r="W133" s="291">
        <v>-896.46883619799996</v>
      </c>
      <c r="X133" s="291">
        <v>-928.43957917600005</v>
      </c>
      <c r="Y133" s="291">
        <v>-727.87499312099999</v>
      </c>
      <c r="Z133" s="291">
        <v>-414.94602200000003</v>
      </c>
    </row>
    <row r="134" spans="1:26">
      <c r="A134" s="275" t="s">
        <v>97</v>
      </c>
      <c r="B134" s="291">
        <v>-65.429468</v>
      </c>
      <c r="C134" s="291">
        <v>-45.879221000000001</v>
      </c>
      <c r="D134" s="291">
        <v>-40.107311000000003</v>
      </c>
      <c r="E134" s="291">
        <v>-37.549396999999999</v>
      </c>
      <c r="F134" s="291">
        <v>-38.285525</v>
      </c>
      <c r="G134" s="291">
        <v>-28.435708999999999</v>
      </c>
      <c r="H134" s="291">
        <v>-32.270831999999999</v>
      </c>
      <c r="I134" s="291">
        <v>-31.159338999999999</v>
      </c>
      <c r="J134" s="291">
        <v>-27.502502</v>
      </c>
      <c r="K134" s="291">
        <v>-30.689281000000001</v>
      </c>
      <c r="L134" s="291">
        <v>-33.641058999999998</v>
      </c>
      <c r="M134" s="291">
        <v>-32.047055999999998</v>
      </c>
      <c r="N134" s="291">
        <v>-35.225064000000003</v>
      </c>
      <c r="O134" s="291">
        <v>-67.033137999999994</v>
      </c>
      <c r="P134" s="291">
        <v>-77.653036</v>
      </c>
      <c r="Q134" s="291">
        <v>-70.647335999999996</v>
      </c>
      <c r="R134" s="291">
        <v>-61.365385000000003</v>
      </c>
      <c r="S134" s="291">
        <v>-55.991686000000001</v>
      </c>
      <c r="T134" s="291">
        <v>-79.778822000000005</v>
      </c>
      <c r="U134" s="291">
        <v>-123.950131</v>
      </c>
      <c r="V134" s="291">
        <v>-89.734262000000001</v>
      </c>
      <c r="W134" s="291">
        <v>-82.194308000000007</v>
      </c>
      <c r="X134" s="291">
        <v>-98.033413999999993</v>
      </c>
      <c r="Y134" s="291">
        <v>-118.762416</v>
      </c>
      <c r="Z134" s="291">
        <v>-124.350134</v>
      </c>
    </row>
    <row r="135" spans="1:26">
      <c r="A135" s="275" t="s">
        <v>122</v>
      </c>
      <c r="B135" s="291">
        <v>1013.62307</v>
      </c>
      <c r="C135" s="291">
        <v>666.46806900000001</v>
      </c>
      <c r="D135" s="291">
        <v>661.02223300000003</v>
      </c>
      <c r="E135" s="291">
        <v>445.17290400000002</v>
      </c>
      <c r="F135" s="291">
        <v>-67.196089999999998</v>
      </c>
      <c r="G135" s="291">
        <v>-1310.9456029999999</v>
      </c>
      <c r="H135" s="291">
        <v>-1323.501209</v>
      </c>
      <c r="I135" s="291">
        <v>-1179.9777730000001</v>
      </c>
      <c r="J135" s="291">
        <v>-467.91134399999999</v>
      </c>
      <c r="K135" s="291">
        <v>-880.29803000000004</v>
      </c>
      <c r="L135" s="291">
        <v>-1586.8692699999999</v>
      </c>
      <c r="M135" s="291">
        <v>-1313.838207</v>
      </c>
      <c r="N135" s="291">
        <v>-1458.729505</v>
      </c>
      <c r="O135" s="291">
        <v>-2422.6880030000002</v>
      </c>
      <c r="P135" s="291">
        <v>-2798.10347</v>
      </c>
      <c r="Q135" s="291">
        <v>-2876.6627090000002</v>
      </c>
      <c r="R135" s="291">
        <v>-2065.4861510000001</v>
      </c>
      <c r="S135" s="291">
        <v>-1633.8960930000001</v>
      </c>
      <c r="T135" s="291">
        <v>-1117.2289450000001</v>
      </c>
      <c r="U135" s="291">
        <v>-922.71322199999997</v>
      </c>
      <c r="V135" s="291">
        <v>-922.84288700000002</v>
      </c>
      <c r="W135" s="291">
        <v>-2606.845859</v>
      </c>
      <c r="X135" s="291">
        <v>-2361.0407519999999</v>
      </c>
      <c r="Y135" s="291">
        <v>-1674.8909679999999</v>
      </c>
      <c r="Z135" s="291">
        <v>-1071.1094189999999</v>
      </c>
    </row>
    <row r="136" spans="1:26">
      <c r="A136" s="276" t="s">
        <v>123</v>
      </c>
      <c r="B136" s="292">
        <v>19598.383325727998</v>
      </c>
      <c r="C136" s="292">
        <v>21581.642629954</v>
      </c>
      <c r="D136" s="292">
        <v>20660.576296340001</v>
      </c>
      <c r="E136" s="292">
        <v>19669.459694279001</v>
      </c>
      <c r="F136" s="292">
        <v>18985.552829442</v>
      </c>
      <c r="G136" s="292">
        <v>20289.534024413999</v>
      </c>
      <c r="H136" s="292">
        <v>20841.076042528999</v>
      </c>
      <c r="I136" s="292">
        <v>21516.771039136001</v>
      </c>
      <c r="J136" s="292">
        <v>19090.950745144</v>
      </c>
      <c r="K136" s="292">
        <v>20289.026170149999</v>
      </c>
      <c r="L136" s="292">
        <v>18449.237369888</v>
      </c>
      <c r="M136" s="292">
        <v>19096.727579549999</v>
      </c>
      <c r="N136" s="292">
        <v>20028.621185946999</v>
      </c>
      <c r="O136" s="292">
        <v>22142.162826078998</v>
      </c>
      <c r="P136" s="292">
        <v>20488.100444894</v>
      </c>
      <c r="Q136" s="292">
        <v>18957.591012450001</v>
      </c>
      <c r="R136" s="292">
        <v>18103.482523557999</v>
      </c>
      <c r="S136" s="292">
        <v>18249.937992624</v>
      </c>
      <c r="T136" s="292">
        <v>19134.921273295</v>
      </c>
      <c r="U136" s="292">
        <v>20781.901939071999</v>
      </c>
      <c r="V136" s="292">
        <v>19312.118540595999</v>
      </c>
      <c r="W136" s="292">
        <v>19326.980030939001</v>
      </c>
      <c r="X136" s="292">
        <v>17042.260466231</v>
      </c>
      <c r="Y136" s="292">
        <v>17889.654965862999</v>
      </c>
      <c r="Z136" s="292">
        <v>18463.503809408001</v>
      </c>
    </row>
    <row r="137" spans="1:26">
      <c r="A137" s="275" t="s">
        <v>217</v>
      </c>
      <c r="B137" s="291">
        <v>0</v>
      </c>
      <c r="C137" s="291">
        <v>0</v>
      </c>
      <c r="D137" s="291">
        <v>0</v>
      </c>
      <c r="E137" s="291">
        <v>0</v>
      </c>
      <c r="F137" s="291">
        <v>0</v>
      </c>
      <c r="G137" s="291">
        <v>0</v>
      </c>
      <c r="H137" s="291">
        <v>0</v>
      </c>
      <c r="I137" s="291">
        <v>0</v>
      </c>
      <c r="J137" s="291">
        <v>0</v>
      </c>
      <c r="K137" s="291">
        <v>0</v>
      </c>
      <c r="L137" s="291">
        <v>0</v>
      </c>
      <c r="M137" s="291">
        <v>0</v>
      </c>
      <c r="N137" s="291">
        <v>0</v>
      </c>
      <c r="O137" s="291">
        <v>0</v>
      </c>
      <c r="P137" s="291">
        <v>0</v>
      </c>
      <c r="Q137" s="291">
        <v>0</v>
      </c>
      <c r="R137" s="291">
        <v>0</v>
      </c>
      <c r="S137" s="291">
        <v>0</v>
      </c>
      <c r="T137" s="291">
        <v>0.30572899999999997</v>
      </c>
      <c r="U137" s="291">
        <v>1.224415</v>
      </c>
      <c r="V137" s="291">
        <v>1.7850870000000001</v>
      </c>
      <c r="W137" s="291">
        <v>2.563577</v>
      </c>
      <c r="X137" s="291">
        <v>3.4523649999999999</v>
      </c>
      <c r="Y137" s="291">
        <v>3.3053210000000002</v>
      </c>
      <c r="Z137" s="291">
        <v>3.2948550000000001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J</v>
      </c>
      <c r="C140" s="182" t="str">
        <f t="shared" si="7"/>
        <v>J</v>
      </c>
      <c r="D140" s="182" t="str">
        <f t="shared" si="7"/>
        <v>A</v>
      </c>
      <c r="E140" s="182" t="str">
        <f t="shared" si="7"/>
        <v>S</v>
      </c>
      <c r="F140" s="182" t="str">
        <f t="shared" si="7"/>
        <v>O</v>
      </c>
      <c r="G140" s="182" t="str">
        <f t="shared" si="7"/>
        <v>N</v>
      </c>
      <c r="H140" s="182" t="str">
        <f t="shared" si="7"/>
        <v>D</v>
      </c>
      <c r="I140" s="182" t="str">
        <f t="shared" si="7"/>
        <v>E</v>
      </c>
      <c r="J140" s="182" t="str">
        <f t="shared" si="7"/>
        <v>F</v>
      </c>
      <c r="K140" s="182" t="str">
        <f t="shared" si="7"/>
        <v>M</v>
      </c>
      <c r="L140" s="182" t="str">
        <f t="shared" si="7"/>
        <v>A</v>
      </c>
      <c r="M140" s="182" t="str">
        <f t="shared" si="7"/>
        <v>M</v>
      </c>
      <c r="N140" s="182" t="str">
        <f t="shared" si="7"/>
        <v>J</v>
      </c>
    </row>
    <row r="141" spans="1:26" s="176" customFormat="1" ht="12">
      <c r="A141" s="182" t="s">
        <v>111</v>
      </c>
      <c r="B141" s="182" t="str">
        <f>TEXT(EDATE(C141,-1),"mmmm aaaa")</f>
        <v>junio 2022</v>
      </c>
      <c r="C141" s="182" t="str">
        <f t="shared" ref="C141:M141" si="8">TEXT(EDATE(D141,-1),"mmmm aaaa")</f>
        <v>julio 2022</v>
      </c>
      <c r="D141" s="182" t="str">
        <f t="shared" si="8"/>
        <v>agosto 2022</v>
      </c>
      <c r="E141" s="182" t="str">
        <f t="shared" si="8"/>
        <v>septiembre 2022</v>
      </c>
      <c r="F141" s="182" t="str">
        <f t="shared" si="8"/>
        <v>octubre 2022</v>
      </c>
      <c r="G141" s="182" t="str">
        <f t="shared" si="8"/>
        <v>noviembre 2022</v>
      </c>
      <c r="H141" s="182" t="str">
        <f t="shared" si="8"/>
        <v>diciembre 2022</v>
      </c>
      <c r="I141" s="182" t="str">
        <f t="shared" si="8"/>
        <v>enero 2023</v>
      </c>
      <c r="J141" s="182" t="str">
        <f t="shared" si="8"/>
        <v>febrero 2023</v>
      </c>
      <c r="K141" s="182" t="str">
        <f t="shared" si="8"/>
        <v>marzo 2023</v>
      </c>
      <c r="L141" s="182" t="str">
        <f t="shared" si="8"/>
        <v>abril 2023</v>
      </c>
      <c r="M141" s="182" t="str">
        <f t="shared" si="8"/>
        <v>mayo 2023</v>
      </c>
      <c r="N141" s="182" t="str">
        <f>A2</f>
        <v>Junio 2023</v>
      </c>
    </row>
    <row r="142" spans="1:26" s="179" customFormat="1" ht="12">
      <c r="A142" s="177" t="s">
        <v>2</v>
      </c>
      <c r="B142" s="178">
        <f t="shared" ref="B142:N142" si="9">HLOOKUP(B$141,$117:$133,3,FALSE)</f>
        <v>1192.633610676</v>
      </c>
      <c r="C142" s="178">
        <f t="shared" si="9"/>
        <v>1044.692024836</v>
      </c>
      <c r="D142" s="178">
        <f t="shared" si="9"/>
        <v>971.88284521399999</v>
      </c>
      <c r="E142" s="178">
        <f t="shared" si="9"/>
        <v>1153.4382980519999</v>
      </c>
      <c r="F142" s="178">
        <f t="shared" si="9"/>
        <v>718.95410876899996</v>
      </c>
      <c r="G142" s="178">
        <f t="shared" si="9"/>
        <v>1311.325569932</v>
      </c>
      <c r="H142" s="178">
        <f t="shared" si="9"/>
        <v>2749.2921568040001</v>
      </c>
      <c r="I142" s="178">
        <f t="shared" si="9"/>
        <v>3859.1909780460001</v>
      </c>
      <c r="J142" s="178">
        <f t="shared" si="9"/>
        <v>2463.2698294880001</v>
      </c>
      <c r="K142" s="178">
        <f t="shared" si="9"/>
        <v>2042.990134889</v>
      </c>
      <c r="L142" s="178">
        <f t="shared" si="9"/>
        <v>1530.4209382829999</v>
      </c>
      <c r="M142" s="178">
        <f t="shared" si="9"/>
        <v>1389.1279680739999</v>
      </c>
      <c r="N142" s="178">
        <f t="shared" si="9"/>
        <v>1913.854111422</v>
      </c>
    </row>
    <row r="143" spans="1:26" s="179" customFormat="1" ht="12">
      <c r="A143" s="177" t="s">
        <v>81</v>
      </c>
      <c r="B143" s="178">
        <f t="shared" ref="B143:N143" si="10">HLOOKUP(B$141,$117:$133,4,FALSE)</f>
        <v>271.315038238</v>
      </c>
      <c r="C143" s="178">
        <f t="shared" si="10"/>
        <v>216.66329902000001</v>
      </c>
      <c r="D143" s="178">
        <f t="shared" si="10"/>
        <v>339.43728641600001</v>
      </c>
      <c r="E143" s="178">
        <f t="shared" si="10"/>
        <v>304.81150229399998</v>
      </c>
      <c r="F143" s="178">
        <f t="shared" si="10"/>
        <v>385.629668493</v>
      </c>
      <c r="G143" s="178">
        <f t="shared" si="10"/>
        <v>361.663865692</v>
      </c>
      <c r="H143" s="178">
        <f t="shared" si="10"/>
        <v>485.35906038799999</v>
      </c>
      <c r="I143" s="178">
        <f t="shared" si="10"/>
        <v>542.79743612200002</v>
      </c>
      <c r="J143" s="178">
        <f t="shared" si="10"/>
        <v>260.87120307999999</v>
      </c>
      <c r="K143" s="178">
        <f t="shared" si="10"/>
        <v>540.07979424799998</v>
      </c>
      <c r="L143" s="178">
        <f t="shared" si="10"/>
        <v>611.59025412400001</v>
      </c>
      <c r="M143" s="178">
        <f t="shared" si="10"/>
        <v>482.56337790999999</v>
      </c>
      <c r="N143" s="178">
        <f t="shared" si="10"/>
        <v>288.841625986</v>
      </c>
    </row>
    <row r="144" spans="1:26" s="179" customFormat="1" ht="12">
      <c r="A144" s="177" t="s">
        <v>3</v>
      </c>
      <c r="B144" s="178">
        <f t="shared" ref="B144:N144" si="11">HLOOKUP(B$141,$117:$133,5,FALSE)</f>
        <v>4459.4583080000002</v>
      </c>
      <c r="C144" s="178">
        <f t="shared" si="11"/>
        <v>5073.3675970000004</v>
      </c>
      <c r="D144" s="178">
        <f t="shared" si="11"/>
        <v>5122.0469300000004</v>
      </c>
      <c r="E144" s="178">
        <f t="shared" si="11"/>
        <v>4847.366489</v>
      </c>
      <c r="F144" s="178">
        <f t="shared" si="11"/>
        <v>4021.3383749999998</v>
      </c>
      <c r="G144" s="178">
        <f t="shared" si="11"/>
        <v>4231.5766480000002</v>
      </c>
      <c r="H144" s="178">
        <f t="shared" si="11"/>
        <v>5161.2124510000003</v>
      </c>
      <c r="I144" s="178">
        <f t="shared" si="11"/>
        <v>5086.7635890000001</v>
      </c>
      <c r="J144" s="178">
        <f t="shared" si="11"/>
        <v>4597.9597160000003</v>
      </c>
      <c r="K144" s="178">
        <f t="shared" si="11"/>
        <v>5102.2896650000002</v>
      </c>
      <c r="L144" s="178">
        <f t="shared" si="11"/>
        <v>4567.2530120000001</v>
      </c>
      <c r="M144" s="178">
        <f t="shared" si="11"/>
        <v>3741.7683910000001</v>
      </c>
      <c r="N144" s="178">
        <f t="shared" si="11"/>
        <v>4008.7212100000002</v>
      </c>
    </row>
    <row r="145" spans="1:15" s="179" customFormat="1" ht="12">
      <c r="A145" s="177" t="s">
        <v>4</v>
      </c>
      <c r="B145" s="178">
        <f t="shared" ref="B145:N145" si="12">HLOOKUP(B$141,$117:$133,6,FALSE)</f>
        <v>803.89451299999996</v>
      </c>
      <c r="C145" s="178">
        <f t="shared" si="12"/>
        <v>832.04332899999997</v>
      </c>
      <c r="D145" s="178">
        <f t="shared" si="12"/>
        <v>814.32721900000001</v>
      </c>
      <c r="E145" s="178">
        <f t="shared" si="12"/>
        <v>632.670525</v>
      </c>
      <c r="F145" s="178">
        <f t="shared" si="12"/>
        <v>381.61787600000002</v>
      </c>
      <c r="G145" s="178">
        <f t="shared" si="12"/>
        <v>322.05787199999997</v>
      </c>
      <c r="H145" s="178">
        <f t="shared" si="12"/>
        <v>694.29977599999995</v>
      </c>
      <c r="I145" s="178">
        <f t="shared" si="12"/>
        <v>296.93498</v>
      </c>
      <c r="J145" s="178">
        <f t="shared" si="12"/>
        <v>418.656857</v>
      </c>
      <c r="K145" s="178">
        <f t="shared" si="12"/>
        <v>424.61757399999999</v>
      </c>
      <c r="L145" s="178">
        <f t="shared" si="12"/>
        <v>250.462244</v>
      </c>
      <c r="M145" s="178">
        <f t="shared" si="12"/>
        <v>240.399078</v>
      </c>
      <c r="N145" s="178">
        <f t="shared" si="12"/>
        <v>297.64954599999999</v>
      </c>
    </row>
    <row r="146" spans="1:15" s="179" customFormat="1" ht="12">
      <c r="A146" s="177" t="s">
        <v>11</v>
      </c>
      <c r="B146" s="178">
        <f t="shared" ref="B146:N146" si="13">HLOOKUP(B$141,$117:$133,8,FALSE)</f>
        <v>5827.7719909999996</v>
      </c>
      <c r="C146" s="178">
        <f t="shared" si="13"/>
        <v>7767.9649179999997</v>
      </c>
      <c r="D146" s="178">
        <f t="shared" si="13"/>
        <v>7355.8567110000004</v>
      </c>
      <c r="E146" s="178">
        <f t="shared" si="13"/>
        <v>7042.5285080000003</v>
      </c>
      <c r="F146" s="178">
        <f t="shared" si="13"/>
        <v>6463.9850070000002</v>
      </c>
      <c r="G146" s="178">
        <f t="shared" si="13"/>
        <v>4128.1831810000003</v>
      </c>
      <c r="H146" s="178">
        <f t="shared" si="13"/>
        <v>3769.7460030000002</v>
      </c>
      <c r="I146" s="178">
        <f t="shared" si="13"/>
        <v>2192.6738289999998</v>
      </c>
      <c r="J146" s="178">
        <f t="shared" si="13"/>
        <v>3827.8458970000002</v>
      </c>
      <c r="K146" s="178">
        <f t="shared" si="13"/>
        <v>2596.4882670000002</v>
      </c>
      <c r="L146" s="178">
        <f t="shared" si="13"/>
        <v>2387.7010260000002</v>
      </c>
      <c r="M146" s="178">
        <f t="shared" si="13"/>
        <v>2826.462051</v>
      </c>
      <c r="N146" s="178">
        <f t="shared" si="13"/>
        <v>4052.7473439999999</v>
      </c>
    </row>
    <row r="147" spans="1:15" s="179" customFormat="1" ht="12">
      <c r="A147" s="177" t="s">
        <v>5</v>
      </c>
      <c r="B147" s="178">
        <f t="shared" ref="B147:N147" si="14">HLOOKUP(B$141,$117:$133,9,FALSE)</f>
        <v>3650.6280529999999</v>
      </c>
      <c r="C147" s="178">
        <f t="shared" si="14"/>
        <v>4385.3453140000001</v>
      </c>
      <c r="D147" s="178">
        <f t="shared" si="14"/>
        <v>4075.9109279999998</v>
      </c>
      <c r="E147" s="178">
        <f t="shared" si="14"/>
        <v>4069.2942950000001</v>
      </c>
      <c r="F147" s="178">
        <f t="shared" si="14"/>
        <v>5015.8492290000004</v>
      </c>
      <c r="G147" s="178">
        <f t="shared" si="14"/>
        <v>6580.2096540000002</v>
      </c>
      <c r="H147" s="178">
        <f t="shared" si="14"/>
        <v>5540.0193010000003</v>
      </c>
      <c r="I147" s="178">
        <f t="shared" si="14"/>
        <v>7324.168447</v>
      </c>
      <c r="J147" s="178">
        <f t="shared" si="14"/>
        <v>4633.292923</v>
      </c>
      <c r="K147" s="178">
        <f t="shared" si="14"/>
        <v>6563.1233570000004</v>
      </c>
      <c r="L147" s="178">
        <f t="shared" si="14"/>
        <v>4795.401245</v>
      </c>
      <c r="M147" s="178">
        <f t="shared" si="14"/>
        <v>5324.2408329999998</v>
      </c>
      <c r="N147" s="178">
        <f t="shared" si="14"/>
        <v>3017.7578039999999</v>
      </c>
    </row>
    <row r="148" spans="1:15" s="179" customFormat="1" ht="12">
      <c r="A148" s="177" t="s">
        <v>6</v>
      </c>
      <c r="B148" s="178">
        <f t="shared" ref="B148:N148" si="15">HLOOKUP(B$141,$117:$133,10,FALSE)</f>
        <v>3163.689421</v>
      </c>
      <c r="C148" s="178">
        <f t="shared" si="15"/>
        <v>3323.8505960000002</v>
      </c>
      <c r="D148" s="178">
        <f t="shared" si="15"/>
        <v>3181.7560640000002</v>
      </c>
      <c r="E148" s="178">
        <f t="shared" si="15"/>
        <v>2645.7101990000001</v>
      </c>
      <c r="F148" s="178">
        <f t="shared" si="15"/>
        <v>1974.4950289999999</v>
      </c>
      <c r="G148" s="178">
        <f t="shared" si="15"/>
        <v>1498.2636239999999</v>
      </c>
      <c r="H148" s="178">
        <f t="shared" si="15"/>
        <v>1095.221577</v>
      </c>
      <c r="I148" s="178">
        <f t="shared" si="15"/>
        <v>1700.584944</v>
      </c>
      <c r="J148" s="178">
        <f t="shared" si="15"/>
        <v>2105.6728210000001</v>
      </c>
      <c r="K148" s="178">
        <f t="shared" si="15"/>
        <v>3024.7099410000001</v>
      </c>
      <c r="L148" s="178">
        <f t="shared" si="15"/>
        <v>3688.6689230000002</v>
      </c>
      <c r="M148" s="178">
        <f t="shared" si="15"/>
        <v>3789.4423449999999</v>
      </c>
      <c r="N148" s="178">
        <f t="shared" si="15"/>
        <v>3777.7819949999998</v>
      </c>
    </row>
    <row r="149" spans="1:15" s="179" customFormat="1" ht="12">
      <c r="A149" s="177" t="s">
        <v>7</v>
      </c>
      <c r="B149" s="178">
        <f t="shared" ref="B149:N149" si="16">HLOOKUP(B$141,$117:$133,11,FALSE)</f>
        <v>534.21786699999996</v>
      </c>
      <c r="C149" s="178">
        <f t="shared" si="16"/>
        <v>667.23559599999999</v>
      </c>
      <c r="D149" s="178">
        <f t="shared" si="16"/>
        <v>619.95898999999997</v>
      </c>
      <c r="E149" s="178">
        <f t="shared" si="16"/>
        <v>437.343279</v>
      </c>
      <c r="F149" s="178">
        <f t="shared" si="16"/>
        <v>166.12881300000001</v>
      </c>
      <c r="G149" s="178">
        <f t="shared" si="16"/>
        <v>104.765418</v>
      </c>
      <c r="H149" s="178">
        <f t="shared" si="16"/>
        <v>59.778182999999999</v>
      </c>
      <c r="I149" s="178">
        <f t="shared" si="16"/>
        <v>119.50775899999999</v>
      </c>
      <c r="J149" s="178">
        <f t="shared" si="16"/>
        <v>178.785415</v>
      </c>
      <c r="K149" s="178">
        <f t="shared" si="16"/>
        <v>409.93961899999999</v>
      </c>
      <c r="L149" s="178">
        <f t="shared" si="16"/>
        <v>625.72296100000005</v>
      </c>
      <c r="M149" s="178">
        <f t="shared" si="16"/>
        <v>500.29271599999998</v>
      </c>
      <c r="N149" s="178">
        <f t="shared" si="16"/>
        <v>541.90395699999999</v>
      </c>
    </row>
    <row r="150" spans="1:15" s="179" customFormat="1" ht="12">
      <c r="A150" s="177" t="s">
        <v>8</v>
      </c>
      <c r="B150" s="178">
        <f t="shared" ref="B150:N150" si="17">HLOOKUP(B$141,$117:$133,12,FALSE)</f>
        <v>415.07297199999999</v>
      </c>
      <c r="C150" s="178">
        <f t="shared" si="17"/>
        <v>408.56224500000002</v>
      </c>
      <c r="D150" s="178">
        <f t="shared" si="17"/>
        <v>382.68428</v>
      </c>
      <c r="E150" s="178">
        <f t="shared" si="17"/>
        <v>340.65432700000002</v>
      </c>
      <c r="F150" s="178">
        <f t="shared" si="17"/>
        <v>366.24408799999998</v>
      </c>
      <c r="G150" s="178">
        <f t="shared" si="17"/>
        <v>363.81674199999998</v>
      </c>
      <c r="H150" s="178">
        <f t="shared" si="17"/>
        <v>319.02204599999999</v>
      </c>
      <c r="I150" s="178">
        <f t="shared" si="17"/>
        <v>289.56510800000001</v>
      </c>
      <c r="J150" s="178">
        <f t="shared" si="17"/>
        <v>355.91647699999999</v>
      </c>
      <c r="K150" s="178">
        <f t="shared" si="17"/>
        <v>306.82883600000002</v>
      </c>
      <c r="L150" s="178">
        <f t="shared" si="17"/>
        <v>272.381844</v>
      </c>
      <c r="M150" s="178">
        <f t="shared" si="17"/>
        <v>337.37358599999999</v>
      </c>
      <c r="N150" s="178">
        <f t="shared" si="17"/>
        <v>320.73298299999999</v>
      </c>
    </row>
    <row r="151" spans="1:15" s="179" customFormat="1" ht="12">
      <c r="A151" s="177" t="s">
        <v>9</v>
      </c>
      <c r="B151" s="178">
        <f t="shared" ref="B151:N151" si="18">HLOOKUP(B$141,$117:$133,13,FALSE)</f>
        <v>1466.342539</v>
      </c>
      <c r="C151" s="178">
        <f t="shared" si="18"/>
        <v>1055.238141</v>
      </c>
      <c r="D151" s="178">
        <f t="shared" si="18"/>
        <v>776.19527300000004</v>
      </c>
      <c r="E151" s="178">
        <f t="shared" si="18"/>
        <v>737.16774799999996</v>
      </c>
      <c r="F151" s="178">
        <f t="shared" si="18"/>
        <v>1093.56528</v>
      </c>
      <c r="G151" s="178">
        <f t="shared" si="18"/>
        <v>1450.9844450000001</v>
      </c>
      <c r="H151" s="178">
        <f t="shared" si="18"/>
        <v>1097.730515</v>
      </c>
      <c r="I151" s="178">
        <f t="shared" si="18"/>
        <v>1209.1554590000001</v>
      </c>
      <c r="J151" s="178">
        <f t="shared" si="18"/>
        <v>1715.1227200000001</v>
      </c>
      <c r="K151" s="178">
        <f t="shared" si="18"/>
        <v>1728.888158</v>
      </c>
      <c r="L151" s="178">
        <f t="shared" si="18"/>
        <v>1573.361944</v>
      </c>
      <c r="M151" s="178">
        <f t="shared" si="18"/>
        <v>1688.1021820000001</v>
      </c>
      <c r="N151" s="178">
        <f t="shared" si="18"/>
        <v>1682.0394839999999</v>
      </c>
    </row>
    <row r="152" spans="1:15" s="179" customFormat="1" ht="12">
      <c r="A152" s="177" t="s">
        <v>70</v>
      </c>
      <c r="B152" s="178">
        <f t="shared" ref="B152:N152" si="19">HLOOKUP(B$141,$117:$133,15,FALSE)</f>
        <v>142.1799135</v>
      </c>
      <c r="C152" s="178">
        <f t="shared" si="19"/>
        <v>164.320076</v>
      </c>
      <c r="D152" s="178">
        <f t="shared" si="19"/>
        <v>150.61526699999999</v>
      </c>
      <c r="E152" s="178">
        <f t="shared" si="19"/>
        <v>125.8848</v>
      </c>
      <c r="F152" s="178">
        <f t="shared" si="19"/>
        <v>143.37030100000001</v>
      </c>
      <c r="G152" s="178">
        <f t="shared" si="19"/>
        <v>116.98185549999999</v>
      </c>
      <c r="H152" s="178">
        <f t="shared" si="19"/>
        <v>123.76469350000001</v>
      </c>
      <c r="I152" s="178">
        <f t="shared" si="19"/>
        <v>95.565625499999996</v>
      </c>
      <c r="J152" s="178">
        <f t="shared" si="19"/>
        <v>104.804739</v>
      </c>
      <c r="K152" s="178">
        <f t="shared" si="19"/>
        <v>110.360659</v>
      </c>
      <c r="L152" s="178">
        <f t="shared" si="19"/>
        <v>80.064349500000006</v>
      </c>
      <c r="M152" s="178">
        <f t="shared" si="19"/>
        <v>58.672222499999997</v>
      </c>
      <c r="N152" s="178">
        <f t="shared" si="19"/>
        <v>106.8605245</v>
      </c>
    </row>
    <row r="153" spans="1:15" s="179" customFormat="1" ht="12">
      <c r="A153" s="177" t="s">
        <v>69</v>
      </c>
      <c r="B153" s="178">
        <f t="shared" ref="B153:N153" si="20">HLOOKUP(B$141,$117:$133,14,FALSE)</f>
        <v>63.217403500000003</v>
      </c>
      <c r="C153" s="178">
        <f t="shared" si="20"/>
        <v>59.032142</v>
      </c>
      <c r="D153" s="178">
        <f t="shared" si="20"/>
        <v>51.306201000000001</v>
      </c>
      <c r="E153" s="178">
        <f t="shared" si="20"/>
        <v>45.615575</v>
      </c>
      <c r="F153" s="178">
        <f t="shared" si="20"/>
        <v>60.185411000000002</v>
      </c>
      <c r="G153" s="178">
        <f t="shared" si="20"/>
        <v>56.9594545</v>
      </c>
      <c r="H153" s="178">
        <f t="shared" si="20"/>
        <v>62.369816499999999</v>
      </c>
      <c r="I153" s="178">
        <f t="shared" si="20"/>
        <v>60.303250499999997</v>
      </c>
      <c r="J153" s="178">
        <f t="shared" si="20"/>
        <v>61.687733999999999</v>
      </c>
      <c r="K153" s="178">
        <f t="shared" si="20"/>
        <v>62.173029999999997</v>
      </c>
      <c r="L153" s="178">
        <f t="shared" si="20"/>
        <v>46.745470500000003</v>
      </c>
      <c r="M153" s="178">
        <f t="shared" si="20"/>
        <v>32.738592500000003</v>
      </c>
      <c r="N153" s="178">
        <f t="shared" si="20"/>
        <v>65.0187995</v>
      </c>
    </row>
    <row r="154" spans="1:15" s="179" customFormat="1" ht="12">
      <c r="A154" s="180" t="s">
        <v>96</v>
      </c>
      <c r="B154" s="181">
        <f>SUM(B142:B153)</f>
        <v>21990.421629914003</v>
      </c>
      <c r="C154" s="181">
        <f t="shared" ref="C154:N154" si="21">SUM(C142:C153)</f>
        <v>24998.315277856</v>
      </c>
      <c r="D154" s="181">
        <f t="shared" si="21"/>
        <v>23841.977994630004</v>
      </c>
      <c r="E154" s="181">
        <f t="shared" si="21"/>
        <v>22382.485545346</v>
      </c>
      <c r="F154" s="181">
        <f t="shared" si="21"/>
        <v>20791.363186261999</v>
      </c>
      <c r="G154" s="181">
        <f t="shared" si="21"/>
        <v>20526.788329624</v>
      </c>
      <c r="H154" s="181">
        <f t="shared" si="21"/>
        <v>21157.815579191996</v>
      </c>
      <c r="I154" s="181">
        <f t="shared" si="21"/>
        <v>22777.211405167996</v>
      </c>
      <c r="J154" s="181">
        <f t="shared" si="21"/>
        <v>20723.886331567996</v>
      </c>
      <c r="K154" s="181">
        <f t="shared" si="21"/>
        <v>22912.489035137009</v>
      </c>
      <c r="L154" s="181">
        <f t="shared" si="21"/>
        <v>20429.774211406999</v>
      </c>
      <c r="M154" s="181">
        <f t="shared" si="21"/>
        <v>20411.183342984004</v>
      </c>
      <c r="N154" s="181">
        <f t="shared" si="21"/>
        <v>20073.909384408002</v>
      </c>
    </row>
    <row r="156" spans="1:15" s="179" customFormat="1" ht="12">
      <c r="A156" s="183" t="s">
        <v>114</v>
      </c>
      <c r="B156" s="193">
        <f>B142+B147+B148+B149+B150+B153</f>
        <v>9019.4593271760004</v>
      </c>
      <c r="C156" s="193">
        <f t="shared" ref="C156:M156" si="22">C142+C147+C148+C149+C150+C153</f>
        <v>9888.7179178360002</v>
      </c>
      <c r="D156" s="193">
        <f t="shared" si="22"/>
        <v>9283.4993082139972</v>
      </c>
      <c r="E156" s="193">
        <f t="shared" si="22"/>
        <v>8692.0559730519999</v>
      </c>
      <c r="F156" s="193">
        <f t="shared" si="22"/>
        <v>8301.8566787690015</v>
      </c>
      <c r="G156" s="193">
        <f t="shared" si="22"/>
        <v>9915.3404624319992</v>
      </c>
      <c r="H156" s="193">
        <f t="shared" si="22"/>
        <v>9825.7030803040016</v>
      </c>
      <c r="I156" s="193">
        <f t="shared" si="22"/>
        <v>13353.320486546001</v>
      </c>
      <c r="J156" s="193">
        <f t="shared" si="22"/>
        <v>9798.6251994880004</v>
      </c>
      <c r="K156" s="193">
        <f t="shared" si="22"/>
        <v>12409.764917889001</v>
      </c>
      <c r="L156" s="193">
        <f t="shared" si="22"/>
        <v>10959.341381782999</v>
      </c>
      <c r="M156" s="193">
        <f t="shared" si="22"/>
        <v>11373.216040574</v>
      </c>
      <c r="N156" s="193">
        <f>N142+N147+N148+N149+N150+N153</f>
        <v>9637.0496499219989</v>
      </c>
    </row>
    <row r="157" spans="1:15" s="179" customFormat="1" ht="12">
      <c r="A157" s="183" t="s">
        <v>115</v>
      </c>
      <c r="B157" s="193">
        <f>B143+B144+B145+B146+B151+B152</f>
        <v>12970.962302737998</v>
      </c>
      <c r="C157" s="193">
        <f t="shared" ref="C157:N157" si="23">C143+C144+C145+C146+C151+C152</f>
        <v>15109.59736002</v>
      </c>
      <c r="D157" s="193">
        <f t="shared" si="23"/>
        <v>14558.478686415998</v>
      </c>
      <c r="E157" s="193">
        <f t="shared" si="23"/>
        <v>13690.429572294001</v>
      </c>
      <c r="F157" s="193">
        <f t="shared" si="23"/>
        <v>12489.506507493003</v>
      </c>
      <c r="G157" s="193">
        <f t="shared" si="23"/>
        <v>10611.447867192001</v>
      </c>
      <c r="H157" s="193">
        <f t="shared" si="23"/>
        <v>11332.112498887998</v>
      </c>
      <c r="I157" s="193">
        <f t="shared" si="23"/>
        <v>9423.8909186219989</v>
      </c>
      <c r="J157" s="193">
        <f t="shared" si="23"/>
        <v>10925.261132079999</v>
      </c>
      <c r="K157" s="193">
        <f t="shared" si="23"/>
        <v>10502.724117248001</v>
      </c>
      <c r="L157" s="193">
        <f t="shared" si="23"/>
        <v>9470.4328296240019</v>
      </c>
      <c r="M157" s="193">
        <f t="shared" si="23"/>
        <v>9037.9673024100011</v>
      </c>
      <c r="N157" s="193">
        <f t="shared" si="23"/>
        <v>10436.859734485999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41.015399699779529</v>
      </c>
      <c r="C158" s="184">
        <f t="shared" ref="C158:N158" si="24">C142/C$154*100+C147/C$154*100+C148/C$154*100+C149/C$154*100+C150/C$154*100+C153/C$154*100</f>
        <v>39.557537409713447</v>
      </c>
      <c r="D158" s="184">
        <f t="shared" si="24"/>
        <v>38.937622165010588</v>
      </c>
      <c r="E158" s="184">
        <f t="shared" si="24"/>
        <v>38.834185575334118</v>
      </c>
      <c r="F158" s="184">
        <f t="shared" si="24"/>
        <v>39.929352416172961</v>
      </c>
      <c r="G158" s="184">
        <f t="shared" si="24"/>
        <v>48.304392792526173</v>
      </c>
      <c r="H158" s="184">
        <f t="shared" si="24"/>
        <v>46.440063925915155</v>
      </c>
      <c r="I158" s="184">
        <f t="shared" si="24"/>
        <v>58.625791581827357</v>
      </c>
      <c r="J158" s="184">
        <f t="shared" si="24"/>
        <v>47.281793784798388</v>
      </c>
      <c r="K158" s="184">
        <f t="shared" si="24"/>
        <v>54.161574933470753</v>
      </c>
      <c r="L158" s="184">
        <f t="shared" si="24"/>
        <v>53.643967223405902</v>
      </c>
      <c r="M158" s="184">
        <f t="shared" si="24"/>
        <v>55.720512865234483</v>
      </c>
      <c r="N158" s="184">
        <f t="shared" si="24"/>
        <v>48.007836766501399</v>
      </c>
      <c r="O158" s="237">
        <f>N158-B158</f>
        <v>6.9924370667218696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58.984600300220464</v>
      </c>
      <c r="C159" s="184">
        <f>C143/C$154*100+C144/C$154*100+C145/C$154*100+C151/C$154*100+C152/C$154*100+C146/C$154*100</f>
        <v>60.442462590286553</v>
      </c>
      <c r="D159" s="184">
        <f>D143/D$154*100+D144/D$154*100+D145/D$154*100+D151/D$154*100+D152/D$154*100+D146/D$154*100</f>
        <v>61.062377834989391</v>
      </c>
      <c r="E159" s="184">
        <f>E143/E$154*100+E144/E$154*100+E145/E$154*100+E151/E$154*100+E152/E$154*100+E146/E$154*100</f>
        <v>61.165814424665882</v>
      </c>
      <c r="F159" s="184">
        <f t="shared" ref="F159:M159" si="25">100-F158</f>
        <v>60.070647583827039</v>
      </c>
      <c r="G159" s="184">
        <f t="shared" si="25"/>
        <v>51.695607207473827</v>
      </c>
      <c r="H159" s="184">
        <f t="shared" si="25"/>
        <v>53.559936074084845</v>
      </c>
      <c r="I159" s="184">
        <f t="shared" si="25"/>
        <v>41.374208418172643</v>
      </c>
      <c r="J159" s="184">
        <f t="shared" si="25"/>
        <v>52.718206215201612</v>
      </c>
      <c r="K159" s="184">
        <f t="shared" si="25"/>
        <v>45.838425066529247</v>
      </c>
      <c r="L159" s="184">
        <f t="shared" si="25"/>
        <v>46.356032776594098</v>
      </c>
      <c r="M159" s="184">
        <f t="shared" si="25"/>
        <v>44.279487134765517</v>
      </c>
      <c r="N159" s="184">
        <f t="shared" ref="N159" si="26">100-N158</f>
        <v>51.992163233498601</v>
      </c>
    </row>
    <row r="160" spans="1:15" s="179" customFormat="1" ht="12">
      <c r="A160" s="183"/>
      <c r="B160" s="183"/>
    </row>
    <row r="161" spans="1:20" s="179" customFormat="1" ht="12">
      <c r="A161" s="183" t="s">
        <v>84</v>
      </c>
      <c r="B161" s="183"/>
      <c r="N161" s="237"/>
    </row>
    <row r="162" spans="1:20" s="179" customFormat="1" ht="12">
      <c r="A162" s="183" t="s">
        <v>85</v>
      </c>
      <c r="B162" s="183"/>
    </row>
    <row r="164" spans="1:20" s="179" customFormat="1" ht="12">
      <c r="A164" s="183" t="s">
        <v>19</v>
      </c>
      <c r="B164" s="178">
        <f>B142+B144+B147+B148+B149+B150+B153</f>
        <v>13478.917635176</v>
      </c>
      <c r="C164" s="178">
        <f t="shared" ref="C164:N164" si="27">C142+C144+C147+C148+C149+C150+C153</f>
        <v>14962.085514836001</v>
      </c>
      <c r="D164" s="178">
        <f t="shared" si="27"/>
        <v>14405.546238213998</v>
      </c>
      <c r="E164" s="178">
        <f t="shared" si="27"/>
        <v>13539.422462052</v>
      </c>
      <c r="F164" s="178">
        <f t="shared" si="27"/>
        <v>12323.195053768999</v>
      </c>
      <c r="G164" s="178">
        <f t="shared" si="27"/>
        <v>14146.917110432001</v>
      </c>
      <c r="H164" s="178">
        <f t="shared" si="27"/>
        <v>14986.915531304001</v>
      </c>
      <c r="I164" s="178">
        <f t="shared" si="27"/>
        <v>18440.084075545998</v>
      </c>
      <c r="J164" s="178">
        <f t="shared" si="27"/>
        <v>14396.584915488002</v>
      </c>
      <c r="K164" s="178">
        <f t="shared" si="27"/>
        <v>17512.054582889003</v>
      </c>
      <c r="L164" s="178">
        <f t="shared" si="27"/>
        <v>15526.594393783</v>
      </c>
      <c r="M164" s="178">
        <f t="shared" si="27"/>
        <v>15114.984431573999</v>
      </c>
      <c r="N164" s="178">
        <f t="shared" si="27"/>
        <v>13645.770859921999</v>
      </c>
    </row>
    <row r="165" spans="1:20" s="179" customFormat="1" ht="12">
      <c r="A165" s="183" t="s">
        <v>20</v>
      </c>
      <c r="B165" s="178">
        <f>B145+B146+B151+B152</f>
        <v>8240.1889565000001</v>
      </c>
      <c r="C165" s="178">
        <f t="shared" ref="C165:N165" si="28">C145+C146+C151+C152</f>
        <v>9819.5664639999995</v>
      </c>
      <c r="D165" s="178">
        <f t="shared" si="28"/>
        <v>9096.9944699999996</v>
      </c>
      <c r="E165" s="178">
        <f t="shared" si="28"/>
        <v>8538.2515810000004</v>
      </c>
      <c r="F165" s="178">
        <f t="shared" si="28"/>
        <v>8082.5384640000002</v>
      </c>
      <c r="G165" s="178">
        <f t="shared" si="28"/>
        <v>6018.2073535000009</v>
      </c>
      <c r="H165" s="178">
        <f t="shared" si="28"/>
        <v>5685.5409875000005</v>
      </c>
      <c r="I165" s="178">
        <f t="shared" si="28"/>
        <v>3794.3298934999998</v>
      </c>
      <c r="J165" s="178">
        <f t="shared" si="28"/>
        <v>6066.4302130000005</v>
      </c>
      <c r="K165" s="178">
        <f t="shared" si="28"/>
        <v>4860.3546580000002</v>
      </c>
      <c r="L165" s="178">
        <f t="shared" si="28"/>
        <v>4291.5895635000006</v>
      </c>
      <c r="M165" s="178">
        <f t="shared" si="28"/>
        <v>4813.6355334999998</v>
      </c>
      <c r="N165" s="178">
        <f t="shared" si="28"/>
        <v>6139.2968984999998</v>
      </c>
    </row>
    <row r="166" spans="1:20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62.060184558152535</v>
      </c>
      <c r="C166" s="184">
        <f t="shared" ref="C166:N166" si="29">C142/(C$154-C$143)*100+C147/(C$154-C$143)*100+C148/(C$154-C$143)*100+C149/(C$154-C$143)*100+C150/(C$154-C$143)*100+C144/(C$154-C$143)*100+C153/(C$154-C$143)*100</f>
        <v>60.3756582798189</v>
      </c>
      <c r="D166" s="184">
        <f t="shared" si="29"/>
        <v>61.293569989134596</v>
      </c>
      <c r="E166" s="184">
        <f t="shared" si="29"/>
        <v>61.326308358615115</v>
      </c>
      <c r="F166" s="184">
        <f t="shared" si="29"/>
        <v>60.390845754396196</v>
      </c>
      <c r="G166" s="184">
        <f t="shared" si="29"/>
        <v>70.155367182263802</v>
      </c>
      <c r="H166" s="184">
        <f t="shared" si="29"/>
        <v>72.497022875204323</v>
      </c>
      <c r="I166" s="184">
        <f t="shared" si="29"/>
        <v>82.934877893420833</v>
      </c>
      <c r="J166" s="184">
        <f t="shared" si="29"/>
        <v>70.354172271736758</v>
      </c>
      <c r="K166" s="184">
        <f t="shared" si="29"/>
        <v>78.27522907494037</v>
      </c>
      <c r="L166" s="184">
        <f t="shared" si="29"/>
        <v>78.345192613257183</v>
      </c>
      <c r="M166" s="184">
        <f t="shared" si="29"/>
        <v>75.845615291293797</v>
      </c>
      <c r="N166" s="184">
        <f t="shared" si="29"/>
        <v>68.970048657596038</v>
      </c>
      <c r="O166" s="237">
        <f>N166-B166</f>
        <v>6.909864099443503</v>
      </c>
    </row>
    <row r="167" spans="1:20" s="179" customFormat="1" ht="12">
      <c r="A167" s="183" t="s">
        <v>113</v>
      </c>
      <c r="B167" s="184">
        <f>B151/(B$154-B$143)*100+B152/(B$154-B$143)*100+B145/(B$154-B$143)*100+B146/(B$154-B$143)*100</f>
        <v>37.93981544184745</v>
      </c>
      <c r="C167" s="184">
        <f t="shared" ref="C167:N167" si="30">C151/(C$154-C$143)*100+C152/(C$154-C$143)*100+C145/(C$154-C$143)*100+C146/(C$154-C$143)*100</f>
        <v>39.624341720181107</v>
      </c>
      <c r="D167" s="184">
        <f t="shared" si="30"/>
        <v>38.70643001086539</v>
      </c>
      <c r="E167" s="184">
        <f t="shared" si="30"/>
        <v>38.673691641384877</v>
      </c>
      <c r="F167" s="184">
        <f t="shared" si="30"/>
        <v>39.609154245603811</v>
      </c>
      <c r="G167" s="184">
        <f t="shared" si="30"/>
        <v>29.844632817736198</v>
      </c>
      <c r="H167" s="184">
        <f t="shared" si="30"/>
        <v>27.502977124795699</v>
      </c>
      <c r="I167" s="184">
        <f t="shared" si="30"/>
        <v>17.065122106579189</v>
      </c>
      <c r="J167" s="184">
        <f t="shared" si="30"/>
        <v>29.645827728263264</v>
      </c>
      <c r="K167" s="184">
        <f t="shared" si="30"/>
        <v>21.724770925059588</v>
      </c>
      <c r="L167" s="184">
        <f t="shared" si="30"/>
        <v>21.654807386742824</v>
      </c>
      <c r="M167" s="184">
        <f t="shared" si="30"/>
        <v>24.154384708706168</v>
      </c>
      <c r="N167" s="184">
        <f t="shared" si="30"/>
        <v>31.029951342403951</v>
      </c>
    </row>
    <row r="168" spans="1:20" s="179" customFormat="1" ht="12">
      <c r="A168" s="183"/>
      <c r="B168" s="183"/>
    </row>
    <row r="169" spans="1:20" s="179" customFormat="1" ht="12">
      <c r="A169" s="183" t="s">
        <v>205</v>
      </c>
      <c r="B169" s="183"/>
      <c r="N169" s="237"/>
    </row>
    <row r="170" spans="1:20" s="179" customFormat="1" ht="12">
      <c r="A170" s="183" t="s">
        <v>126</v>
      </c>
      <c r="B170" s="183"/>
    </row>
    <row r="175" spans="1:20">
      <c r="A175" s="166" t="s">
        <v>105</v>
      </c>
      <c r="B175" s="324" t="s">
        <v>98</v>
      </c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  <c r="R175" s="325"/>
      <c r="S175" s="325"/>
      <c r="T175" s="325"/>
    </row>
    <row r="176" spans="1:20">
      <c r="A176" s="166" t="s">
        <v>106</v>
      </c>
      <c r="B176" s="316" t="s">
        <v>118</v>
      </c>
      <c r="C176" s="317"/>
      <c r="D176" s="317"/>
      <c r="E176" s="317"/>
      <c r="F176" s="317"/>
      <c r="G176" s="317"/>
      <c r="H176" s="317"/>
      <c r="I176" s="317"/>
      <c r="J176" s="317"/>
      <c r="K176" s="317"/>
      <c r="L176" s="317"/>
      <c r="M176" s="317"/>
      <c r="N176" s="317"/>
      <c r="O176" s="317"/>
      <c r="P176" s="317"/>
      <c r="Q176" s="317"/>
      <c r="R176" s="317"/>
      <c r="S176" s="317"/>
      <c r="T176" s="317"/>
    </row>
    <row r="177" spans="1:25">
      <c r="A177" s="170" t="s">
        <v>30</v>
      </c>
      <c r="B177" s="318" t="s">
        <v>235</v>
      </c>
      <c r="C177" s="319"/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</row>
    <row r="178" spans="1:25">
      <c r="A178" s="170" t="s">
        <v>107</v>
      </c>
      <c r="B178" s="299" t="s">
        <v>2</v>
      </c>
      <c r="C178" s="299" t="s">
        <v>81</v>
      </c>
      <c r="D178" s="299" t="s">
        <v>3</v>
      </c>
      <c r="E178" s="299" t="s">
        <v>4</v>
      </c>
      <c r="F178" s="299" t="s">
        <v>95</v>
      </c>
      <c r="G178" s="299" t="s">
        <v>11</v>
      </c>
      <c r="H178" s="299" t="s">
        <v>5</v>
      </c>
      <c r="I178" s="299" t="s">
        <v>6</v>
      </c>
      <c r="J178" s="299" t="s">
        <v>7</v>
      </c>
      <c r="K178" s="299" t="s">
        <v>8</v>
      </c>
      <c r="L178" s="299" t="s">
        <v>9</v>
      </c>
      <c r="M178" s="299" t="s">
        <v>69</v>
      </c>
      <c r="N178" s="299" t="s">
        <v>70</v>
      </c>
      <c r="O178" s="185" t="s">
        <v>10</v>
      </c>
      <c r="P178" s="299" t="s">
        <v>121</v>
      </c>
      <c r="Q178" s="299" t="s">
        <v>97</v>
      </c>
      <c r="R178" s="299" t="s">
        <v>122</v>
      </c>
      <c r="S178" s="185" t="s">
        <v>123</v>
      </c>
      <c r="T178" s="299" t="s">
        <v>217</v>
      </c>
      <c r="V178" s="187" t="s">
        <v>23</v>
      </c>
      <c r="W178" s="187" t="s">
        <v>22</v>
      </c>
      <c r="X178" s="187" t="s">
        <v>228</v>
      </c>
      <c r="Y178" s="187" t="s">
        <v>227</v>
      </c>
    </row>
    <row r="179" spans="1:25" ht="14.25">
      <c r="A179" s="166" t="s">
        <v>31</v>
      </c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186"/>
      <c r="P179" s="277"/>
      <c r="Q179" s="277"/>
      <c r="R179" s="277"/>
      <c r="S179" s="186"/>
      <c r="T179" s="277"/>
      <c r="V179" s="188"/>
      <c r="W179" s="188"/>
      <c r="X179" s="188"/>
      <c r="Y179" s="188"/>
    </row>
    <row r="180" spans="1:25" ht="14.25">
      <c r="A180" s="278">
        <v>1</v>
      </c>
      <c r="B180" s="291">
        <v>71548.758667999995</v>
      </c>
      <c r="C180" s="291">
        <v>10587.454643999999</v>
      </c>
      <c r="D180" s="291">
        <v>121241.936</v>
      </c>
      <c r="E180" s="291">
        <v>12414.871999999999</v>
      </c>
      <c r="F180" s="291">
        <v>0</v>
      </c>
      <c r="G180" s="291">
        <v>156844.899</v>
      </c>
      <c r="H180" s="291">
        <v>65059.614000000001</v>
      </c>
      <c r="I180" s="291">
        <v>98334.286999999997</v>
      </c>
      <c r="J180" s="291">
        <v>12077.12</v>
      </c>
      <c r="K180" s="291">
        <v>10995.279</v>
      </c>
      <c r="L180" s="291">
        <v>58549.680999999997</v>
      </c>
      <c r="M180" s="291">
        <v>1608.173</v>
      </c>
      <c r="N180" s="291">
        <v>3011.1190000000001</v>
      </c>
      <c r="O180" s="292">
        <v>622273.19331200002</v>
      </c>
      <c r="P180" s="291">
        <v>-7890.4070000000002</v>
      </c>
      <c r="Q180" s="291">
        <v>-3919.7660000000001</v>
      </c>
      <c r="R180" s="291">
        <v>-6662.3829999999998</v>
      </c>
      <c r="S180" s="292">
        <v>603800.63731200004</v>
      </c>
      <c r="T180" s="291">
        <v>100.876</v>
      </c>
      <c r="V180" s="189">
        <f>IFERROR($H180/$O180*100,"")</f>
        <v>10.45515292949152</v>
      </c>
      <c r="W180" s="188">
        <f>IF($H180=0,"",$H180/1000)</f>
        <v>65.059613999999996</v>
      </c>
      <c r="X180" s="189">
        <f>IFERROR($I180/$O180*100,"")</f>
        <v>15.802430195751082</v>
      </c>
      <c r="Y180" s="188">
        <f>IF($I180=0,"",$I180/1000)</f>
        <v>98.334287000000003</v>
      </c>
    </row>
    <row r="181" spans="1:25" ht="14.25">
      <c r="A181" s="278">
        <v>2</v>
      </c>
      <c r="B181" s="291">
        <v>72285.461739999999</v>
      </c>
      <c r="C181" s="291">
        <v>7882.1504759999998</v>
      </c>
      <c r="D181" s="291">
        <v>121188.77800000001</v>
      </c>
      <c r="E181" s="291">
        <v>12454.208000000001</v>
      </c>
      <c r="F181" s="291">
        <v>0</v>
      </c>
      <c r="G181" s="291">
        <v>132941.57199999999</v>
      </c>
      <c r="H181" s="291">
        <v>59870.451999999997</v>
      </c>
      <c r="I181" s="291">
        <v>103154.749</v>
      </c>
      <c r="J181" s="291">
        <v>7468.9790000000003</v>
      </c>
      <c r="K181" s="291">
        <v>11079.615</v>
      </c>
      <c r="L181" s="291">
        <v>59357.273000000001</v>
      </c>
      <c r="M181" s="291">
        <v>1809.9704999999999</v>
      </c>
      <c r="N181" s="291">
        <v>3222.8164999999999</v>
      </c>
      <c r="O181" s="292">
        <v>592716.02521600004</v>
      </c>
      <c r="P181" s="291">
        <v>-8489.3469999999998</v>
      </c>
      <c r="Q181" s="291">
        <v>-4012.7190000000001</v>
      </c>
      <c r="R181" s="291">
        <v>15505.329</v>
      </c>
      <c r="S181" s="292">
        <v>595719.28821599996</v>
      </c>
      <c r="T181" s="291">
        <v>78.700999999999993</v>
      </c>
      <c r="V181" s="189">
        <f t="shared" ref="V181:V210" si="31">IFERROR($H181/$O181*100,"")</f>
        <v>10.101034804682691</v>
      </c>
      <c r="W181" s="188">
        <f t="shared" ref="W181:W210" si="32">IF($H181=0,"",$H181/1000)</f>
        <v>59.870452</v>
      </c>
      <c r="X181" s="189">
        <f t="shared" ref="X181:X209" si="33">IFERROR($I181/$O181*100,"")</f>
        <v>17.403738824575886</v>
      </c>
      <c r="Y181" s="188">
        <f t="shared" ref="Y181:Y210" si="34">IF($I181=0,"",$I181/1000)</f>
        <v>103.154749</v>
      </c>
    </row>
    <row r="182" spans="1:25" ht="14.25">
      <c r="A182" s="278">
        <v>3</v>
      </c>
      <c r="B182" s="291">
        <v>51408.424972000001</v>
      </c>
      <c r="C182" s="291">
        <v>11534.860596</v>
      </c>
      <c r="D182" s="291">
        <v>121114.59299999999</v>
      </c>
      <c r="E182" s="291">
        <v>12057.485000000001</v>
      </c>
      <c r="F182" s="291">
        <v>0</v>
      </c>
      <c r="G182" s="291">
        <v>121796.538</v>
      </c>
      <c r="H182" s="291">
        <v>36788.606</v>
      </c>
      <c r="I182" s="291">
        <v>118734.401</v>
      </c>
      <c r="J182" s="291">
        <v>15069.17</v>
      </c>
      <c r="K182" s="291">
        <v>11694.477000000001</v>
      </c>
      <c r="L182" s="291">
        <v>55979.718000000001</v>
      </c>
      <c r="M182" s="291">
        <v>1846.4715000000001</v>
      </c>
      <c r="N182" s="291">
        <v>3253.5585000000001</v>
      </c>
      <c r="O182" s="292">
        <v>561278.30356799997</v>
      </c>
      <c r="P182" s="291">
        <v>-31268.39</v>
      </c>
      <c r="Q182" s="291">
        <v>-3152.5630000000001</v>
      </c>
      <c r="R182" s="291">
        <v>-725.21799999999996</v>
      </c>
      <c r="S182" s="292">
        <v>526132.132568</v>
      </c>
      <c r="T182" s="291">
        <v>130.18299999999999</v>
      </c>
      <c r="V182" s="189">
        <f t="shared" si="31"/>
        <v>6.5544322248228486</v>
      </c>
      <c r="W182" s="188">
        <f t="shared" si="32"/>
        <v>36.788606000000001</v>
      </c>
      <c r="X182" s="189">
        <f t="shared" si="33"/>
        <v>21.154283043761922</v>
      </c>
      <c r="Y182" s="188">
        <f t="shared" si="34"/>
        <v>118.73440099999999</v>
      </c>
    </row>
    <row r="183" spans="1:25" ht="14.25">
      <c r="A183" s="278">
        <v>4</v>
      </c>
      <c r="B183" s="291">
        <v>43518.342259999998</v>
      </c>
      <c r="C183" s="291">
        <v>14742.559884</v>
      </c>
      <c r="D183" s="291">
        <v>120981.212</v>
      </c>
      <c r="E183" s="291">
        <v>11829.295</v>
      </c>
      <c r="F183" s="291">
        <v>0</v>
      </c>
      <c r="G183" s="291">
        <v>109002.257</v>
      </c>
      <c r="H183" s="291">
        <v>35139.58</v>
      </c>
      <c r="I183" s="291">
        <v>115056.671</v>
      </c>
      <c r="J183" s="291">
        <v>16903.819</v>
      </c>
      <c r="K183" s="291">
        <v>10372.483</v>
      </c>
      <c r="L183" s="291">
        <v>51864.398999999998</v>
      </c>
      <c r="M183" s="291">
        <v>1836.6155000000001</v>
      </c>
      <c r="N183" s="291">
        <v>3153.3715000000002</v>
      </c>
      <c r="O183" s="292">
        <v>534400.60514400003</v>
      </c>
      <c r="P183" s="291">
        <v>-32497.713</v>
      </c>
      <c r="Q183" s="291">
        <v>-3110.0970000000002</v>
      </c>
      <c r="R183" s="291">
        <v>-12599.619000000001</v>
      </c>
      <c r="S183" s="292">
        <v>486193.17614400003</v>
      </c>
      <c r="T183" s="291">
        <v>104.711</v>
      </c>
      <c r="V183" s="189">
        <f t="shared" si="31"/>
        <v>6.5755127636001207</v>
      </c>
      <c r="W183" s="188">
        <f t="shared" si="32"/>
        <v>35.139580000000002</v>
      </c>
      <c r="X183" s="189">
        <f t="shared" si="33"/>
        <v>21.530041300944401</v>
      </c>
      <c r="Y183" s="188">
        <f t="shared" si="34"/>
        <v>115.05667100000001</v>
      </c>
    </row>
    <row r="184" spans="1:25" ht="14.25">
      <c r="A184" s="278">
        <v>5</v>
      </c>
      <c r="B184" s="291">
        <v>69790.407424000005</v>
      </c>
      <c r="C184" s="291">
        <v>5709.4483120000004</v>
      </c>
      <c r="D184" s="291">
        <v>121026.317</v>
      </c>
      <c r="E184" s="291">
        <v>12513.314</v>
      </c>
      <c r="F184" s="291">
        <v>0</v>
      </c>
      <c r="G184" s="291">
        <v>154962.82399999999</v>
      </c>
      <c r="H184" s="291">
        <v>43018.535000000003</v>
      </c>
      <c r="I184" s="291">
        <v>125779.58500000001</v>
      </c>
      <c r="J184" s="291">
        <v>19019.038</v>
      </c>
      <c r="K184" s="291">
        <v>9528.5730000000003</v>
      </c>
      <c r="L184" s="291">
        <v>55489.548000000003</v>
      </c>
      <c r="M184" s="291">
        <v>1849.0345</v>
      </c>
      <c r="N184" s="291">
        <v>3227.0165000000002</v>
      </c>
      <c r="O184" s="292">
        <v>621913.64073600003</v>
      </c>
      <c r="P184" s="291">
        <v>-6585.66</v>
      </c>
      <c r="Q184" s="291">
        <v>-3123.1880000000001</v>
      </c>
      <c r="R184" s="291">
        <v>-27616.968000000001</v>
      </c>
      <c r="S184" s="292">
        <v>584587.82473600004</v>
      </c>
      <c r="T184" s="291">
        <v>111.438</v>
      </c>
      <c r="V184" s="189">
        <f t="shared" si="31"/>
        <v>6.9171235654342578</v>
      </c>
      <c r="W184" s="188">
        <f t="shared" si="32"/>
        <v>43.018535</v>
      </c>
      <c r="X184" s="189">
        <f t="shared" si="33"/>
        <v>20.224606241333909</v>
      </c>
      <c r="Y184" s="188">
        <f t="shared" si="34"/>
        <v>125.77958500000001</v>
      </c>
    </row>
    <row r="185" spans="1:25" ht="14.25">
      <c r="A185" s="278">
        <v>6</v>
      </c>
      <c r="B185" s="291">
        <v>67378.205763999998</v>
      </c>
      <c r="C185" s="291">
        <v>6467.8978200000001</v>
      </c>
      <c r="D185" s="291">
        <v>121100.32</v>
      </c>
      <c r="E185" s="291">
        <v>12379.55</v>
      </c>
      <c r="F185" s="291">
        <v>0</v>
      </c>
      <c r="G185" s="291">
        <v>137007.29999999999</v>
      </c>
      <c r="H185" s="291">
        <v>84022.016000000003</v>
      </c>
      <c r="I185" s="291">
        <v>136847.34</v>
      </c>
      <c r="J185" s="291">
        <v>20073.8</v>
      </c>
      <c r="K185" s="291">
        <v>9194.0630000000001</v>
      </c>
      <c r="L185" s="291">
        <v>57978.205999999998</v>
      </c>
      <c r="M185" s="291">
        <v>1851.4155000000001</v>
      </c>
      <c r="N185" s="291">
        <v>3201.5245</v>
      </c>
      <c r="O185" s="292">
        <v>657501.63858399994</v>
      </c>
      <c r="P185" s="291">
        <v>-6020.7809999999999</v>
      </c>
      <c r="Q185" s="291">
        <v>-3577.5210000000002</v>
      </c>
      <c r="R185" s="291">
        <v>-35648.788</v>
      </c>
      <c r="S185" s="292">
        <v>612254.54858399997</v>
      </c>
      <c r="T185" s="291">
        <v>130.86199999999999</v>
      </c>
      <c r="V185" s="189">
        <f t="shared" si="31"/>
        <v>12.778981993254099</v>
      </c>
      <c r="W185" s="188">
        <f t="shared" si="32"/>
        <v>84.022016000000008</v>
      </c>
      <c r="X185" s="189">
        <f t="shared" si="33"/>
        <v>20.81323178064094</v>
      </c>
      <c r="Y185" s="188">
        <f t="shared" si="34"/>
        <v>136.84734</v>
      </c>
    </row>
    <row r="186" spans="1:25" ht="14.25">
      <c r="A186" s="278">
        <v>7</v>
      </c>
      <c r="B186" s="291">
        <v>69142.388007999994</v>
      </c>
      <c r="C186" s="291">
        <v>13856.502823999999</v>
      </c>
      <c r="D186" s="291">
        <v>121087.27099999999</v>
      </c>
      <c r="E186" s="291">
        <v>12385.929</v>
      </c>
      <c r="F186" s="291">
        <v>0</v>
      </c>
      <c r="G186" s="291">
        <v>141184.16800000001</v>
      </c>
      <c r="H186" s="291">
        <v>136023.59299999999</v>
      </c>
      <c r="I186" s="291">
        <v>59511.673000000003</v>
      </c>
      <c r="J186" s="291">
        <v>2427.1379999999999</v>
      </c>
      <c r="K186" s="291">
        <v>10067.5</v>
      </c>
      <c r="L186" s="291">
        <v>57958.091999999997</v>
      </c>
      <c r="M186" s="291">
        <v>1735.6875</v>
      </c>
      <c r="N186" s="291">
        <v>3087.9594999999999</v>
      </c>
      <c r="O186" s="292">
        <v>628467.901832</v>
      </c>
      <c r="P186" s="291">
        <v>-4474.8050000000003</v>
      </c>
      <c r="Q186" s="291">
        <v>-3833.7840000000001</v>
      </c>
      <c r="R186" s="291">
        <v>6167.4660000000003</v>
      </c>
      <c r="S186" s="292">
        <v>626326.77883199998</v>
      </c>
      <c r="T186" s="291">
        <v>29.46</v>
      </c>
      <c r="V186" s="189">
        <f t="shared" si="31"/>
        <v>21.643681817876097</v>
      </c>
      <c r="W186" s="188">
        <f t="shared" si="32"/>
        <v>136.02359300000001</v>
      </c>
      <c r="X186" s="189">
        <f t="shared" si="33"/>
        <v>9.469325772489249</v>
      </c>
      <c r="Y186" s="188">
        <f t="shared" si="34"/>
        <v>59.511673000000002</v>
      </c>
    </row>
    <row r="187" spans="1:25" ht="14.25">
      <c r="A187" s="278">
        <v>8</v>
      </c>
      <c r="B187" s="291">
        <v>72861.395311999993</v>
      </c>
      <c r="C187" s="291">
        <v>11036.588368000001</v>
      </c>
      <c r="D187" s="291">
        <v>120781.13099999999</v>
      </c>
      <c r="E187" s="291">
        <v>12388.049000000001</v>
      </c>
      <c r="F187" s="291">
        <v>0</v>
      </c>
      <c r="G187" s="291">
        <v>144457.367</v>
      </c>
      <c r="H187" s="291">
        <v>113059.98299999999</v>
      </c>
      <c r="I187" s="291">
        <v>65617.437000000005</v>
      </c>
      <c r="J187" s="291">
        <v>870.70699999999999</v>
      </c>
      <c r="K187" s="291">
        <v>9360.5380000000005</v>
      </c>
      <c r="L187" s="291">
        <v>57435.375</v>
      </c>
      <c r="M187" s="291">
        <v>1640.271</v>
      </c>
      <c r="N187" s="291">
        <v>3049.5770000000002</v>
      </c>
      <c r="O187" s="292">
        <v>612558.41868</v>
      </c>
      <c r="P187" s="291">
        <v>-4082.1570000000002</v>
      </c>
      <c r="Q187" s="291">
        <v>-4478.9769999999999</v>
      </c>
      <c r="R187" s="291">
        <v>13517.129000000001</v>
      </c>
      <c r="S187" s="292">
        <v>617514.41368</v>
      </c>
      <c r="T187" s="291">
        <v>40.802</v>
      </c>
      <c r="V187" s="189">
        <f t="shared" si="31"/>
        <v>18.457012352165947</v>
      </c>
      <c r="W187" s="188">
        <f t="shared" si="32"/>
        <v>113.05998299999999</v>
      </c>
      <c r="X187" s="189">
        <f t="shared" si="33"/>
        <v>10.712029252883145</v>
      </c>
      <c r="Y187" s="188">
        <f t="shared" si="34"/>
        <v>65.61743700000001</v>
      </c>
    </row>
    <row r="188" spans="1:25" ht="14.25">
      <c r="A188" s="278">
        <v>9</v>
      </c>
      <c r="B188" s="291">
        <v>62992.655663999998</v>
      </c>
      <c r="C188" s="291">
        <v>8102.9683839999998</v>
      </c>
      <c r="D188" s="291">
        <v>120258.29700000001</v>
      </c>
      <c r="E188" s="291">
        <v>11612.522000000001</v>
      </c>
      <c r="F188" s="291">
        <v>0</v>
      </c>
      <c r="G188" s="291">
        <v>92664.841</v>
      </c>
      <c r="H188" s="291">
        <v>171553.30100000001</v>
      </c>
      <c r="I188" s="291">
        <v>119059.371</v>
      </c>
      <c r="J188" s="291">
        <v>6168.5940000000001</v>
      </c>
      <c r="K188" s="291">
        <v>9673.3829999999998</v>
      </c>
      <c r="L188" s="291">
        <v>57770.917999999998</v>
      </c>
      <c r="M188" s="291">
        <v>1642.6165000000001</v>
      </c>
      <c r="N188" s="291">
        <v>3079.6985</v>
      </c>
      <c r="O188" s="292">
        <v>664579.16604799998</v>
      </c>
      <c r="P188" s="291">
        <v>-14676.548000000001</v>
      </c>
      <c r="Q188" s="291">
        <v>-4561.53</v>
      </c>
      <c r="R188" s="291">
        <v>-39073.334000000003</v>
      </c>
      <c r="S188" s="292">
        <v>606267.75404799997</v>
      </c>
      <c r="T188" s="291">
        <v>95.13</v>
      </c>
      <c r="V188" s="189">
        <f t="shared" si="31"/>
        <v>25.81382471258652</v>
      </c>
      <c r="W188" s="188">
        <f t="shared" si="32"/>
        <v>171.553301</v>
      </c>
      <c r="X188" s="189">
        <f t="shared" si="33"/>
        <v>17.915002016689883</v>
      </c>
      <c r="Y188" s="188">
        <f t="shared" si="34"/>
        <v>119.059371</v>
      </c>
    </row>
    <row r="189" spans="1:25" ht="14.25">
      <c r="A189" s="278">
        <v>10</v>
      </c>
      <c r="B189" s="291">
        <v>60253.013116000002</v>
      </c>
      <c r="C189" s="291">
        <v>10155.972556000001</v>
      </c>
      <c r="D189" s="291">
        <v>118589.19500000001</v>
      </c>
      <c r="E189" s="291">
        <v>6542.2120000000004</v>
      </c>
      <c r="F189" s="291">
        <v>0</v>
      </c>
      <c r="G189" s="291">
        <v>94727.722999999998</v>
      </c>
      <c r="H189" s="291">
        <v>55950.822</v>
      </c>
      <c r="I189" s="291">
        <v>133246.76500000001</v>
      </c>
      <c r="J189" s="291">
        <v>14750.644</v>
      </c>
      <c r="K189" s="291">
        <v>11104.449000000001</v>
      </c>
      <c r="L189" s="291">
        <v>55252.398000000001</v>
      </c>
      <c r="M189" s="291">
        <v>1920.1885</v>
      </c>
      <c r="N189" s="291">
        <v>3500.0245</v>
      </c>
      <c r="O189" s="292">
        <v>565993.40667199995</v>
      </c>
      <c r="P189" s="291">
        <v>-18728.935000000001</v>
      </c>
      <c r="Q189" s="291">
        <v>-4902.1629999999996</v>
      </c>
      <c r="R189" s="291">
        <v>-5762.8410000000003</v>
      </c>
      <c r="S189" s="292">
        <v>536599.46767200006</v>
      </c>
      <c r="T189" s="291">
        <v>118.053</v>
      </c>
      <c r="V189" s="189">
        <f t="shared" si="31"/>
        <v>9.885419395428432</v>
      </c>
      <c r="W189" s="188">
        <f t="shared" si="32"/>
        <v>55.950822000000002</v>
      </c>
      <c r="X189" s="189">
        <f t="shared" si="33"/>
        <v>23.542105513822378</v>
      </c>
      <c r="Y189" s="188">
        <f t="shared" si="34"/>
        <v>133.24676500000001</v>
      </c>
    </row>
    <row r="190" spans="1:25" ht="14.25">
      <c r="A190" s="278">
        <v>11</v>
      </c>
      <c r="B190" s="291">
        <v>51693.543195999999</v>
      </c>
      <c r="C190" s="291">
        <v>13716.02066</v>
      </c>
      <c r="D190" s="291">
        <v>120008.249</v>
      </c>
      <c r="E190" s="291">
        <v>6048.1229999999996</v>
      </c>
      <c r="F190" s="291">
        <v>0</v>
      </c>
      <c r="G190" s="291">
        <v>109342.97100000001</v>
      </c>
      <c r="H190" s="291">
        <v>49461.010999999999</v>
      </c>
      <c r="I190" s="291">
        <v>128742.864</v>
      </c>
      <c r="J190" s="291">
        <v>20259.721000000001</v>
      </c>
      <c r="K190" s="291">
        <v>10453.593999999999</v>
      </c>
      <c r="L190" s="291">
        <v>52211.351000000002</v>
      </c>
      <c r="M190" s="291">
        <v>2206.2775000000001</v>
      </c>
      <c r="N190" s="291">
        <v>3874.5335</v>
      </c>
      <c r="O190" s="292">
        <v>568018.25885600003</v>
      </c>
      <c r="P190" s="291">
        <v>-37208.661999999997</v>
      </c>
      <c r="Q190" s="291">
        <v>-4073.3719999999998</v>
      </c>
      <c r="R190" s="291">
        <v>-26321.417000000001</v>
      </c>
      <c r="S190" s="292">
        <v>500414.80785600003</v>
      </c>
      <c r="T190" s="291">
        <v>124.285</v>
      </c>
      <c r="V190" s="189">
        <f t="shared" si="31"/>
        <v>8.7076445569928431</v>
      </c>
      <c r="W190" s="188">
        <f t="shared" si="32"/>
        <v>49.461010999999999</v>
      </c>
      <c r="X190" s="189">
        <f t="shared" si="33"/>
        <v>22.665268588247613</v>
      </c>
      <c r="Y190" s="188">
        <f t="shared" si="34"/>
        <v>128.742864</v>
      </c>
    </row>
    <row r="191" spans="1:25" ht="14.25">
      <c r="A191" s="278">
        <v>12</v>
      </c>
      <c r="B191" s="291">
        <v>78258.970159999997</v>
      </c>
      <c r="C191" s="291">
        <v>7383.16</v>
      </c>
      <c r="D191" s="291">
        <v>119941.789</v>
      </c>
      <c r="E191" s="291">
        <v>9312.7870000000003</v>
      </c>
      <c r="F191" s="291">
        <v>0</v>
      </c>
      <c r="G191" s="291">
        <v>180079.69200000001</v>
      </c>
      <c r="H191" s="291">
        <v>47239.13</v>
      </c>
      <c r="I191" s="291">
        <v>123412.795</v>
      </c>
      <c r="J191" s="291">
        <v>15585.083000000001</v>
      </c>
      <c r="K191" s="291">
        <v>10646.416999999999</v>
      </c>
      <c r="L191" s="291">
        <v>57260.391000000003</v>
      </c>
      <c r="M191" s="291">
        <v>2230.0509999999999</v>
      </c>
      <c r="N191" s="291">
        <v>3964.2829999999999</v>
      </c>
      <c r="O191" s="292">
        <v>655314.54816000001</v>
      </c>
      <c r="P191" s="291">
        <v>-4785.5870000000004</v>
      </c>
      <c r="Q191" s="291">
        <v>-4245.6530000000002</v>
      </c>
      <c r="R191" s="291">
        <v>-42369.684000000001</v>
      </c>
      <c r="S191" s="292">
        <v>603913.62416000001</v>
      </c>
      <c r="T191" s="291">
        <v>116.131</v>
      </c>
      <c r="V191" s="189">
        <f t="shared" si="31"/>
        <v>7.2086191482607225</v>
      </c>
      <c r="W191" s="188">
        <f t="shared" si="32"/>
        <v>47.239129999999996</v>
      </c>
      <c r="X191" s="189">
        <f t="shared" si="33"/>
        <v>18.832604181689526</v>
      </c>
      <c r="Y191" s="188">
        <f t="shared" si="34"/>
        <v>123.412795</v>
      </c>
    </row>
    <row r="192" spans="1:25" ht="14.25">
      <c r="A192" s="278">
        <v>13</v>
      </c>
      <c r="B192" s="291">
        <v>74273.158032000007</v>
      </c>
      <c r="C192" s="291">
        <v>8261.4205999999995</v>
      </c>
      <c r="D192" s="291">
        <v>119863.872</v>
      </c>
      <c r="E192" s="291">
        <v>9946.94</v>
      </c>
      <c r="F192" s="291">
        <v>0</v>
      </c>
      <c r="G192" s="291">
        <v>129105.2</v>
      </c>
      <c r="H192" s="291">
        <v>115547.29700000001</v>
      </c>
      <c r="I192" s="291">
        <v>123694.96</v>
      </c>
      <c r="J192" s="291">
        <v>16040.803</v>
      </c>
      <c r="K192" s="291">
        <v>10381.737999999999</v>
      </c>
      <c r="L192" s="291">
        <v>58033.38</v>
      </c>
      <c r="M192" s="291">
        <v>2328.2964999999999</v>
      </c>
      <c r="N192" s="291">
        <v>3970.6965</v>
      </c>
      <c r="O192" s="292">
        <v>671447.76163199998</v>
      </c>
      <c r="P192" s="291">
        <v>-15348.696</v>
      </c>
      <c r="Q192" s="291">
        <v>-3274.5160000000001</v>
      </c>
      <c r="R192" s="291">
        <v>-31777.519</v>
      </c>
      <c r="S192" s="292">
        <v>621047.03063199995</v>
      </c>
      <c r="T192" s="291">
        <v>113.288</v>
      </c>
      <c r="V192" s="189">
        <f t="shared" si="31"/>
        <v>17.208680049681654</v>
      </c>
      <c r="W192" s="188">
        <f t="shared" si="32"/>
        <v>115.547297</v>
      </c>
      <c r="X192" s="189">
        <f t="shared" si="33"/>
        <v>18.422127091369088</v>
      </c>
      <c r="Y192" s="188">
        <f t="shared" si="34"/>
        <v>123.69496000000001</v>
      </c>
    </row>
    <row r="193" spans="1:25" ht="14.25">
      <c r="A193" s="278">
        <v>14</v>
      </c>
      <c r="B193" s="291">
        <v>68644.594675999993</v>
      </c>
      <c r="C193" s="291">
        <v>10864.646916</v>
      </c>
      <c r="D193" s="291">
        <v>119990.38499999999</v>
      </c>
      <c r="E193" s="291">
        <v>9939.8060000000005</v>
      </c>
      <c r="F193" s="291">
        <v>0</v>
      </c>
      <c r="G193" s="291">
        <v>109535.21400000001</v>
      </c>
      <c r="H193" s="291">
        <v>158272.79999999999</v>
      </c>
      <c r="I193" s="291">
        <v>141413.37</v>
      </c>
      <c r="J193" s="291">
        <v>25289.599999999999</v>
      </c>
      <c r="K193" s="291">
        <v>10438.638999999999</v>
      </c>
      <c r="L193" s="291">
        <v>56227.023999999998</v>
      </c>
      <c r="M193" s="291">
        <v>2352.1790000000001</v>
      </c>
      <c r="N193" s="291">
        <v>3955.0569999999998</v>
      </c>
      <c r="O193" s="292">
        <v>716923.31559200003</v>
      </c>
      <c r="P193" s="291">
        <v>-10289.262000000001</v>
      </c>
      <c r="Q193" s="291">
        <v>-3433.9259999999999</v>
      </c>
      <c r="R193" s="291">
        <v>-78396.937000000005</v>
      </c>
      <c r="S193" s="292">
        <v>624803.19059200003</v>
      </c>
      <c r="T193" s="291">
        <v>133.41</v>
      </c>
      <c r="V193" s="189">
        <f t="shared" si="31"/>
        <v>22.076670762103209</v>
      </c>
      <c r="W193" s="188">
        <f t="shared" si="32"/>
        <v>158.27279999999999</v>
      </c>
      <c r="X193" s="189">
        <f t="shared" si="33"/>
        <v>19.725034313220487</v>
      </c>
      <c r="Y193" s="188">
        <f t="shared" si="34"/>
        <v>141.41336999999999</v>
      </c>
    </row>
    <row r="194" spans="1:25" ht="14.25">
      <c r="A194" s="278">
        <v>15</v>
      </c>
      <c r="B194" s="291">
        <v>77025.34186</v>
      </c>
      <c r="C194" s="291">
        <v>12609.9049</v>
      </c>
      <c r="D194" s="291">
        <v>119741.81600000001</v>
      </c>
      <c r="E194" s="291">
        <v>10336.587</v>
      </c>
      <c r="F194" s="291">
        <v>0</v>
      </c>
      <c r="G194" s="291">
        <v>138099.25399999999</v>
      </c>
      <c r="H194" s="291">
        <v>94386.376000000004</v>
      </c>
      <c r="I194" s="291">
        <v>150998.03899999999</v>
      </c>
      <c r="J194" s="291">
        <v>28254.942999999999</v>
      </c>
      <c r="K194" s="291">
        <v>10651.196</v>
      </c>
      <c r="L194" s="291">
        <v>58610.088000000003</v>
      </c>
      <c r="M194" s="291">
        <v>2424.0160000000001</v>
      </c>
      <c r="N194" s="291">
        <v>4105.8050000000003</v>
      </c>
      <c r="O194" s="292">
        <v>707243.36676</v>
      </c>
      <c r="P194" s="291">
        <v>-1861.5</v>
      </c>
      <c r="Q194" s="291">
        <v>-4239.3010000000004</v>
      </c>
      <c r="R194" s="291">
        <v>-66187.021999999997</v>
      </c>
      <c r="S194" s="292">
        <v>634955.54376000003</v>
      </c>
      <c r="T194" s="291">
        <v>132.821</v>
      </c>
      <c r="V194" s="189">
        <f t="shared" si="31"/>
        <v>13.345671438729747</v>
      </c>
      <c r="W194" s="188">
        <f t="shared" si="32"/>
        <v>94.386375999999998</v>
      </c>
      <c r="X194" s="189">
        <f t="shared" si="33"/>
        <v>21.350223430408011</v>
      </c>
      <c r="Y194" s="188">
        <f t="shared" si="34"/>
        <v>150.99803899999998</v>
      </c>
    </row>
    <row r="195" spans="1:25" ht="14.25">
      <c r="A195" s="278">
        <v>16</v>
      </c>
      <c r="B195" s="291">
        <v>85667.228516000003</v>
      </c>
      <c r="C195" s="291">
        <v>5784.2967719999997</v>
      </c>
      <c r="D195" s="291">
        <v>123549.603</v>
      </c>
      <c r="E195" s="291">
        <v>10778.718000000001</v>
      </c>
      <c r="F195" s="291">
        <v>0</v>
      </c>
      <c r="G195" s="291">
        <v>160213.209</v>
      </c>
      <c r="H195" s="291">
        <v>54170.406000000003</v>
      </c>
      <c r="I195" s="291">
        <v>149538.18700000001</v>
      </c>
      <c r="J195" s="291">
        <v>27401.419000000002</v>
      </c>
      <c r="K195" s="291">
        <v>11085.687</v>
      </c>
      <c r="L195" s="291">
        <v>58866.315999999999</v>
      </c>
      <c r="M195" s="291">
        <v>2443.1765</v>
      </c>
      <c r="N195" s="291">
        <v>4141.1115</v>
      </c>
      <c r="O195" s="292">
        <v>693639.35828799999</v>
      </c>
      <c r="P195" s="291">
        <v>-6184.42</v>
      </c>
      <c r="Q195" s="291">
        <v>-3802.8969999999999</v>
      </c>
      <c r="R195" s="291">
        <v>-38153.065000000002</v>
      </c>
      <c r="S195" s="292">
        <v>645498.97628800001</v>
      </c>
      <c r="T195" s="291">
        <v>128.88800000000001</v>
      </c>
      <c r="V195" s="189">
        <f t="shared" si="31"/>
        <v>7.809592312307684</v>
      </c>
      <c r="W195" s="188">
        <f t="shared" si="32"/>
        <v>54.170406</v>
      </c>
      <c r="X195" s="189">
        <f t="shared" si="33"/>
        <v>21.558492206826525</v>
      </c>
      <c r="Y195" s="188">
        <f t="shared" si="34"/>
        <v>149.53818699999999</v>
      </c>
    </row>
    <row r="196" spans="1:25" ht="14.25">
      <c r="A196" s="278">
        <v>17</v>
      </c>
      <c r="B196" s="291">
        <v>63668.489044000002</v>
      </c>
      <c r="C196" s="291">
        <v>11507.789092000001</v>
      </c>
      <c r="D196" s="291">
        <v>126318.427</v>
      </c>
      <c r="E196" s="291">
        <v>7131.777</v>
      </c>
      <c r="F196" s="291">
        <v>0</v>
      </c>
      <c r="G196" s="291">
        <v>99292.921000000002</v>
      </c>
      <c r="H196" s="291">
        <v>99004.315000000002</v>
      </c>
      <c r="I196" s="291">
        <v>139110.818</v>
      </c>
      <c r="J196" s="291">
        <v>26078.706999999999</v>
      </c>
      <c r="K196" s="291">
        <v>10962.263999999999</v>
      </c>
      <c r="L196" s="291">
        <v>53230.673999999999</v>
      </c>
      <c r="M196" s="291">
        <v>2389.6185</v>
      </c>
      <c r="N196" s="291">
        <v>3926.7694999999999</v>
      </c>
      <c r="O196" s="292">
        <v>642622.56913600001</v>
      </c>
      <c r="P196" s="291">
        <v>-28595.734</v>
      </c>
      <c r="Q196" s="291">
        <v>-4678.9049999999997</v>
      </c>
      <c r="R196" s="291">
        <v>-30358.021000000001</v>
      </c>
      <c r="S196" s="292">
        <v>578989.90913599997</v>
      </c>
      <c r="T196" s="291">
        <v>118.464</v>
      </c>
      <c r="V196" s="189">
        <f t="shared" si="31"/>
        <v>15.406292862248888</v>
      </c>
      <c r="W196" s="188">
        <f t="shared" si="32"/>
        <v>99.004315000000005</v>
      </c>
      <c r="X196" s="189">
        <f t="shared" si="33"/>
        <v>21.647359535945519</v>
      </c>
      <c r="Y196" s="188">
        <f t="shared" si="34"/>
        <v>139.11081799999999</v>
      </c>
    </row>
    <row r="197" spans="1:25" ht="14.25">
      <c r="A197" s="278">
        <v>18</v>
      </c>
      <c r="B197" s="291">
        <v>47809.027307999997</v>
      </c>
      <c r="C197" s="291">
        <v>8037.8830520000001</v>
      </c>
      <c r="D197" s="291">
        <v>135202.70300000001</v>
      </c>
      <c r="E197" s="291">
        <v>5971.3509999999997</v>
      </c>
      <c r="F197" s="291">
        <v>0</v>
      </c>
      <c r="G197" s="291">
        <v>102071.951</v>
      </c>
      <c r="H197" s="291">
        <v>142455.52900000001</v>
      </c>
      <c r="I197" s="291">
        <v>111457.11</v>
      </c>
      <c r="J197" s="291">
        <v>17083.977999999999</v>
      </c>
      <c r="K197" s="291">
        <v>10948.237999999999</v>
      </c>
      <c r="L197" s="291">
        <v>51505.584999999999</v>
      </c>
      <c r="M197" s="291">
        <v>2452.029</v>
      </c>
      <c r="N197" s="291">
        <v>4030.8919999999998</v>
      </c>
      <c r="O197" s="292">
        <v>639026.27636000002</v>
      </c>
      <c r="P197" s="291">
        <v>-40064.067999999999</v>
      </c>
      <c r="Q197" s="291">
        <v>-4661.7120000000004</v>
      </c>
      <c r="R197" s="291">
        <v>-63135.273999999998</v>
      </c>
      <c r="S197" s="292">
        <v>531165.22236000001</v>
      </c>
      <c r="T197" s="291">
        <v>101.483</v>
      </c>
      <c r="V197" s="189">
        <f t="shared" si="31"/>
        <v>22.292593320489168</v>
      </c>
      <c r="W197" s="188">
        <f t="shared" si="32"/>
        <v>142.45552900000001</v>
      </c>
      <c r="X197" s="189">
        <f t="shared" si="33"/>
        <v>17.441710008370588</v>
      </c>
      <c r="Y197" s="188">
        <f t="shared" si="34"/>
        <v>111.45711</v>
      </c>
    </row>
    <row r="198" spans="1:25" ht="14.25">
      <c r="A198" s="278">
        <v>19</v>
      </c>
      <c r="B198" s="291">
        <v>71135.526196000006</v>
      </c>
      <c r="C198" s="291">
        <v>11491.380244</v>
      </c>
      <c r="D198" s="291">
        <v>141625.07199999999</v>
      </c>
      <c r="E198" s="291">
        <v>8513.9830000000002</v>
      </c>
      <c r="F198" s="291">
        <v>0</v>
      </c>
      <c r="G198" s="291">
        <v>158280.655</v>
      </c>
      <c r="H198" s="291">
        <v>107023.682</v>
      </c>
      <c r="I198" s="291">
        <v>117075.283</v>
      </c>
      <c r="J198" s="291">
        <v>13033.677</v>
      </c>
      <c r="K198" s="291">
        <v>11068.709000000001</v>
      </c>
      <c r="L198" s="291">
        <v>57052.459000000003</v>
      </c>
      <c r="M198" s="291">
        <v>2437.6585</v>
      </c>
      <c r="N198" s="291">
        <v>4110.1004999999996</v>
      </c>
      <c r="O198" s="292">
        <v>702848.18544000003</v>
      </c>
      <c r="P198" s="291">
        <v>-8691.9930000000004</v>
      </c>
      <c r="Q198" s="291">
        <v>-4287.2979999999998</v>
      </c>
      <c r="R198" s="291">
        <v>-57177.237000000001</v>
      </c>
      <c r="S198" s="292">
        <v>632691.65743999998</v>
      </c>
      <c r="T198" s="291">
        <v>95.100999999999999</v>
      </c>
      <c r="V198" s="189">
        <f t="shared" si="31"/>
        <v>15.227140685153875</v>
      </c>
      <c r="W198" s="188">
        <f t="shared" si="32"/>
        <v>107.02368199999999</v>
      </c>
      <c r="X198" s="189">
        <f t="shared" si="33"/>
        <v>16.657264744406792</v>
      </c>
      <c r="Y198" s="188">
        <f t="shared" si="34"/>
        <v>117.075283</v>
      </c>
    </row>
    <row r="199" spans="1:25" ht="14.25">
      <c r="A199" s="278">
        <v>20</v>
      </c>
      <c r="B199" s="291">
        <v>71184.662114000006</v>
      </c>
      <c r="C199" s="291">
        <v>13416.552653999999</v>
      </c>
      <c r="D199" s="291">
        <v>141725.33300000001</v>
      </c>
      <c r="E199" s="291">
        <v>12546.960999999999</v>
      </c>
      <c r="F199" s="291">
        <v>0</v>
      </c>
      <c r="G199" s="291">
        <v>205503.997</v>
      </c>
      <c r="H199" s="291">
        <v>68055.712</v>
      </c>
      <c r="I199" s="291">
        <v>119208.59600000001</v>
      </c>
      <c r="J199" s="291">
        <v>10806.636</v>
      </c>
      <c r="K199" s="291">
        <v>10998.348</v>
      </c>
      <c r="L199" s="291">
        <v>58391.3</v>
      </c>
      <c r="M199" s="291">
        <v>2392.7534999999998</v>
      </c>
      <c r="N199" s="291">
        <v>4066.6005</v>
      </c>
      <c r="O199" s="292">
        <v>718297.45176800003</v>
      </c>
      <c r="P199" s="291">
        <v>-1633.973</v>
      </c>
      <c r="Q199" s="291">
        <v>-4045.68</v>
      </c>
      <c r="R199" s="291">
        <v>-61493.26</v>
      </c>
      <c r="S199" s="292">
        <v>651124.53876799997</v>
      </c>
      <c r="T199" s="291">
        <v>92.031999999999996</v>
      </c>
      <c r="V199" s="189">
        <f t="shared" si="31"/>
        <v>9.4745863057831148</v>
      </c>
      <c r="W199" s="188">
        <f t="shared" si="32"/>
        <v>68.055712</v>
      </c>
      <c r="X199" s="189">
        <f t="shared" si="33"/>
        <v>16.595993165029729</v>
      </c>
      <c r="Y199" s="188">
        <f t="shared" si="34"/>
        <v>119.208596</v>
      </c>
    </row>
    <row r="200" spans="1:25" ht="14.25">
      <c r="A200" s="278">
        <v>21</v>
      </c>
      <c r="B200" s="291">
        <v>82971.083291999996</v>
      </c>
      <c r="C200" s="291">
        <v>6224.6035080000001</v>
      </c>
      <c r="D200" s="291">
        <v>136554.481</v>
      </c>
      <c r="E200" s="291">
        <v>12908.521000000001</v>
      </c>
      <c r="F200" s="291">
        <v>0</v>
      </c>
      <c r="G200" s="291">
        <v>209745.802</v>
      </c>
      <c r="H200" s="291">
        <v>61184.428999999996</v>
      </c>
      <c r="I200" s="291">
        <v>99419.123000000007</v>
      </c>
      <c r="J200" s="291">
        <v>10206.002</v>
      </c>
      <c r="K200" s="291">
        <v>10942.079</v>
      </c>
      <c r="L200" s="291">
        <v>58336.841999999997</v>
      </c>
      <c r="M200" s="291">
        <v>2420.7890000000002</v>
      </c>
      <c r="N200" s="291">
        <v>4030.4740000000002</v>
      </c>
      <c r="O200" s="292">
        <v>694944.22880000004</v>
      </c>
      <c r="P200" s="291">
        <v>-2167.808</v>
      </c>
      <c r="Q200" s="291">
        <v>-5168.4480000000003</v>
      </c>
      <c r="R200" s="291">
        <v>-27419.99</v>
      </c>
      <c r="S200" s="292">
        <v>660187.9828</v>
      </c>
      <c r="T200" s="291">
        <v>77.155000000000001</v>
      </c>
      <c r="V200" s="189">
        <f t="shared" si="31"/>
        <v>8.8042214704985238</v>
      </c>
      <c r="W200" s="188">
        <f t="shared" si="32"/>
        <v>61.184428999999994</v>
      </c>
      <c r="X200" s="189">
        <f t="shared" si="33"/>
        <v>14.306057792820685</v>
      </c>
      <c r="Y200" s="188">
        <f t="shared" si="34"/>
        <v>99.419123000000013</v>
      </c>
    </row>
    <row r="201" spans="1:25" ht="14.25">
      <c r="A201" s="278">
        <v>22</v>
      </c>
      <c r="B201" s="291">
        <v>67679.157128000006</v>
      </c>
      <c r="C201" s="291">
        <v>6350.6502879999998</v>
      </c>
      <c r="D201" s="291">
        <v>118115.288</v>
      </c>
      <c r="E201" s="291">
        <v>12267.103999999999</v>
      </c>
      <c r="F201" s="291">
        <v>0</v>
      </c>
      <c r="G201" s="291">
        <v>191358.79199999999</v>
      </c>
      <c r="H201" s="291">
        <v>67967.582999999999</v>
      </c>
      <c r="I201" s="291">
        <v>152976.09599999999</v>
      </c>
      <c r="J201" s="291">
        <v>25806.813999999998</v>
      </c>
      <c r="K201" s="291">
        <v>11438.928</v>
      </c>
      <c r="L201" s="291">
        <v>57547.845999999998</v>
      </c>
      <c r="M201" s="291">
        <v>2421.9434999999999</v>
      </c>
      <c r="N201" s="291">
        <v>4003.9625000000001</v>
      </c>
      <c r="O201" s="292">
        <v>717934.16441600001</v>
      </c>
      <c r="P201" s="291">
        <v>-9412.875</v>
      </c>
      <c r="Q201" s="291">
        <v>-4196.4049999999997</v>
      </c>
      <c r="R201" s="291">
        <v>-50265.478999999999</v>
      </c>
      <c r="S201" s="292">
        <v>654059.40541600005</v>
      </c>
      <c r="T201" s="291">
        <v>132.43600000000001</v>
      </c>
      <c r="V201" s="189">
        <f t="shared" si="31"/>
        <v>9.4671052540434388</v>
      </c>
      <c r="W201" s="188">
        <f t="shared" si="32"/>
        <v>67.967583000000005</v>
      </c>
      <c r="X201" s="189">
        <f t="shared" si="33"/>
        <v>21.307816730582481</v>
      </c>
      <c r="Y201" s="188">
        <f t="shared" si="34"/>
        <v>152.97609599999998</v>
      </c>
    </row>
    <row r="202" spans="1:25" ht="14.25">
      <c r="A202" s="278">
        <v>23</v>
      </c>
      <c r="B202" s="291">
        <v>63127.996703999997</v>
      </c>
      <c r="C202" s="291">
        <v>5795.5863040000004</v>
      </c>
      <c r="D202" s="291">
        <v>131671.016</v>
      </c>
      <c r="E202" s="291">
        <v>12016.567999999999</v>
      </c>
      <c r="F202" s="291">
        <v>0</v>
      </c>
      <c r="G202" s="291">
        <v>154000.84299999999</v>
      </c>
      <c r="H202" s="291">
        <v>90535.873000000007</v>
      </c>
      <c r="I202" s="291">
        <v>147134.53700000001</v>
      </c>
      <c r="J202" s="291">
        <v>29116.850999999999</v>
      </c>
      <c r="K202" s="291">
        <v>11599.096</v>
      </c>
      <c r="L202" s="291">
        <v>57340.027999999998</v>
      </c>
      <c r="M202" s="291">
        <v>2412.3575000000001</v>
      </c>
      <c r="N202" s="291">
        <v>3721.2975000000001</v>
      </c>
      <c r="O202" s="292">
        <v>708472.05000799999</v>
      </c>
      <c r="P202" s="291">
        <v>-4337.8580000000002</v>
      </c>
      <c r="Q202" s="291">
        <v>-4341.47</v>
      </c>
      <c r="R202" s="291">
        <v>-47671.195</v>
      </c>
      <c r="S202" s="292">
        <v>652121.52700799995</v>
      </c>
      <c r="T202" s="291">
        <v>132.422</v>
      </c>
      <c r="V202" s="189">
        <f t="shared" si="31"/>
        <v>12.779032426046685</v>
      </c>
      <c r="W202" s="188">
        <f t="shared" si="32"/>
        <v>90.535873000000009</v>
      </c>
      <c r="X202" s="189">
        <f t="shared" si="33"/>
        <v>20.767867553609008</v>
      </c>
      <c r="Y202" s="188">
        <f t="shared" si="34"/>
        <v>147.13453700000002</v>
      </c>
    </row>
    <row r="203" spans="1:25" ht="14.25">
      <c r="A203" s="278">
        <v>24</v>
      </c>
      <c r="B203" s="291">
        <v>51757.324196000001</v>
      </c>
      <c r="C203" s="291">
        <v>9295.2936439999994</v>
      </c>
      <c r="D203" s="291">
        <v>161406.10200000001</v>
      </c>
      <c r="E203" s="291">
        <v>6355.2179999999998</v>
      </c>
      <c r="F203" s="291">
        <v>0</v>
      </c>
      <c r="G203" s="291">
        <v>89220.357000000004</v>
      </c>
      <c r="H203" s="291">
        <v>90213.212</v>
      </c>
      <c r="I203" s="291">
        <v>147443.18599999999</v>
      </c>
      <c r="J203" s="291">
        <v>30239.434000000001</v>
      </c>
      <c r="K203" s="291">
        <v>11064.196</v>
      </c>
      <c r="L203" s="291">
        <v>50911.839</v>
      </c>
      <c r="M203" s="291">
        <v>2453.9459999999999</v>
      </c>
      <c r="N203" s="291">
        <v>3521.7979999999998</v>
      </c>
      <c r="O203" s="292">
        <v>653881.90584000002</v>
      </c>
      <c r="P203" s="291">
        <v>-31031.258000000002</v>
      </c>
      <c r="Q203" s="291">
        <v>-5470.848</v>
      </c>
      <c r="R203" s="291">
        <v>-39269.404999999999</v>
      </c>
      <c r="S203" s="292">
        <v>578110.39483999996</v>
      </c>
      <c r="T203" s="291">
        <v>129.328</v>
      </c>
      <c r="V203" s="189">
        <f t="shared" si="31"/>
        <v>13.796560387170967</v>
      </c>
      <c r="W203" s="188">
        <f t="shared" si="32"/>
        <v>90.213211999999999</v>
      </c>
      <c r="X203" s="189">
        <f t="shared" si="33"/>
        <v>22.548901366308524</v>
      </c>
      <c r="Y203" s="188">
        <f t="shared" si="34"/>
        <v>147.443186</v>
      </c>
    </row>
    <row r="204" spans="1:25" ht="14.25">
      <c r="A204" s="278">
        <v>25</v>
      </c>
      <c r="B204" s="291">
        <v>46451.803747999998</v>
      </c>
      <c r="C204" s="291">
        <v>16025.058155999999</v>
      </c>
      <c r="D204" s="291">
        <v>164640.49</v>
      </c>
      <c r="E204" s="291">
        <v>6058.8490000000002</v>
      </c>
      <c r="F204" s="291">
        <v>0</v>
      </c>
      <c r="G204" s="291">
        <v>106850.643</v>
      </c>
      <c r="H204" s="291">
        <v>77503.663</v>
      </c>
      <c r="I204" s="291">
        <v>134497.14799999999</v>
      </c>
      <c r="J204" s="291">
        <v>28563.865000000002</v>
      </c>
      <c r="K204" s="291">
        <v>10852.123</v>
      </c>
      <c r="L204" s="291">
        <v>48472.487000000001</v>
      </c>
      <c r="M204" s="291">
        <v>2369.4495000000002</v>
      </c>
      <c r="N204" s="291">
        <v>3443.6185</v>
      </c>
      <c r="O204" s="292">
        <v>645729.19790399994</v>
      </c>
      <c r="P204" s="291">
        <v>-30082.835999999999</v>
      </c>
      <c r="Q204" s="291">
        <v>-5065.5450000000001</v>
      </c>
      <c r="R204" s="291">
        <v>-42950.36</v>
      </c>
      <c r="S204" s="292">
        <v>567630.45690400002</v>
      </c>
      <c r="T204" s="291">
        <v>123.571</v>
      </c>
      <c r="V204" s="189">
        <f t="shared" si="31"/>
        <v>12.002502481159667</v>
      </c>
      <c r="W204" s="188">
        <f t="shared" si="32"/>
        <v>77.503663000000003</v>
      </c>
      <c r="X204" s="189">
        <f t="shared" si="33"/>
        <v>20.828723315682492</v>
      </c>
      <c r="Y204" s="188">
        <f t="shared" si="34"/>
        <v>134.49714799999998</v>
      </c>
    </row>
    <row r="205" spans="1:25" ht="14.25">
      <c r="A205" s="278">
        <v>26</v>
      </c>
      <c r="B205" s="291">
        <v>56054.274296000003</v>
      </c>
      <c r="C205" s="291">
        <v>10200.31316</v>
      </c>
      <c r="D205" s="291">
        <v>162714.09099999999</v>
      </c>
      <c r="E205" s="291">
        <v>7578.7730000000001</v>
      </c>
      <c r="F205" s="291">
        <v>0</v>
      </c>
      <c r="G205" s="291">
        <v>109294.908</v>
      </c>
      <c r="H205" s="291">
        <v>190322.91800000001</v>
      </c>
      <c r="I205" s="291">
        <v>146182.22899999999</v>
      </c>
      <c r="J205" s="291">
        <v>25489.255000000001</v>
      </c>
      <c r="K205" s="291">
        <v>10569.334999999999</v>
      </c>
      <c r="L205" s="291">
        <v>53943.404000000002</v>
      </c>
      <c r="M205" s="291">
        <v>2020.6890000000001</v>
      </c>
      <c r="N205" s="291">
        <v>3079.7759999999998</v>
      </c>
      <c r="O205" s="292">
        <v>777449.96545599995</v>
      </c>
      <c r="P205" s="291">
        <v>-6672.634</v>
      </c>
      <c r="Q205" s="291">
        <v>-4515.9129999999996</v>
      </c>
      <c r="R205" s="291">
        <v>-66550.995999999999</v>
      </c>
      <c r="S205" s="292">
        <v>699710.422456</v>
      </c>
      <c r="T205" s="291">
        <v>127.96</v>
      </c>
      <c r="V205" s="189">
        <f t="shared" si="31"/>
        <v>24.480407287479828</v>
      </c>
      <c r="W205" s="188">
        <f t="shared" si="32"/>
        <v>190.32291800000002</v>
      </c>
      <c r="X205" s="189">
        <f t="shared" si="33"/>
        <v>18.802782879314854</v>
      </c>
      <c r="Y205" s="188">
        <f t="shared" si="34"/>
        <v>146.18222899999998</v>
      </c>
    </row>
    <row r="206" spans="1:25" ht="14.25">
      <c r="A206" s="278">
        <v>27</v>
      </c>
      <c r="B206" s="291">
        <v>67472.719148000004</v>
      </c>
      <c r="C206" s="291">
        <v>10161.098828</v>
      </c>
      <c r="D206" s="291">
        <v>163185.06099999999</v>
      </c>
      <c r="E206" s="291">
        <v>8668.4519999999993</v>
      </c>
      <c r="F206" s="291">
        <v>0</v>
      </c>
      <c r="G206" s="291">
        <v>125983.311</v>
      </c>
      <c r="H206" s="291">
        <v>188310.90900000001</v>
      </c>
      <c r="I206" s="291">
        <v>135641.81599999999</v>
      </c>
      <c r="J206" s="291">
        <v>18762.243999999999</v>
      </c>
      <c r="K206" s="291">
        <v>10878.377</v>
      </c>
      <c r="L206" s="291">
        <v>56938.868999999999</v>
      </c>
      <c r="M206" s="291">
        <v>2182.54</v>
      </c>
      <c r="N206" s="291">
        <v>3093.0720000000001</v>
      </c>
      <c r="O206" s="292">
        <v>791278.46897599997</v>
      </c>
      <c r="P206" s="291">
        <v>-1717.1659999999999</v>
      </c>
      <c r="Q206" s="291">
        <v>-4977.1139999999996</v>
      </c>
      <c r="R206" s="291">
        <v>-66501.399000000005</v>
      </c>
      <c r="S206" s="292">
        <v>718082.78997599997</v>
      </c>
      <c r="T206" s="291">
        <v>97.305000000000007</v>
      </c>
      <c r="V206" s="189">
        <f t="shared" si="31"/>
        <v>23.798310756982268</v>
      </c>
      <c r="W206" s="188">
        <f t="shared" si="32"/>
        <v>188.31090900000001</v>
      </c>
      <c r="X206" s="189">
        <f t="shared" si="33"/>
        <v>17.142108792058401</v>
      </c>
      <c r="Y206" s="188">
        <f t="shared" si="34"/>
        <v>135.64181600000001</v>
      </c>
    </row>
    <row r="207" spans="1:25" ht="14.25">
      <c r="A207" s="278">
        <v>28</v>
      </c>
      <c r="B207" s="291">
        <v>60820.936355999998</v>
      </c>
      <c r="C207" s="291">
        <v>5529.872644</v>
      </c>
      <c r="D207" s="291">
        <v>164391.43100000001</v>
      </c>
      <c r="E207" s="291">
        <v>8792.7559999999994</v>
      </c>
      <c r="F207" s="291">
        <v>0</v>
      </c>
      <c r="G207" s="291">
        <v>167866</v>
      </c>
      <c r="H207" s="291">
        <v>129844.368</v>
      </c>
      <c r="I207" s="291">
        <v>136951.155</v>
      </c>
      <c r="J207" s="291">
        <v>15825.867</v>
      </c>
      <c r="K207" s="291">
        <v>10908.218999999999</v>
      </c>
      <c r="L207" s="291">
        <v>59355.071000000004</v>
      </c>
      <c r="M207" s="291">
        <v>2516.2365</v>
      </c>
      <c r="N207" s="291">
        <v>3802.9485</v>
      </c>
      <c r="O207" s="292">
        <v>766604.86100000003</v>
      </c>
      <c r="P207" s="291">
        <v>-8338.5290000000005</v>
      </c>
      <c r="Q207" s="291">
        <v>-3527.9720000000002</v>
      </c>
      <c r="R207" s="291">
        <v>-32131.241000000002</v>
      </c>
      <c r="S207" s="292">
        <v>722607.11899999995</v>
      </c>
      <c r="T207" s="291">
        <v>111.19199999999999</v>
      </c>
      <c r="V207" s="189">
        <f t="shared" si="31"/>
        <v>16.937587355058529</v>
      </c>
      <c r="W207" s="188">
        <f t="shared" si="32"/>
        <v>129.844368</v>
      </c>
      <c r="X207" s="189">
        <f t="shared" si="33"/>
        <v>17.864634307347551</v>
      </c>
      <c r="Y207" s="188">
        <f t="shared" si="34"/>
        <v>136.951155</v>
      </c>
    </row>
    <row r="208" spans="1:25" ht="14.25">
      <c r="A208" s="278">
        <v>29</v>
      </c>
      <c r="B208" s="291">
        <v>41098.933544</v>
      </c>
      <c r="C208" s="291">
        <v>3870.9631359999998</v>
      </c>
      <c r="D208" s="291">
        <v>164994.215</v>
      </c>
      <c r="E208" s="291">
        <v>7748.902</v>
      </c>
      <c r="F208" s="291">
        <v>0</v>
      </c>
      <c r="G208" s="291">
        <v>131826.69699999999</v>
      </c>
      <c r="H208" s="291">
        <v>194949.96900000001</v>
      </c>
      <c r="I208" s="291">
        <v>143844.08100000001</v>
      </c>
      <c r="J208" s="291">
        <v>20246.918000000001</v>
      </c>
      <c r="K208" s="291">
        <v>11392.466</v>
      </c>
      <c r="L208" s="291">
        <v>57597.09</v>
      </c>
      <c r="M208" s="291">
        <v>2432.395</v>
      </c>
      <c r="N208" s="291">
        <v>3427.2159999999999</v>
      </c>
      <c r="O208" s="292">
        <v>783429.84568000003</v>
      </c>
      <c r="P208" s="291">
        <v>-21999.937000000002</v>
      </c>
      <c r="Q208" s="291">
        <v>-3472.5889999999999</v>
      </c>
      <c r="R208" s="291">
        <v>-41854.589</v>
      </c>
      <c r="S208" s="292">
        <v>716102.73068000004</v>
      </c>
      <c r="T208" s="291">
        <v>129.673</v>
      </c>
      <c r="V208" s="189">
        <f t="shared" si="31"/>
        <v>24.884164175643281</v>
      </c>
      <c r="W208" s="188">
        <f t="shared" si="32"/>
        <v>194.94996900000001</v>
      </c>
      <c r="X208" s="189">
        <f t="shared" si="33"/>
        <v>18.36081198504079</v>
      </c>
      <c r="Y208" s="188">
        <f t="shared" si="34"/>
        <v>143.84408100000002</v>
      </c>
    </row>
    <row r="209" spans="1:25" ht="14.25">
      <c r="A209" s="278">
        <v>30</v>
      </c>
      <c r="B209" s="291">
        <v>45880.288979999998</v>
      </c>
      <c r="C209" s="291">
        <v>12238.727564000001</v>
      </c>
      <c r="D209" s="291">
        <v>165712.736</v>
      </c>
      <c r="E209" s="291">
        <v>8149.9340000000002</v>
      </c>
      <c r="F209" s="291">
        <v>0</v>
      </c>
      <c r="G209" s="291">
        <v>89485.437999999995</v>
      </c>
      <c r="H209" s="291">
        <v>190822.12</v>
      </c>
      <c r="I209" s="291">
        <v>153698.323</v>
      </c>
      <c r="J209" s="291">
        <v>22983.131000000001</v>
      </c>
      <c r="K209" s="291">
        <v>10382.974</v>
      </c>
      <c r="L209" s="291">
        <v>52571.832000000002</v>
      </c>
      <c r="M209" s="291">
        <v>2391.9535000000001</v>
      </c>
      <c r="N209" s="291">
        <v>2803.8465000000001</v>
      </c>
      <c r="O209" s="292">
        <v>757121.30454399996</v>
      </c>
      <c r="P209" s="291">
        <v>-9806.4830000000002</v>
      </c>
      <c r="Q209" s="291">
        <v>-4198.2619999999997</v>
      </c>
      <c r="R209" s="291">
        <v>-68226.101999999999</v>
      </c>
      <c r="S209" s="292">
        <v>674890.457544</v>
      </c>
      <c r="T209" s="291">
        <v>137.69399999999999</v>
      </c>
      <c r="V209" s="189">
        <f t="shared" si="31"/>
        <v>25.203638948573587</v>
      </c>
      <c r="W209" s="188">
        <f t="shared" si="32"/>
        <v>190.82211999999998</v>
      </c>
      <c r="X209" s="189">
        <f t="shared" si="33"/>
        <v>20.300356373219433</v>
      </c>
      <c r="Y209" s="188">
        <f t="shared" si="34"/>
        <v>153.69832300000002</v>
      </c>
    </row>
    <row r="210" spans="1:25" ht="14.25">
      <c r="V210" s="189" t="str">
        <f t="shared" si="31"/>
        <v/>
      </c>
      <c r="W210" s="188" t="str">
        <f t="shared" si="32"/>
        <v/>
      </c>
      <c r="X210" s="189" t="str">
        <f t="shared" ref="X210" si="35">IFERROR($I210/$O210*100,"")</f>
        <v/>
      </c>
      <c r="Y210" s="188" t="str">
        <f t="shared" si="34"/>
        <v/>
      </c>
    </row>
    <row r="211" spans="1:25">
      <c r="G211">
        <f>MAX(G180:G210)</f>
        <v>209745.802</v>
      </c>
      <c r="H211">
        <f>MAX(H180:H210)</f>
        <v>194949.96900000001</v>
      </c>
      <c r="I211">
        <f>MAX(I180:I210)</f>
        <v>153698.323</v>
      </c>
    </row>
    <row r="215" spans="1:25">
      <c r="A215" s="166" t="s">
        <v>31</v>
      </c>
      <c r="B215" s="324" t="s">
        <v>246</v>
      </c>
      <c r="C215" s="325"/>
      <c r="D215" s="325"/>
      <c r="E215" s="325"/>
      <c r="F215" s="325"/>
      <c r="G215" s="325"/>
      <c r="H215" s="325"/>
      <c r="I215" s="325"/>
      <c r="J215" s="325"/>
      <c r="K215" s="325"/>
      <c r="L215" s="325"/>
      <c r="M215" s="325"/>
      <c r="N215" s="325"/>
      <c r="O215" s="325"/>
      <c r="P215" s="325"/>
      <c r="Q215" s="325"/>
      <c r="R215" s="325"/>
      <c r="S215" s="325"/>
      <c r="T215" s="325"/>
    </row>
    <row r="216" spans="1:25">
      <c r="A216" s="166" t="s">
        <v>105</v>
      </c>
      <c r="B216" s="318" t="s">
        <v>98</v>
      </c>
      <c r="C216" s="319"/>
      <c r="D216" s="319"/>
      <c r="E216" s="319"/>
      <c r="F216" s="319"/>
      <c r="G216" s="319"/>
      <c r="H216" s="319"/>
      <c r="I216" s="319"/>
      <c r="J216" s="319"/>
      <c r="K216" s="319"/>
      <c r="L216" s="319"/>
      <c r="M216" s="319"/>
      <c r="N216" s="319"/>
      <c r="O216" s="319"/>
      <c r="P216" s="319"/>
      <c r="Q216" s="319"/>
      <c r="R216" s="319"/>
      <c r="S216" s="319"/>
      <c r="T216" s="319"/>
    </row>
    <row r="217" spans="1:25">
      <c r="A217" s="166" t="s">
        <v>106</v>
      </c>
      <c r="B217" s="316" t="s">
        <v>120</v>
      </c>
      <c r="C217" s="317"/>
      <c r="D217" s="317"/>
      <c r="E217" s="317"/>
      <c r="F217" s="317"/>
      <c r="G217" s="317"/>
      <c r="H217" s="317"/>
      <c r="I217" s="317"/>
      <c r="J217" s="317"/>
      <c r="K217" s="317"/>
      <c r="L217" s="317"/>
      <c r="M217" s="317"/>
      <c r="N217" s="317"/>
      <c r="O217" s="317"/>
      <c r="P217" s="317"/>
      <c r="Q217" s="317"/>
      <c r="R217" s="317"/>
      <c r="S217" s="317"/>
      <c r="T217" s="317"/>
    </row>
    <row r="218" spans="1:25">
      <c r="A218" s="170" t="s">
        <v>107</v>
      </c>
      <c r="B218" s="299" t="s">
        <v>2</v>
      </c>
      <c r="C218" s="299" t="s">
        <v>81</v>
      </c>
      <c r="D218" s="299" t="s">
        <v>3</v>
      </c>
      <c r="E218" s="299" t="s">
        <v>4</v>
      </c>
      <c r="F218" s="299" t="s">
        <v>95</v>
      </c>
      <c r="G218" s="299" t="s">
        <v>11</v>
      </c>
      <c r="H218" s="299" t="s">
        <v>5</v>
      </c>
      <c r="I218" s="299" t="s">
        <v>6</v>
      </c>
      <c r="J218" s="299" t="s">
        <v>7</v>
      </c>
      <c r="K218" s="299" t="s">
        <v>8</v>
      </c>
      <c r="L218" s="299" t="s">
        <v>9</v>
      </c>
      <c r="M218" s="299" t="s">
        <v>69</v>
      </c>
      <c r="N218" s="299" t="s">
        <v>70</v>
      </c>
      <c r="O218" s="185" t="s">
        <v>10</v>
      </c>
      <c r="P218" s="299" t="s">
        <v>121</v>
      </c>
      <c r="Q218" s="299" t="s">
        <v>97</v>
      </c>
      <c r="R218" s="299" t="s">
        <v>122</v>
      </c>
      <c r="S218" s="185" t="s">
        <v>123</v>
      </c>
      <c r="T218" s="299" t="s">
        <v>217</v>
      </c>
      <c r="V218" s="187" t="s">
        <v>124</v>
      </c>
    </row>
    <row r="219" spans="1:25" ht="14.25">
      <c r="A219" s="170" t="s">
        <v>119</v>
      </c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186"/>
      <c r="P219" s="277"/>
      <c r="Q219" s="277"/>
      <c r="R219" s="277"/>
      <c r="S219" s="186"/>
      <c r="T219" s="277"/>
      <c r="V219" s="188"/>
    </row>
    <row r="220" spans="1:25" ht="14.25">
      <c r="A220" s="278">
        <v>1</v>
      </c>
      <c r="B220" s="291">
        <v>2.0369479080000001</v>
      </c>
      <c r="C220" s="291">
        <v>0.30764484399999997</v>
      </c>
      <c r="D220" s="291">
        <v>6.8652670000000002</v>
      </c>
      <c r="E220" s="291">
        <v>0.29229899999999998</v>
      </c>
      <c r="F220" s="291">
        <v>0</v>
      </c>
      <c r="G220" s="291">
        <v>8.3404810000000005</v>
      </c>
      <c r="H220" s="291">
        <v>6.5668480000000002</v>
      </c>
      <c r="I220" s="291">
        <v>1.66E-4</v>
      </c>
      <c r="J220" s="291">
        <v>9.4159000000000007E-2</v>
      </c>
      <c r="K220" s="291">
        <v>0.50538499999999997</v>
      </c>
      <c r="L220" s="291">
        <v>2.4718079999999998</v>
      </c>
      <c r="M220" s="291">
        <v>0.1061255</v>
      </c>
      <c r="N220" s="291">
        <v>0.15525249999999999</v>
      </c>
      <c r="O220" s="292">
        <v>27.742383751999999</v>
      </c>
      <c r="P220" s="291">
        <v>-0.25079899999999999</v>
      </c>
      <c r="Q220" s="291">
        <v>-8.1949999999999995E-2</v>
      </c>
      <c r="R220" s="291">
        <v>0.41037699999999999</v>
      </c>
      <c r="S220" s="292">
        <v>27.820011751999999</v>
      </c>
      <c r="T220" s="291">
        <v>0</v>
      </c>
      <c r="V220" s="189">
        <f>IFERROR(H220/O220*100,"")</f>
        <v>23.67081379417003</v>
      </c>
    </row>
    <row r="221" spans="1:25" ht="14.25">
      <c r="A221" s="278">
        <v>2</v>
      </c>
      <c r="B221" s="291">
        <v>1.7435424799999999</v>
      </c>
      <c r="C221" s="291">
        <v>0.21822543999999999</v>
      </c>
      <c r="D221" s="291">
        <v>6.8729490000000002</v>
      </c>
      <c r="E221" s="291">
        <v>0.32683200000000001</v>
      </c>
      <c r="F221" s="291">
        <v>0</v>
      </c>
      <c r="G221" s="291">
        <v>7.5721720000000001</v>
      </c>
      <c r="H221" s="291">
        <v>5.9941589999999998</v>
      </c>
      <c r="I221" s="291">
        <v>1.73E-4</v>
      </c>
      <c r="J221" s="291">
        <v>5.4465E-2</v>
      </c>
      <c r="K221" s="291">
        <v>0.49723800000000001</v>
      </c>
      <c r="L221" s="291">
        <v>2.4640209999999998</v>
      </c>
      <c r="M221" s="291">
        <v>0.10674</v>
      </c>
      <c r="N221" s="291">
        <v>0.15353600000000001</v>
      </c>
      <c r="O221" s="292">
        <v>26.004052919999999</v>
      </c>
      <c r="P221" s="291">
        <v>-0.60239799999999999</v>
      </c>
      <c r="Q221" s="291">
        <v>-8.1907999999999995E-2</v>
      </c>
      <c r="R221" s="291">
        <v>0.74665899999999996</v>
      </c>
      <c r="S221" s="292">
        <v>26.066405920000001</v>
      </c>
      <c r="T221" s="291">
        <v>0</v>
      </c>
      <c r="V221" s="189">
        <f t="shared" ref="V221:V246" si="36">IFERROR(H221/O221*100,"")</f>
        <v>23.050864488088422</v>
      </c>
    </row>
    <row r="222" spans="1:25" ht="14.25">
      <c r="A222" s="278">
        <v>3</v>
      </c>
      <c r="B222" s="291">
        <v>1.4227930120000001</v>
      </c>
      <c r="C222" s="291">
        <v>-1.785404E-3</v>
      </c>
      <c r="D222" s="291">
        <v>6.8771880000000003</v>
      </c>
      <c r="E222" s="291">
        <v>0.329322</v>
      </c>
      <c r="F222" s="291">
        <v>0</v>
      </c>
      <c r="G222" s="291">
        <v>7.0656100000000004</v>
      </c>
      <c r="H222" s="291">
        <v>5.5780219999999998</v>
      </c>
      <c r="I222" s="291">
        <v>1.65E-4</v>
      </c>
      <c r="J222" s="291">
        <v>1.0602E-2</v>
      </c>
      <c r="K222" s="291">
        <v>0.48065600000000003</v>
      </c>
      <c r="L222" s="291">
        <v>2.4632450000000001</v>
      </c>
      <c r="M222" s="291">
        <v>0.106046</v>
      </c>
      <c r="N222" s="291">
        <v>0.154783</v>
      </c>
      <c r="O222" s="292">
        <v>24.486646608000001</v>
      </c>
      <c r="P222" s="291">
        <v>-0.75112800000000002</v>
      </c>
      <c r="Q222" s="291">
        <v>-8.1993999999999997E-2</v>
      </c>
      <c r="R222" s="291">
        <v>1.20374</v>
      </c>
      <c r="S222" s="292">
        <v>24.857264608000001</v>
      </c>
      <c r="T222" s="291">
        <v>0</v>
      </c>
      <c r="V222" s="189">
        <f t="shared" si="36"/>
        <v>22.779852583724598</v>
      </c>
    </row>
    <row r="223" spans="1:25" ht="14.25">
      <c r="A223" s="278">
        <v>4</v>
      </c>
      <c r="B223" s="291">
        <v>1.2303808039999999</v>
      </c>
      <c r="C223" s="291">
        <v>-2.4024039999999999E-3</v>
      </c>
      <c r="D223" s="291">
        <v>6.8805120000000004</v>
      </c>
      <c r="E223" s="291">
        <v>0.33044000000000001</v>
      </c>
      <c r="F223" s="291">
        <v>0</v>
      </c>
      <c r="G223" s="291">
        <v>6.899654</v>
      </c>
      <c r="H223" s="291">
        <v>5.445614</v>
      </c>
      <c r="I223" s="291">
        <v>1.8200000000000001E-4</v>
      </c>
      <c r="J223" s="291">
        <v>0</v>
      </c>
      <c r="K223" s="291">
        <v>0.468972</v>
      </c>
      <c r="L223" s="291">
        <v>2.4394399999999998</v>
      </c>
      <c r="M223" s="291">
        <v>0.103128</v>
      </c>
      <c r="N223" s="291">
        <v>0.14905099999999999</v>
      </c>
      <c r="O223" s="292">
        <v>23.9449714</v>
      </c>
      <c r="P223" s="291">
        <v>-0.85414000000000001</v>
      </c>
      <c r="Q223" s="291">
        <v>-8.1948999999999994E-2</v>
      </c>
      <c r="R223" s="291">
        <v>1.1871910000000001</v>
      </c>
      <c r="S223" s="292">
        <v>24.1960734</v>
      </c>
      <c r="T223" s="291">
        <v>0</v>
      </c>
      <c r="V223" s="189">
        <f t="shared" si="36"/>
        <v>22.742202982961174</v>
      </c>
    </row>
    <row r="224" spans="1:25" ht="14.25">
      <c r="A224" s="278">
        <v>5</v>
      </c>
      <c r="B224" s="291">
        <v>1.170447684</v>
      </c>
      <c r="C224" s="291">
        <v>-2.4184039999999999E-3</v>
      </c>
      <c r="D224" s="291">
        <v>6.8795710000000003</v>
      </c>
      <c r="E224" s="291">
        <v>0.26595600000000003</v>
      </c>
      <c r="F224" s="291">
        <v>0</v>
      </c>
      <c r="G224" s="291">
        <v>6.8894460000000004</v>
      </c>
      <c r="H224" s="291">
        <v>5.4806689999999998</v>
      </c>
      <c r="I224" s="291">
        <v>2.13E-4</v>
      </c>
      <c r="J224" s="291">
        <v>0</v>
      </c>
      <c r="K224" s="291">
        <v>0.46410699999999999</v>
      </c>
      <c r="L224" s="291">
        <v>2.4421490000000001</v>
      </c>
      <c r="M224" s="291">
        <v>0.10316</v>
      </c>
      <c r="N224" s="291">
        <v>0.15126800000000001</v>
      </c>
      <c r="O224" s="292">
        <v>23.844568280000001</v>
      </c>
      <c r="P224" s="291">
        <v>-0.91627999999999998</v>
      </c>
      <c r="Q224" s="291">
        <v>-8.1950999999999996E-2</v>
      </c>
      <c r="R224" s="291">
        <v>0.92303400000000002</v>
      </c>
      <c r="S224" s="292">
        <v>23.769371280000001</v>
      </c>
      <c r="T224" s="291">
        <v>0</v>
      </c>
      <c r="V224" s="189">
        <f t="shared" si="36"/>
        <v>22.98497895051845</v>
      </c>
    </row>
    <row r="225" spans="1:22" ht="14.25">
      <c r="A225" s="278">
        <v>6</v>
      </c>
      <c r="B225" s="291">
        <v>1.202642188</v>
      </c>
      <c r="C225" s="291">
        <v>-2.2674040000000002E-3</v>
      </c>
      <c r="D225" s="291">
        <v>6.8842559999999997</v>
      </c>
      <c r="E225" s="291">
        <v>0.25004599999999999</v>
      </c>
      <c r="F225" s="291">
        <v>0</v>
      </c>
      <c r="G225" s="291">
        <v>6.8717839999999999</v>
      </c>
      <c r="H225" s="291">
        <v>5.6668159999999999</v>
      </c>
      <c r="I225" s="291">
        <v>3.7599999999999998E-4</v>
      </c>
      <c r="J225" s="291">
        <v>0</v>
      </c>
      <c r="K225" s="291">
        <v>0.48254900000000001</v>
      </c>
      <c r="L225" s="291">
        <v>2.446078</v>
      </c>
      <c r="M225" s="291">
        <v>0.10324800000000001</v>
      </c>
      <c r="N225" s="291">
        <v>0.15290300000000001</v>
      </c>
      <c r="O225" s="292">
        <v>24.058430783999999</v>
      </c>
      <c r="P225" s="291">
        <v>-0.91458600000000001</v>
      </c>
      <c r="Q225" s="291">
        <v>-8.1949999999999995E-2</v>
      </c>
      <c r="R225" s="291">
        <v>0.88394399999999995</v>
      </c>
      <c r="S225" s="292">
        <v>23.945838783999999</v>
      </c>
      <c r="T225" s="291">
        <v>0</v>
      </c>
      <c r="V225" s="189">
        <f t="shared" si="36"/>
        <v>23.554387444790049</v>
      </c>
    </row>
    <row r="226" spans="1:22" ht="14.25">
      <c r="A226" s="278">
        <v>7</v>
      </c>
      <c r="B226" s="291">
        <v>1.5693652199999999</v>
      </c>
      <c r="C226" s="291">
        <v>-1.713404E-3</v>
      </c>
      <c r="D226" s="291">
        <v>6.8920459999999997</v>
      </c>
      <c r="E226" s="291">
        <v>0.250473</v>
      </c>
      <c r="F226" s="291">
        <v>0</v>
      </c>
      <c r="G226" s="291">
        <v>7.4313070000000003</v>
      </c>
      <c r="H226" s="291">
        <v>5.8774860000000002</v>
      </c>
      <c r="I226" s="291">
        <v>2.0121E-2</v>
      </c>
      <c r="J226" s="291">
        <v>1.27E-4</v>
      </c>
      <c r="K226" s="291">
        <v>0.47377000000000002</v>
      </c>
      <c r="L226" s="291">
        <v>2.458618</v>
      </c>
      <c r="M226" s="291">
        <v>0.103224</v>
      </c>
      <c r="N226" s="291">
        <v>0.151064</v>
      </c>
      <c r="O226" s="292">
        <v>25.225887816</v>
      </c>
      <c r="P226" s="291">
        <v>-0.76288400000000001</v>
      </c>
      <c r="Q226" s="291">
        <v>-8.1907999999999995E-2</v>
      </c>
      <c r="R226" s="291">
        <v>1.3298700000000001</v>
      </c>
      <c r="S226" s="292">
        <v>25.710965816000002</v>
      </c>
      <c r="T226" s="291">
        <v>0</v>
      </c>
      <c r="V226" s="189">
        <f t="shared" si="36"/>
        <v>23.299421780002099</v>
      </c>
    </row>
    <row r="227" spans="1:22" ht="14.25">
      <c r="A227" s="278">
        <v>8</v>
      </c>
      <c r="B227" s="291">
        <v>2.6745491160000001</v>
      </c>
      <c r="C227" s="291">
        <v>0.49601028400000002</v>
      </c>
      <c r="D227" s="291">
        <v>6.8965019999999999</v>
      </c>
      <c r="E227" s="291">
        <v>0.29468100000000003</v>
      </c>
      <c r="F227" s="291">
        <v>0</v>
      </c>
      <c r="G227" s="291">
        <v>8.5841980000000007</v>
      </c>
      <c r="H227" s="291">
        <v>5.8118319999999999</v>
      </c>
      <c r="I227" s="291">
        <v>0.81110099999999996</v>
      </c>
      <c r="J227" s="291">
        <v>5.3189999999999999E-3</v>
      </c>
      <c r="K227" s="291">
        <v>0.49690600000000001</v>
      </c>
      <c r="L227" s="291">
        <v>2.489201</v>
      </c>
      <c r="M227" s="291">
        <v>0.10312300000000001</v>
      </c>
      <c r="N227" s="291">
        <v>0.14948400000000001</v>
      </c>
      <c r="O227" s="292">
        <v>28.812906399999999</v>
      </c>
      <c r="P227" s="291">
        <v>-1.8459E-2</v>
      </c>
      <c r="Q227" s="291">
        <v>-8.1906000000000007E-2</v>
      </c>
      <c r="R227" s="291">
        <v>-1.030637</v>
      </c>
      <c r="S227" s="292">
        <v>27.681904400000001</v>
      </c>
      <c r="T227" s="291">
        <v>7.3700000000000002E-4</v>
      </c>
      <c r="V227" s="189">
        <f t="shared" si="36"/>
        <v>20.170932842790201</v>
      </c>
    </row>
    <row r="228" spans="1:22" ht="14.25">
      <c r="A228" s="278">
        <v>9</v>
      </c>
      <c r="B228" s="291">
        <v>2.2192109599999998</v>
      </c>
      <c r="C228" s="291">
        <v>0.36883744000000002</v>
      </c>
      <c r="D228" s="291">
        <v>6.8953300000000004</v>
      </c>
      <c r="E228" s="291">
        <v>0.34746899999999997</v>
      </c>
      <c r="F228" s="291">
        <v>0</v>
      </c>
      <c r="G228" s="291">
        <v>8.3093170000000001</v>
      </c>
      <c r="H228" s="291">
        <v>5.5210879999999998</v>
      </c>
      <c r="I228" s="291">
        <v>4.1666980000000002</v>
      </c>
      <c r="J228" s="291">
        <v>6.8009999999999998E-3</v>
      </c>
      <c r="K228" s="291">
        <v>0.50257300000000005</v>
      </c>
      <c r="L228" s="291">
        <v>2.47939</v>
      </c>
      <c r="M228" s="291">
        <v>0.1029245</v>
      </c>
      <c r="N228" s="291">
        <v>0.15066650000000001</v>
      </c>
      <c r="O228" s="292">
        <v>31.070305399999999</v>
      </c>
      <c r="P228" s="291">
        <v>-1.5521E-2</v>
      </c>
      <c r="Q228" s="291">
        <v>-8.2556000000000004E-2</v>
      </c>
      <c r="R228" s="291">
        <v>-1.7054009999999999</v>
      </c>
      <c r="S228" s="292">
        <v>29.2668274</v>
      </c>
      <c r="T228" s="291">
        <v>4.2919999999999998E-3</v>
      </c>
      <c r="V228" s="189">
        <f t="shared" si="36"/>
        <v>17.769661189104372</v>
      </c>
    </row>
    <row r="229" spans="1:22" ht="14.25">
      <c r="A229" s="278">
        <v>10</v>
      </c>
      <c r="B229" s="291">
        <v>1.943229804</v>
      </c>
      <c r="C229" s="291">
        <v>0.243125596</v>
      </c>
      <c r="D229" s="291">
        <v>6.8944929999999998</v>
      </c>
      <c r="E229" s="291">
        <v>0.39779300000000001</v>
      </c>
      <c r="F229" s="291">
        <v>0</v>
      </c>
      <c r="G229" s="291">
        <v>6.5269019999999998</v>
      </c>
      <c r="H229" s="291">
        <v>5.0616050000000001</v>
      </c>
      <c r="I229" s="291">
        <v>8.359178</v>
      </c>
      <c r="J229" s="291">
        <v>0.220577</v>
      </c>
      <c r="K229" s="291">
        <v>0.50167300000000004</v>
      </c>
      <c r="L229" s="291">
        <v>2.4618509999999998</v>
      </c>
      <c r="M229" s="291">
        <v>0.1022335</v>
      </c>
      <c r="N229" s="291">
        <v>0.14936250000000001</v>
      </c>
      <c r="O229" s="292">
        <v>32.862023399999998</v>
      </c>
      <c r="P229" s="291">
        <v>-0.124955</v>
      </c>
      <c r="Q229" s="291">
        <v>-0.110635</v>
      </c>
      <c r="R229" s="291">
        <v>-2.2215289999999999</v>
      </c>
      <c r="S229" s="292">
        <v>30.404904399999999</v>
      </c>
      <c r="T229" s="291">
        <v>9.1520000000000004E-3</v>
      </c>
      <c r="V229" s="189">
        <f t="shared" si="36"/>
        <v>15.402596907651159</v>
      </c>
    </row>
    <row r="230" spans="1:22" ht="14.25">
      <c r="A230" s="278">
        <v>11</v>
      </c>
      <c r="B230" s="291">
        <v>1.791431124</v>
      </c>
      <c r="C230" s="291">
        <v>1.1413596E-2</v>
      </c>
      <c r="D230" s="291">
        <v>6.8910910000000003</v>
      </c>
      <c r="E230" s="291">
        <v>0.43951400000000002</v>
      </c>
      <c r="F230" s="291">
        <v>0</v>
      </c>
      <c r="G230" s="291">
        <v>5.2562600000000002</v>
      </c>
      <c r="H230" s="291">
        <v>4.4637539999999998</v>
      </c>
      <c r="I230" s="291">
        <v>11.440336</v>
      </c>
      <c r="J230" s="291">
        <v>0.884996</v>
      </c>
      <c r="K230" s="291">
        <v>0.48077700000000001</v>
      </c>
      <c r="L230" s="291">
        <v>2.4352670000000001</v>
      </c>
      <c r="M230" s="291">
        <v>0.1007</v>
      </c>
      <c r="N230" s="291">
        <v>0.14604800000000001</v>
      </c>
      <c r="O230" s="292">
        <v>34.34158772</v>
      </c>
      <c r="P230" s="291">
        <v>-0.42017399999999999</v>
      </c>
      <c r="Q230" s="291">
        <v>-0.107222</v>
      </c>
      <c r="R230" s="291">
        <v>-2.6379269999999999</v>
      </c>
      <c r="S230" s="292">
        <v>31.176264719999999</v>
      </c>
      <c r="T230" s="291">
        <v>1.1313E-2</v>
      </c>
      <c r="V230" s="189">
        <f t="shared" si="36"/>
        <v>12.998100252075357</v>
      </c>
    </row>
    <row r="231" spans="1:22" ht="14.25">
      <c r="A231" s="278">
        <v>12</v>
      </c>
      <c r="B231" s="291">
        <v>1.5890823080000001</v>
      </c>
      <c r="C231" s="291">
        <v>-3.0640399999999998E-4</v>
      </c>
      <c r="D231" s="291">
        <v>6.8882060000000003</v>
      </c>
      <c r="E231" s="291">
        <v>0.43914199999999998</v>
      </c>
      <c r="F231" s="291">
        <v>0</v>
      </c>
      <c r="G231" s="291">
        <v>4.1087480000000003</v>
      </c>
      <c r="H231" s="291">
        <v>4.4491579999999997</v>
      </c>
      <c r="I231" s="291">
        <v>13.366301999999999</v>
      </c>
      <c r="J231" s="291">
        <v>1.4848859999999999</v>
      </c>
      <c r="K231" s="291">
        <v>0.47844399999999998</v>
      </c>
      <c r="L231" s="291">
        <v>2.4173179999999999</v>
      </c>
      <c r="M231" s="291">
        <v>9.9954000000000001E-2</v>
      </c>
      <c r="N231" s="291">
        <v>0.14483499999999999</v>
      </c>
      <c r="O231" s="292">
        <v>35.465768904000001</v>
      </c>
      <c r="P231" s="291">
        <v>-0.45264900000000002</v>
      </c>
      <c r="Q231" s="291">
        <v>-0.101866</v>
      </c>
      <c r="R231" s="291">
        <v>-3.056902</v>
      </c>
      <c r="S231" s="292">
        <v>31.854351904000001</v>
      </c>
      <c r="T231" s="291">
        <v>1.1924000000000001E-2</v>
      </c>
      <c r="V231" s="189">
        <f t="shared" si="36"/>
        <v>12.544935969224685</v>
      </c>
    </row>
    <row r="232" spans="1:22" ht="14.25">
      <c r="A232" s="278">
        <v>13</v>
      </c>
      <c r="B232" s="291">
        <v>1.5543578280000001</v>
      </c>
      <c r="C232" s="291">
        <v>-1.432404E-3</v>
      </c>
      <c r="D232" s="291">
        <v>6.88584</v>
      </c>
      <c r="E232" s="291">
        <v>0.43920199999999998</v>
      </c>
      <c r="F232" s="291">
        <v>0</v>
      </c>
      <c r="G232" s="291">
        <v>3.562039</v>
      </c>
      <c r="H232" s="291">
        <v>4.7709999999999999</v>
      </c>
      <c r="I232" s="291">
        <v>14.537526</v>
      </c>
      <c r="J232" s="291">
        <v>1.8284530000000001</v>
      </c>
      <c r="K232" s="291">
        <v>0.48773699999999998</v>
      </c>
      <c r="L232" s="291">
        <v>2.3763920000000001</v>
      </c>
      <c r="M232" s="291">
        <v>9.8113500000000006E-2</v>
      </c>
      <c r="N232" s="291">
        <v>0.14517949999999999</v>
      </c>
      <c r="O232" s="292">
        <v>36.684407424</v>
      </c>
      <c r="P232" s="291">
        <v>-0.53067699999999995</v>
      </c>
      <c r="Q232" s="291">
        <v>-0.101909</v>
      </c>
      <c r="R232" s="291">
        <v>-3.1955429999999998</v>
      </c>
      <c r="S232" s="292">
        <v>32.856278424000003</v>
      </c>
      <c r="T232" s="291">
        <v>1.217E-2</v>
      </c>
      <c r="V232" s="189">
        <f t="shared" si="36"/>
        <v>13.005525603443912</v>
      </c>
    </row>
    <row r="233" spans="1:22" ht="14.25">
      <c r="A233" s="278">
        <v>14</v>
      </c>
      <c r="B233" s="291">
        <v>1.368840984</v>
      </c>
      <c r="C233" s="291">
        <v>-2.4775600000000002E-3</v>
      </c>
      <c r="D233" s="291">
        <v>6.8878560000000002</v>
      </c>
      <c r="E233" s="291">
        <v>0.393229</v>
      </c>
      <c r="F233" s="291">
        <v>0</v>
      </c>
      <c r="G233" s="291">
        <v>3.8989129999999999</v>
      </c>
      <c r="H233" s="291">
        <v>5.514049</v>
      </c>
      <c r="I233" s="291">
        <v>15.050146</v>
      </c>
      <c r="J233" s="291">
        <v>1.9132659999999999</v>
      </c>
      <c r="K233" s="291">
        <v>0.47208699999999998</v>
      </c>
      <c r="L233" s="291">
        <v>2.374851</v>
      </c>
      <c r="M233" s="291">
        <v>9.7071500000000005E-2</v>
      </c>
      <c r="N233" s="291">
        <v>0.14595350000000001</v>
      </c>
      <c r="O233" s="292">
        <v>38.113785424</v>
      </c>
      <c r="P233" s="291">
        <v>-1.3234170000000001</v>
      </c>
      <c r="Q233" s="291">
        <v>-0.101952</v>
      </c>
      <c r="R233" s="291">
        <v>-3.1610260000000001</v>
      </c>
      <c r="S233" s="292">
        <v>33.527390423999996</v>
      </c>
      <c r="T233" s="291">
        <v>1.2246E-2</v>
      </c>
      <c r="V233" s="189">
        <f t="shared" si="36"/>
        <v>14.467334951536563</v>
      </c>
    </row>
    <row r="234" spans="1:22" ht="14.25">
      <c r="A234" s="278">
        <v>15</v>
      </c>
      <c r="B234" s="291">
        <v>1.2445561000000001</v>
      </c>
      <c r="C234" s="291">
        <v>-1.0574040000000001E-3</v>
      </c>
      <c r="D234" s="291">
        <v>6.8636379999999999</v>
      </c>
      <c r="E234" s="291">
        <v>0.38858500000000001</v>
      </c>
      <c r="F234" s="291">
        <v>0</v>
      </c>
      <c r="G234" s="291">
        <v>3.6461190000000001</v>
      </c>
      <c r="H234" s="291">
        <v>6.7689810000000001</v>
      </c>
      <c r="I234" s="291">
        <v>15.024842</v>
      </c>
      <c r="J234" s="291">
        <v>1.9281710000000001</v>
      </c>
      <c r="K234" s="291">
        <v>0.466669</v>
      </c>
      <c r="L234" s="291">
        <v>2.356954</v>
      </c>
      <c r="M234" s="291">
        <v>9.9244499999999999E-2</v>
      </c>
      <c r="N234" s="291">
        <v>0.1463015</v>
      </c>
      <c r="O234" s="292">
        <v>38.933003696</v>
      </c>
      <c r="P234" s="291">
        <v>-1.4943329999999999</v>
      </c>
      <c r="Q234" s="291">
        <v>-0.105408</v>
      </c>
      <c r="R234" s="291">
        <v>-3.6479819999999998</v>
      </c>
      <c r="S234" s="292">
        <v>33.685280696</v>
      </c>
      <c r="T234" s="291">
        <v>1.2161E-2</v>
      </c>
      <c r="V234" s="189">
        <f t="shared" si="36"/>
        <v>17.386228539811967</v>
      </c>
    </row>
    <row r="235" spans="1:22" ht="14.25">
      <c r="A235" s="278">
        <v>16</v>
      </c>
      <c r="B235" s="291">
        <v>0.76971786399999997</v>
      </c>
      <c r="C235" s="291">
        <v>0.267917984</v>
      </c>
      <c r="D235" s="291">
        <v>6.8459940000000001</v>
      </c>
      <c r="E235" s="291">
        <v>0.34448899999999999</v>
      </c>
      <c r="F235" s="291">
        <v>0</v>
      </c>
      <c r="G235" s="291">
        <v>3.3172920000000001</v>
      </c>
      <c r="H235" s="291">
        <v>8.2809930000000005</v>
      </c>
      <c r="I235" s="291">
        <v>14.658545</v>
      </c>
      <c r="J235" s="291">
        <v>1.9071070000000001</v>
      </c>
      <c r="K235" s="291">
        <v>0.45574399999999998</v>
      </c>
      <c r="L235" s="291">
        <v>2.3611620000000002</v>
      </c>
      <c r="M235" s="291">
        <v>9.8572000000000007E-2</v>
      </c>
      <c r="N235" s="291">
        <v>0.14398</v>
      </c>
      <c r="O235" s="292">
        <v>39.451513847999998</v>
      </c>
      <c r="P235" s="291">
        <v>-2.1726130000000001</v>
      </c>
      <c r="Q235" s="291">
        <v>-0.180835</v>
      </c>
      <c r="R235" s="291">
        <v>-3.8250510000000002</v>
      </c>
      <c r="S235" s="292">
        <v>33.273014848000003</v>
      </c>
      <c r="T235" s="291">
        <v>1.1943E-2</v>
      </c>
      <c r="V235" s="189">
        <f t="shared" si="36"/>
        <v>20.990304787555843</v>
      </c>
    </row>
    <row r="236" spans="1:22" ht="14.25">
      <c r="A236" s="278">
        <v>17</v>
      </c>
      <c r="B236" s="291">
        <v>0.70214771200000003</v>
      </c>
      <c r="C236" s="291">
        <v>0.37299996800000002</v>
      </c>
      <c r="D236" s="291">
        <v>6.8433970000000004</v>
      </c>
      <c r="E236" s="291">
        <v>0.338084</v>
      </c>
      <c r="F236" s="291">
        <v>0</v>
      </c>
      <c r="G236" s="291">
        <v>3.3792909999999998</v>
      </c>
      <c r="H236" s="291">
        <v>9.713991</v>
      </c>
      <c r="I236" s="291">
        <v>13.730257999999999</v>
      </c>
      <c r="J236" s="291">
        <v>1.888827</v>
      </c>
      <c r="K236" s="291">
        <v>0.46520699999999998</v>
      </c>
      <c r="L236" s="291">
        <v>2.3470909999999998</v>
      </c>
      <c r="M236" s="291">
        <v>9.8466999999999999E-2</v>
      </c>
      <c r="N236" s="291">
        <v>0.14241599999999999</v>
      </c>
      <c r="O236" s="292">
        <v>40.022176680000001</v>
      </c>
      <c r="P236" s="291">
        <v>-2.6514000000000002</v>
      </c>
      <c r="Q236" s="291">
        <v>-0.23872299999999999</v>
      </c>
      <c r="R236" s="291">
        <v>-4.0128890000000004</v>
      </c>
      <c r="S236" s="292">
        <v>33.119164679999997</v>
      </c>
      <c r="T236" s="291">
        <v>1.1844E-2</v>
      </c>
      <c r="V236" s="189">
        <f t="shared" si="36"/>
        <v>24.271520956166047</v>
      </c>
    </row>
    <row r="237" spans="1:22" ht="14.25">
      <c r="A237" s="278">
        <v>18</v>
      </c>
      <c r="B237" s="291">
        <v>0.83168105999999997</v>
      </c>
      <c r="C237" s="291">
        <v>0.31872594799999998</v>
      </c>
      <c r="D237" s="291">
        <v>6.8467209999999996</v>
      </c>
      <c r="E237" s="291">
        <v>0.319604</v>
      </c>
      <c r="F237" s="291">
        <v>0</v>
      </c>
      <c r="G237" s="291">
        <v>3.2579199999999999</v>
      </c>
      <c r="H237" s="291">
        <v>11.564327</v>
      </c>
      <c r="I237" s="291">
        <v>12.128282</v>
      </c>
      <c r="J237" s="291">
        <v>1.8156380000000001</v>
      </c>
      <c r="K237" s="291">
        <v>0.45710000000000001</v>
      </c>
      <c r="L237" s="291">
        <v>2.3334109999999999</v>
      </c>
      <c r="M237" s="291">
        <v>9.9348000000000006E-2</v>
      </c>
      <c r="N237" s="291">
        <v>0.139873</v>
      </c>
      <c r="O237" s="292">
        <v>40.112631008000001</v>
      </c>
      <c r="P237" s="291">
        <v>-2.711856</v>
      </c>
      <c r="Q237" s="291">
        <v>-0.30430099999999999</v>
      </c>
      <c r="R237" s="291">
        <v>-4.0662140000000004</v>
      </c>
      <c r="S237" s="292">
        <v>33.030260007999999</v>
      </c>
      <c r="T237" s="291">
        <v>1.1643000000000001E-2</v>
      </c>
      <c r="V237" s="189">
        <f t="shared" si="36"/>
        <v>28.829639715464261</v>
      </c>
    </row>
    <row r="238" spans="1:22" ht="14.25">
      <c r="A238" s="278">
        <v>19</v>
      </c>
      <c r="B238" s="291">
        <v>0.93421989599999999</v>
      </c>
      <c r="C238" s="291">
        <v>0.294754984</v>
      </c>
      <c r="D238" s="291">
        <v>6.8599009999999998</v>
      </c>
      <c r="E238" s="291">
        <v>0.26396900000000001</v>
      </c>
      <c r="F238" s="291">
        <v>0</v>
      </c>
      <c r="G238" s="291">
        <v>3.4669089999999998</v>
      </c>
      <c r="H238" s="291">
        <v>13.477516</v>
      </c>
      <c r="I238" s="291">
        <v>9.8752150000000007</v>
      </c>
      <c r="J238" s="291">
        <v>1.71201</v>
      </c>
      <c r="K238" s="291">
        <v>0.451291</v>
      </c>
      <c r="L238" s="291">
        <v>2.3109649999999999</v>
      </c>
      <c r="M238" s="291">
        <v>9.9588499999999996E-2</v>
      </c>
      <c r="N238" s="291">
        <v>0.1272935</v>
      </c>
      <c r="O238" s="292">
        <v>39.873632880000002</v>
      </c>
      <c r="P238" s="291">
        <v>-2.8025760000000002</v>
      </c>
      <c r="Q238" s="291">
        <v>-0.30745499999999998</v>
      </c>
      <c r="R238" s="291">
        <v>-4.033652</v>
      </c>
      <c r="S238" s="292">
        <v>32.729949879999999</v>
      </c>
      <c r="T238" s="291">
        <v>1.0383999999999999E-2</v>
      </c>
      <c r="V238" s="189">
        <f t="shared" si="36"/>
        <v>33.800572023524126</v>
      </c>
    </row>
    <row r="239" spans="1:22" ht="14.25">
      <c r="A239" s="278">
        <v>20</v>
      </c>
      <c r="B239" s="291">
        <v>1.369410292</v>
      </c>
      <c r="C239" s="291">
        <v>6.3586212000000003E-2</v>
      </c>
      <c r="D239" s="291">
        <v>6.8655600000000003</v>
      </c>
      <c r="E239" s="291">
        <v>0.25943699999999997</v>
      </c>
      <c r="F239" s="291">
        <v>0</v>
      </c>
      <c r="G239" s="291">
        <v>3.7785259999999998</v>
      </c>
      <c r="H239" s="291">
        <v>14.067583000000001</v>
      </c>
      <c r="I239" s="291">
        <v>7.2500270000000002</v>
      </c>
      <c r="J239" s="291">
        <v>1.529228</v>
      </c>
      <c r="K239" s="291">
        <v>0.42859199999999997</v>
      </c>
      <c r="L239" s="291">
        <v>2.319213</v>
      </c>
      <c r="M239" s="291">
        <v>9.9539500000000003E-2</v>
      </c>
      <c r="N239" s="291">
        <v>0.12567049999999999</v>
      </c>
      <c r="O239" s="292">
        <v>38.156372503999997</v>
      </c>
      <c r="P239" s="291">
        <v>-1.9195500000000001</v>
      </c>
      <c r="Q239" s="291">
        <v>-0.30637399999999998</v>
      </c>
      <c r="R239" s="291">
        <v>-3.404274</v>
      </c>
      <c r="S239" s="292">
        <v>32.526174503999997</v>
      </c>
      <c r="T239" s="291">
        <v>7.0479999999999996E-3</v>
      </c>
      <c r="V239" s="189">
        <f t="shared" si="36"/>
        <v>36.86824002602782</v>
      </c>
    </row>
    <row r="240" spans="1:22" ht="14.25">
      <c r="A240" s="278">
        <v>21</v>
      </c>
      <c r="B240" s="291">
        <v>2.4491331559999998</v>
      </c>
      <c r="C240" s="291">
        <v>7.5753596000000006E-2</v>
      </c>
      <c r="D240" s="291">
        <v>6.8670660000000003</v>
      </c>
      <c r="E240" s="291">
        <v>0.25962400000000002</v>
      </c>
      <c r="F240" s="291">
        <v>0</v>
      </c>
      <c r="G240" s="291">
        <v>4.5405530000000001</v>
      </c>
      <c r="H240" s="291">
        <v>14.109183</v>
      </c>
      <c r="I240" s="291">
        <v>3.0883219999999998</v>
      </c>
      <c r="J240" s="291">
        <v>1.133294</v>
      </c>
      <c r="K240" s="291">
        <v>0.43694300000000003</v>
      </c>
      <c r="L240" s="291">
        <v>2.345078</v>
      </c>
      <c r="M240" s="291">
        <v>9.8695500000000005E-2</v>
      </c>
      <c r="N240" s="291">
        <v>0.12506049999999999</v>
      </c>
      <c r="O240" s="292">
        <v>35.528705752</v>
      </c>
      <c r="P240" s="291">
        <v>-0.303286</v>
      </c>
      <c r="Q240" s="291">
        <v>-0.25479299999999999</v>
      </c>
      <c r="R240" s="291">
        <v>-2.5557560000000001</v>
      </c>
      <c r="S240" s="292">
        <v>32.414870751999999</v>
      </c>
      <c r="T240" s="291">
        <v>2.542E-3</v>
      </c>
      <c r="V240" s="189">
        <f t="shared" si="36"/>
        <v>39.712065782767105</v>
      </c>
    </row>
    <row r="241" spans="1:22" ht="14.25">
      <c r="A241" s="278">
        <v>22</v>
      </c>
      <c r="B241" s="291">
        <v>3.6674212719999999</v>
      </c>
      <c r="C241" s="291">
        <v>0.25042675199999997</v>
      </c>
      <c r="D241" s="291">
        <v>6.8640239999999997</v>
      </c>
      <c r="E241" s="291">
        <v>0.259737</v>
      </c>
      <c r="F241" s="291">
        <v>0</v>
      </c>
      <c r="G241" s="291">
        <v>5.2006589999999999</v>
      </c>
      <c r="H241" s="291">
        <v>13.694373000000001</v>
      </c>
      <c r="I241" s="291">
        <v>0.33437499999999998</v>
      </c>
      <c r="J241" s="291">
        <v>0.70308599999999999</v>
      </c>
      <c r="K241" s="291">
        <v>0.479904</v>
      </c>
      <c r="L241" s="291">
        <v>2.375788</v>
      </c>
      <c r="M241" s="291">
        <v>0.1011425</v>
      </c>
      <c r="N241" s="291">
        <v>0.12866150000000001</v>
      </c>
      <c r="O241" s="292">
        <v>34.059598024000003</v>
      </c>
      <c r="P241" s="291">
        <v>-2.1870000000000001E-3</v>
      </c>
      <c r="Q241" s="291">
        <v>-0.244944</v>
      </c>
      <c r="R241" s="291">
        <v>-1.662175</v>
      </c>
      <c r="S241" s="292">
        <v>32.150292024000002</v>
      </c>
      <c r="T241" s="291">
        <v>2.7399999999999999E-4</v>
      </c>
      <c r="V241" s="189">
        <f t="shared" si="36"/>
        <v>40.207089321342835</v>
      </c>
    </row>
    <row r="242" spans="1:22" ht="14.25">
      <c r="A242" s="278">
        <v>23</v>
      </c>
      <c r="B242" s="291">
        <v>3.2935562639999998</v>
      </c>
      <c r="C242" s="291">
        <v>0.35845975200000002</v>
      </c>
      <c r="D242" s="291">
        <v>6.8715070000000003</v>
      </c>
      <c r="E242" s="291">
        <v>0.25942500000000002</v>
      </c>
      <c r="F242" s="291">
        <v>0</v>
      </c>
      <c r="G242" s="291">
        <v>5.0314249999999996</v>
      </c>
      <c r="H242" s="291">
        <v>13.783951999999999</v>
      </c>
      <c r="I242" s="291">
        <v>1.3829999999999999E-3</v>
      </c>
      <c r="J242" s="291">
        <v>0.57102600000000003</v>
      </c>
      <c r="K242" s="291">
        <v>0.48022900000000002</v>
      </c>
      <c r="L242" s="291">
        <v>2.3273920000000001</v>
      </c>
      <c r="M242" s="291">
        <v>0.1025165</v>
      </c>
      <c r="N242" s="291">
        <v>0.12935550000000001</v>
      </c>
      <c r="O242" s="292">
        <v>33.210227015999997</v>
      </c>
      <c r="P242" s="291">
        <v>-1.9629999999999999E-3</v>
      </c>
      <c r="Q242" s="291">
        <v>-0.17630000000000001</v>
      </c>
      <c r="R242" s="291">
        <v>-1.8150930000000001</v>
      </c>
      <c r="S242" s="292">
        <v>31.216871015999999</v>
      </c>
      <c r="T242" s="291">
        <v>0</v>
      </c>
      <c r="V242" s="189">
        <f t="shared" si="36"/>
        <v>41.505142356778165</v>
      </c>
    </row>
    <row r="243" spans="1:22" ht="14.25">
      <c r="A243" s="278">
        <v>24</v>
      </c>
      <c r="B243" s="291">
        <v>2.3202685079999998</v>
      </c>
      <c r="C243" s="291">
        <v>0.23894153200000001</v>
      </c>
      <c r="D243" s="291">
        <v>6.8753000000000002</v>
      </c>
      <c r="E243" s="291">
        <v>0.25955</v>
      </c>
      <c r="F243" s="291">
        <v>0</v>
      </c>
      <c r="G243" s="291">
        <v>4.8911720000000001</v>
      </c>
      <c r="H243" s="291">
        <v>13.28697</v>
      </c>
      <c r="I243" s="291">
        <v>1.4899999999999999E-4</v>
      </c>
      <c r="J243" s="291">
        <v>0.55488000000000004</v>
      </c>
      <c r="K243" s="291">
        <v>0.47791299999999998</v>
      </c>
      <c r="L243" s="291">
        <v>2.3004069999999999</v>
      </c>
      <c r="M243" s="291">
        <v>9.9489499999999995E-2</v>
      </c>
      <c r="N243" s="291">
        <v>0.1192175</v>
      </c>
      <c r="O243" s="292">
        <v>31.424258040000002</v>
      </c>
      <c r="P243" s="291">
        <v>-2.1059999999999998E-3</v>
      </c>
      <c r="Q243" s="291">
        <v>-9.1800000000000007E-2</v>
      </c>
      <c r="R243" s="291">
        <v>-2.5073530000000002</v>
      </c>
      <c r="S243" s="292">
        <v>28.822999039999999</v>
      </c>
      <c r="T243" s="291">
        <v>0</v>
      </c>
      <c r="V243" s="189">
        <f t="shared" si="36"/>
        <v>42.282525757925576</v>
      </c>
    </row>
    <row r="244" spans="1:22" ht="14.25">
      <c r="V244" s="189" t="str">
        <f t="shared" si="36"/>
        <v/>
      </c>
    </row>
    <row r="245" spans="1:22" ht="14.25">
      <c r="V245" s="189" t="str">
        <f t="shared" si="36"/>
        <v/>
      </c>
    </row>
    <row r="246" spans="1:22" ht="14.25">
      <c r="V246" s="189" t="str">
        <f t="shared" si="36"/>
        <v/>
      </c>
    </row>
    <row r="248" spans="1:22">
      <c r="A248" s="243"/>
      <c r="B248" s="243" t="s">
        <v>30</v>
      </c>
      <c r="C248" s="244" t="s">
        <v>210</v>
      </c>
      <c r="D248" s="244" t="s">
        <v>211</v>
      </c>
      <c r="E248" s="244" t="s">
        <v>212</v>
      </c>
      <c r="F248" s="244" t="s">
        <v>213</v>
      </c>
      <c r="G248" s="244" t="s">
        <v>214</v>
      </c>
      <c r="H248" s="244" t="s">
        <v>215</v>
      </c>
      <c r="I248" s="244" t="s">
        <v>216</v>
      </c>
      <c r="J248" s="244" t="s">
        <v>218</v>
      </c>
      <c r="K248" s="244" t="s">
        <v>220</v>
      </c>
      <c r="L248" s="244" t="s">
        <v>221</v>
      </c>
      <c r="M248" s="244" t="s">
        <v>224</v>
      </c>
      <c r="N248" s="244" t="s">
        <v>232</v>
      </c>
      <c r="O248" s="244" t="s">
        <v>235</v>
      </c>
    </row>
    <row r="249" spans="1:22">
      <c r="A249" s="243"/>
      <c r="B249" s="243" t="s">
        <v>106</v>
      </c>
      <c r="C249" s="244" t="s">
        <v>174</v>
      </c>
      <c r="D249" s="244" t="s">
        <v>174</v>
      </c>
      <c r="E249" s="244" t="s">
        <v>174</v>
      </c>
      <c r="F249" s="244" t="s">
        <v>174</v>
      </c>
      <c r="G249" s="244" t="s">
        <v>174</v>
      </c>
      <c r="H249" s="244" t="s">
        <v>174</v>
      </c>
      <c r="I249" s="244" t="s">
        <v>174</v>
      </c>
      <c r="J249" s="244" t="s">
        <v>174</v>
      </c>
      <c r="K249" s="244" t="s">
        <v>174</v>
      </c>
      <c r="L249" s="244" t="s">
        <v>174</v>
      </c>
      <c r="M249" s="244" t="s">
        <v>174</v>
      </c>
      <c r="N249" s="244" t="s">
        <v>174</v>
      </c>
      <c r="O249" s="244" t="s">
        <v>174</v>
      </c>
    </row>
    <row r="250" spans="1:22">
      <c r="A250" s="243" t="s">
        <v>166</v>
      </c>
      <c r="B250" s="243" t="s">
        <v>167</v>
      </c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</row>
    <row r="251" spans="1:22">
      <c r="A251" s="323" t="s">
        <v>4</v>
      </c>
      <c r="B251" s="246" t="s">
        <v>157</v>
      </c>
      <c r="C251" s="293">
        <v>333285.24767999997</v>
      </c>
      <c r="D251" s="293">
        <v>274617.64032000001</v>
      </c>
      <c r="E251" s="293">
        <v>232446.69888000001</v>
      </c>
      <c r="F251" s="293">
        <v>240947.0496</v>
      </c>
      <c r="G251" s="293">
        <v>60195.676800000001</v>
      </c>
      <c r="H251" s="293">
        <v>86964.716159999996</v>
      </c>
      <c r="I251" s="293">
        <v>302718.77759999997</v>
      </c>
      <c r="J251" s="293">
        <v>61009.280639999997</v>
      </c>
      <c r="K251" s="293">
        <v>137813.27424</v>
      </c>
      <c r="L251" s="293">
        <v>162586.75104</v>
      </c>
      <c r="M251" s="293">
        <v>46313.77248</v>
      </c>
      <c r="N251" s="293">
        <v>10779.55392</v>
      </c>
      <c r="O251" s="293">
        <v>16743.110400000001</v>
      </c>
    </row>
    <row r="252" spans="1:22">
      <c r="A252" s="322"/>
      <c r="B252" s="246" t="s">
        <v>158</v>
      </c>
      <c r="C252" s="293">
        <v>438453.48479999998</v>
      </c>
      <c r="D252" s="293">
        <v>524336.06400000001</v>
      </c>
      <c r="E252" s="293">
        <v>550014.29663999996</v>
      </c>
      <c r="F252" s="293">
        <v>367094.2464</v>
      </c>
      <c r="G252" s="293">
        <v>310627.60032000003</v>
      </c>
      <c r="H252" s="293">
        <v>225535.24703999999</v>
      </c>
      <c r="I252" s="293">
        <v>365580.19871999999</v>
      </c>
      <c r="J252" s="293">
        <v>228110.92319999999</v>
      </c>
      <c r="K252" s="293">
        <v>265257.25536000001</v>
      </c>
      <c r="L252" s="293">
        <v>245046.12</v>
      </c>
      <c r="M252" s="293">
        <v>197812.42559999999</v>
      </c>
      <c r="N252" s="293">
        <v>223674.76704000001</v>
      </c>
      <c r="O252" s="293">
        <v>272841.26496</v>
      </c>
    </row>
    <row r="253" spans="1:22">
      <c r="A253" s="246" t="s">
        <v>95</v>
      </c>
      <c r="B253" s="246" t="s">
        <v>170</v>
      </c>
      <c r="C253" s="293"/>
      <c r="D253" s="293"/>
      <c r="E253" s="293"/>
      <c r="F253" s="293">
        <v>7.6999999999999996E-4</v>
      </c>
      <c r="G253" s="293">
        <v>7.6999999999999996E-4</v>
      </c>
      <c r="H253" s="293"/>
      <c r="I253" s="293"/>
      <c r="J253" s="293"/>
      <c r="K253" s="293"/>
      <c r="L253" s="293"/>
      <c r="M253" s="293"/>
      <c r="N253" s="293"/>
      <c r="O253" s="293"/>
    </row>
    <row r="254" spans="1:22">
      <c r="A254" s="246" t="s">
        <v>11</v>
      </c>
      <c r="B254" s="246" t="s">
        <v>159</v>
      </c>
      <c r="C254" s="293">
        <v>2156275.6366699999</v>
      </c>
      <c r="D254" s="293">
        <v>2874147.0196600002</v>
      </c>
      <c r="E254" s="293">
        <v>2721666.9830700001</v>
      </c>
      <c r="F254" s="293">
        <v>2605735.5479600001</v>
      </c>
      <c r="G254" s="293">
        <v>2391674.4525899999</v>
      </c>
      <c r="H254" s="293">
        <v>1527427.77697</v>
      </c>
      <c r="I254" s="293">
        <v>1394806.0211100001</v>
      </c>
      <c r="J254" s="293">
        <v>811289.31672999996</v>
      </c>
      <c r="K254" s="293">
        <v>1416302.9818899999</v>
      </c>
      <c r="L254" s="293">
        <v>960700.65879000002</v>
      </c>
      <c r="M254" s="293">
        <v>883449.37962000002</v>
      </c>
      <c r="N254" s="293">
        <v>1045790.95887</v>
      </c>
      <c r="O254" s="293">
        <v>1499516.51728</v>
      </c>
    </row>
    <row r="255" spans="1:22">
      <c r="A255" s="320" t="s">
        <v>9</v>
      </c>
      <c r="B255" s="246" t="s">
        <v>160</v>
      </c>
      <c r="C255" s="293">
        <v>57608.307999999997</v>
      </c>
      <c r="D255" s="293">
        <v>44508.892500000002</v>
      </c>
      <c r="E255" s="293">
        <v>43680.027499999997</v>
      </c>
      <c r="F255" s="293">
        <v>54867.573499999999</v>
      </c>
      <c r="G255" s="293">
        <v>62131.478499999997</v>
      </c>
      <c r="H255" s="293">
        <v>60298.5985</v>
      </c>
      <c r="I255" s="293">
        <v>81446.616999999998</v>
      </c>
      <c r="J255" s="293">
        <v>43056.190999999999</v>
      </c>
      <c r="K255" s="293">
        <v>48992.194499999998</v>
      </c>
      <c r="L255" s="293">
        <v>39539.786</v>
      </c>
      <c r="M255" s="293">
        <v>33455.332999999999</v>
      </c>
      <c r="N255" s="293">
        <v>29342.033500000001</v>
      </c>
      <c r="O255" s="293">
        <v>23532.816500000001</v>
      </c>
    </row>
    <row r="256" spans="1:22">
      <c r="A256" s="321"/>
      <c r="B256" s="246" t="s">
        <v>161</v>
      </c>
      <c r="C256" s="293">
        <v>485649.35927999998</v>
      </c>
      <c r="D256" s="293">
        <v>347513.27220000001</v>
      </c>
      <c r="E256" s="293">
        <v>247588.69068</v>
      </c>
      <c r="F256" s="293">
        <v>225361.75932000001</v>
      </c>
      <c r="G256" s="293">
        <v>348291.4572</v>
      </c>
      <c r="H256" s="293">
        <v>478422.32075999997</v>
      </c>
      <c r="I256" s="293">
        <v>336347.62056000001</v>
      </c>
      <c r="J256" s="293">
        <v>403892.87724</v>
      </c>
      <c r="K256" s="293">
        <v>581729.89859999996</v>
      </c>
      <c r="L256" s="293">
        <v>593043.56747999997</v>
      </c>
      <c r="M256" s="293">
        <v>541748.69279999996</v>
      </c>
      <c r="N256" s="293">
        <v>585920.45952000003</v>
      </c>
      <c r="O256" s="293">
        <v>588107.16755999997</v>
      </c>
    </row>
    <row r="257" spans="1:17">
      <c r="A257" s="322"/>
      <c r="B257" s="246" t="s">
        <v>162</v>
      </c>
      <c r="C257" s="293">
        <v>797.97149999999999</v>
      </c>
      <c r="D257" s="293">
        <v>344.17018000000002</v>
      </c>
      <c r="E257" s="293">
        <v>413.76490000000001</v>
      </c>
      <c r="F257" s="293">
        <v>542.53132000000005</v>
      </c>
      <c r="G257" s="293">
        <v>693.90013999999996</v>
      </c>
      <c r="H257" s="293">
        <v>545.81565999999998</v>
      </c>
      <c r="I257" s="293">
        <v>204.56729999999999</v>
      </c>
      <c r="J257" s="293">
        <v>424.99883999999997</v>
      </c>
      <c r="K257" s="293">
        <v>464.33947999999998</v>
      </c>
      <c r="L257" s="293">
        <v>936.83033999999998</v>
      </c>
      <c r="M257" s="293">
        <v>605.64323999999999</v>
      </c>
      <c r="N257" s="293">
        <v>707.28754000000004</v>
      </c>
      <c r="O257" s="293">
        <v>510.27539999999999</v>
      </c>
    </row>
    <row r="258" spans="1:17">
      <c r="A258" s="320" t="s">
        <v>70</v>
      </c>
      <c r="B258" s="246" t="s">
        <v>163</v>
      </c>
      <c r="C258" s="293">
        <v>12568.763150000001</v>
      </c>
      <c r="D258" s="293">
        <v>29004.54405</v>
      </c>
      <c r="E258" s="293">
        <v>29059.101600000002</v>
      </c>
      <c r="F258" s="293">
        <v>19220.206200000001</v>
      </c>
      <c r="G258" s="293">
        <v>17545.534800000001</v>
      </c>
      <c r="H258" s="293"/>
      <c r="I258" s="293"/>
      <c r="J258" s="293">
        <v>9.5E-4</v>
      </c>
      <c r="K258" s="293">
        <v>4478.6571999999996</v>
      </c>
      <c r="L258" s="293">
        <v>9.5E-4</v>
      </c>
      <c r="M258" s="293"/>
      <c r="N258" s="293">
        <v>4.7499999999999999E-3</v>
      </c>
      <c r="O258" s="293"/>
    </row>
    <row r="259" spans="1:17">
      <c r="A259" s="321"/>
      <c r="B259" s="246" t="s">
        <v>164</v>
      </c>
      <c r="C259" s="293">
        <v>15172.17684</v>
      </c>
      <c r="D259" s="293">
        <v>14167.71408</v>
      </c>
      <c r="E259" s="293">
        <v>12313.488240000001</v>
      </c>
      <c r="F259" s="293">
        <v>10947.737999999999</v>
      </c>
      <c r="G259" s="293">
        <v>14444.49864</v>
      </c>
      <c r="H259" s="293">
        <v>13670.26908</v>
      </c>
      <c r="I259" s="293">
        <v>14968.75596</v>
      </c>
      <c r="J259" s="293">
        <v>14472.780119999999</v>
      </c>
      <c r="K259" s="293">
        <v>14805.05616</v>
      </c>
      <c r="L259" s="293">
        <v>14921.5272</v>
      </c>
      <c r="M259" s="293">
        <v>11218.912920000001</v>
      </c>
      <c r="N259" s="293">
        <v>7857.2622000000001</v>
      </c>
      <c r="O259" s="293">
        <v>15604.51188</v>
      </c>
    </row>
    <row r="260" spans="1:17">
      <c r="A260" s="322"/>
      <c r="B260" s="246" t="s">
        <v>165</v>
      </c>
      <c r="C260" s="293">
        <v>15775.735919999999</v>
      </c>
      <c r="D260" s="293">
        <v>17941.6404</v>
      </c>
      <c r="E260" s="293">
        <v>16492.929120000001</v>
      </c>
      <c r="F260" s="293">
        <v>14408.982959999999</v>
      </c>
      <c r="G260" s="293">
        <v>15531.817440000001</v>
      </c>
      <c r="H260" s="293">
        <v>14405.37624</v>
      </c>
      <c r="I260" s="293">
        <v>14734.770479999999</v>
      </c>
      <c r="J260" s="293">
        <v>8462.96976</v>
      </c>
      <c r="K260" s="293">
        <v>9216.6309600000004</v>
      </c>
      <c r="L260" s="293">
        <v>11565.030720000001</v>
      </c>
      <c r="M260" s="293">
        <v>7996.5309600000001</v>
      </c>
      <c r="N260" s="293">
        <v>6224.07</v>
      </c>
      <c r="O260" s="293">
        <v>10042.013999999999</v>
      </c>
    </row>
    <row r="261" spans="1:17">
      <c r="A261" s="294" t="s">
        <v>15</v>
      </c>
      <c r="B261" s="295"/>
      <c r="C261" s="296">
        <v>3515586.6838400001</v>
      </c>
      <c r="D261" s="296">
        <v>4126580.9573900001</v>
      </c>
      <c r="E261" s="296">
        <v>3853675.9806300001</v>
      </c>
      <c r="F261" s="296">
        <v>3539125.6360300002</v>
      </c>
      <c r="G261" s="296">
        <v>3221136.4172</v>
      </c>
      <c r="H261" s="296">
        <v>2407270.12041</v>
      </c>
      <c r="I261" s="296">
        <v>2510807.3287300002</v>
      </c>
      <c r="J261" s="296">
        <v>1570719.3384799999</v>
      </c>
      <c r="K261" s="296">
        <v>2479060.2883899999</v>
      </c>
      <c r="L261" s="296">
        <v>2028340.2725200001</v>
      </c>
      <c r="M261" s="296">
        <v>1722600.69062</v>
      </c>
      <c r="N261" s="296">
        <v>1910296.3973399999</v>
      </c>
      <c r="O261" s="296">
        <v>2426897.6779800002</v>
      </c>
    </row>
    <row r="262" spans="1:17">
      <c r="Q262" s="44">
        <f>(O261-C261)/C261*100</f>
        <v>-30.967491453541641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15:Z115"/>
    <mergeCell ref="B116:Z116"/>
    <mergeCell ref="B175:T175"/>
    <mergeCell ref="B176:T176"/>
    <mergeCell ref="B177:T177"/>
    <mergeCell ref="A258:A260"/>
    <mergeCell ref="A255:A257"/>
    <mergeCell ref="A251:A252"/>
    <mergeCell ref="B215:T215"/>
    <mergeCell ref="B216:T216"/>
    <mergeCell ref="B217:T217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>
      <selection activeCell="G383" sqref="G383:G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0" customWidth="1"/>
    <col min="7" max="7" width="7.7109375" style="191" customWidth="1"/>
  </cols>
  <sheetData>
    <row r="1" spans="1:6">
      <c r="C1" s="192" t="s">
        <v>32</v>
      </c>
      <c r="D1" s="192" t="s">
        <v>33</v>
      </c>
      <c r="E1" s="192" t="s">
        <v>34</v>
      </c>
    </row>
    <row r="2" spans="1:6">
      <c r="C2" s="326" t="s">
        <v>125</v>
      </c>
      <c r="D2" s="327"/>
      <c r="E2" s="327"/>
    </row>
    <row r="3" spans="1:6">
      <c r="A3">
        <v>0</v>
      </c>
      <c r="B3" s="46">
        <v>44713</v>
      </c>
      <c r="C3" s="169">
        <v>41.207367929528253</v>
      </c>
      <c r="D3" s="169">
        <v>63.624179558812038</v>
      </c>
      <c r="E3" s="169">
        <f>IF(C3&lt;D3,C3,D3)</f>
        <v>41.207367929528253</v>
      </c>
      <c r="F3" s="190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44714</v>
      </c>
      <c r="C4" s="169">
        <v>52.536363009527328</v>
      </c>
      <c r="D4" s="169">
        <v>63.624179558812038</v>
      </c>
      <c r="E4" s="169">
        <f t="shared" ref="E4:E67" si="0">IF(C4&lt;D4,C4,D4)</f>
        <v>52.536363009527328</v>
      </c>
      <c r="F4" s="190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44715</v>
      </c>
      <c r="C5" s="169">
        <v>46.10201554552733</v>
      </c>
      <c r="D5" s="169">
        <v>63.624179558812038</v>
      </c>
      <c r="E5" s="169">
        <f t="shared" si="0"/>
        <v>46.10201554552733</v>
      </c>
      <c r="F5" s="190" t="str">
        <f t="shared" si="1"/>
        <v/>
      </c>
    </row>
    <row r="6" spans="1:6">
      <c r="A6">
        <v>3</v>
      </c>
      <c r="B6" s="46">
        <v>44716</v>
      </c>
      <c r="C6" s="169">
        <v>32.200516235526393</v>
      </c>
      <c r="D6" s="169">
        <v>63.624179558812038</v>
      </c>
      <c r="E6" s="169">
        <f t="shared" si="0"/>
        <v>32.200516235526393</v>
      </c>
      <c r="F6" s="190" t="str">
        <f t="shared" si="1"/>
        <v/>
      </c>
    </row>
    <row r="7" spans="1:6">
      <c r="A7">
        <v>4</v>
      </c>
      <c r="B7" s="46">
        <v>44717</v>
      </c>
      <c r="C7" s="169">
        <v>24.11654776152826</v>
      </c>
      <c r="D7" s="169">
        <v>63.624179558812038</v>
      </c>
      <c r="E7" s="169">
        <f t="shared" si="0"/>
        <v>24.11654776152826</v>
      </c>
      <c r="F7" s="190" t="str">
        <f t="shared" si="1"/>
        <v/>
      </c>
    </row>
    <row r="8" spans="1:6">
      <c r="A8">
        <v>5</v>
      </c>
      <c r="B8" s="46">
        <v>44718</v>
      </c>
      <c r="C8" s="169">
        <v>30.488533945529191</v>
      </c>
      <c r="D8" s="169">
        <v>63.624179558812038</v>
      </c>
      <c r="E8" s="169">
        <f t="shared" si="0"/>
        <v>30.488533945529191</v>
      </c>
      <c r="F8" s="190" t="str">
        <f t="shared" si="1"/>
        <v/>
      </c>
    </row>
    <row r="9" spans="1:6">
      <c r="A9">
        <v>6</v>
      </c>
      <c r="B9" s="46">
        <v>44719</v>
      </c>
      <c r="C9" s="169">
        <v>29.348419123526394</v>
      </c>
      <c r="D9" s="169">
        <v>63.624179558812038</v>
      </c>
      <c r="E9" s="169">
        <f t="shared" si="0"/>
        <v>29.348419123526394</v>
      </c>
      <c r="F9" s="190" t="str">
        <f t="shared" si="1"/>
        <v/>
      </c>
    </row>
    <row r="10" spans="1:6">
      <c r="A10">
        <v>7</v>
      </c>
      <c r="B10" s="46">
        <v>44720</v>
      </c>
      <c r="C10" s="169">
        <v>22.97658207775229</v>
      </c>
      <c r="D10" s="169">
        <v>63.624179558812038</v>
      </c>
      <c r="E10" s="169">
        <f t="shared" si="0"/>
        <v>22.97658207775229</v>
      </c>
      <c r="F10" s="190" t="str">
        <f t="shared" si="1"/>
        <v/>
      </c>
    </row>
    <row r="11" spans="1:6">
      <c r="A11">
        <v>8</v>
      </c>
      <c r="B11" s="46">
        <v>44721</v>
      </c>
      <c r="C11" s="169">
        <v>25.693151507752294</v>
      </c>
      <c r="D11" s="169">
        <v>63.624179558812038</v>
      </c>
      <c r="E11" s="169">
        <f t="shared" si="0"/>
        <v>25.693151507752294</v>
      </c>
      <c r="F11" s="190" t="str">
        <f t="shared" si="1"/>
        <v/>
      </c>
    </row>
    <row r="12" spans="1:6">
      <c r="A12">
        <v>9</v>
      </c>
      <c r="B12" s="46">
        <v>44722</v>
      </c>
      <c r="C12" s="169">
        <v>30.172250453753222</v>
      </c>
      <c r="D12" s="169">
        <v>63.624179558812038</v>
      </c>
      <c r="E12" s="169">
        <f t="shared" si="0"/>
        <v>30.172250453753222</v>
      </c>
      <c r="F12" s="190" t="str">
        <f t="shared" si="1"/>
        <v/>
      </c>
    </row>
    <row r="13" spans="1:6">
      <c r="A13">
        <v>10</v>
      </c>
      <c r="B13" s="46">
        <v>44723</v>
      </c>
      <c r="C13" s="169">
        <v>26.469429901751361</v>
      </c>
      <c r="D13" s="169">
        <v>63.624179558812038</v>
      </c>
      <c r="E13" s="169">
        <f t="shared" si="0"/>
        <v>26.469429901751361</v>
      </c>
      <c r="F13" s="190" t="str">
        <f t="shared" si="1"/>
        <v/>
      </c>
    </row>
    <row r="14" spans="1:6">
      <c r="A14">
        <v>11</v>
      </c>
      <c r="B14" s="46">
        <v>44724</v>
      </c>
      <c r="C14" s="169">
        <v>19.406487079751358</v>
      </c>
      <c r="D14" s="169">
        <v>63.624179558812038</v>
      </c>
      <c r="E14" s="169">
        <f t="shared" si="0"/>
        <v>19.406487079751358</v>
      </c>
      <c r="F14" s="190" t="str">
        <f t="shared" si="1"/>
        <v/>
      </c>
    </row>
    <row r="15" spans="1:6">
      <c r="A15">
        <v>12</v>
      </c>
      <c r="B15" s="46">
        <v>44725</v>
      </c>
      <c r="C15" s="169">
        <v>46.200025131753222</v>
      </c>
      <c r="D15" s="169">
        <v>63.624179558812038</v>
      </c>
      <c r="E15" s="169">
        <f t="shared" si="0"/>
        <v>46.200025131753222</v>
      </c>
      <c r="F15" s="190" t="str">
        <f t="shared" si="1"/>
        <v/>
      </c>
    </row>
    <row r="16" spans="1:6">
      <c r="A16">
        <v>13</v>
      </c>
      <c r="B16" s="46">
        <v>44726</v>
      </c>
      <c r="C16" s="169">
        <v>42.439020761752289</v>
      </c>
      <c r="D16" s="169">
        <v>63.624179558812038</v>
      </c>
      <c r="E16" s="169">
        <f t="shared" si="0"/>
        <v>42.439020761752289</v>
      </c>
      <c r="F16" s="190" t="str">
        <f t="shared" si="1"/>
        <v/>
      </c>
    </row>
    <row r="17" spans="1:7">
      <c r="A17">
        <v>14</v>
      </c>
      <c r="B17" s="46">
        <v>44727</v>
      </c>
      <c r="C17" s="169">
        <v>29.932358020219034</v>
      </c>
      <c r="D17" s="169">
        <v>63.624179558812038</v>
      </c>
      <c r="E17" s="169">
        <f t="shared" si="0"/>
        <v>29.932358020219034</v>
      </c>
      <c r="F17" s="190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J</v>
      </c>
      <c r="G17" s="191">
        <f>IF(DAY(B17)=15,D17,"")</f>
        <v>63.624179558812038</v>
      </c>
    </row>
    <row r="18" spans="1:7">
      <c r="A18">
        <v>15</v>
      </c>
      <c r="B18" s="46">
        <v>44728</v>
      </c>
      <c r="C18" s="169">
        <v>5.7832736262199687</v>
      </c>
      <c r="D18" s="169">
        <v>63.624179558812038</v>
      </c>
      <c r="E18" s="169">
        <f t="shared" si="0"/>
        <v>5.7832736262199687</v>
      </c>
      <c r="F18" s="190" t="str">
        <f t="shared" si="1"/>
        <v/>
      </c>
    </row>
    <row r="19" spans="1:7">
      <c r="A19">
        <v>16</v>
      </c>
      <c r="B19" s="46">
        <v>44729</v>
      </c>
      <c r="C19" s="169">
        <v>1.2738564382199693</v>
      </c>
      <c r="D19" s="169">
        <v>63.624179558812038</v>
      </c>
      <c r="E19" s="169">
        <f t="shared" si="0"/>
        <v>1.2738564382199693</v>
      </c>
      <c r="F19" s="190" t="str">
        <f t="shared" si="1"/>
        <v/>
      </c>
    </row>
    <row r="20" spans="1:7">
      <c r="A20">
        <v>17</v>
      </c>
      <c r="B20" s="46">
        <v>44730</v>
      </c>
      <c r="C20" s="169">
        <v>10.591816084219973</v>
      </c>
      <c r="D20" s="169">
        <v>63.624179558812038</v>
      </c>
      <c r="E20" s="169">
        <f t="shared" si="0"/>
        <v>10.591816084219973</v>
      </c>
      <c r="F20" s="190" t="str">
        <f t="shared" si="1"/>
        <v/>
      </c>
    </row>
    <row r="21" spans="1:7">
      <c r="A21">
        <v>18</v>
      </c>
      <c r="B21" s="46">
        <v>44731</v>
      </c>
      <c r="C21" s="169">
        <v>1.5330402962209009</v>
      </c>
      <c r="D21" s="169">
        <v>63.624179558812038</v>
      </c>
      <c r="E21" s="169">
        <f t="shared" si="0"/>
        <v>1.5330402962209009</v>
      </c>
      <c r="F21" s="190" t="str">
        <f t="shared" si="1"/>
        <v/>
      </c>
    </row>
    <row r="22" spans="1:7">
      <c r="A22">
        <v>19</v>
      </c>
      <c r="B22" s="46">
        <v>44732</v>
      </c>
      <c r="C22" s="169">
        <v>4.6798778182190359</v>
      </c>
      <c r="D22" s="169">
        <v>63.624179558812038</v>
      </c>
      <c r="E22" s="169">
        <f t="shared" si="0"/>
        <v>4.6798778182190359</v>
      </c>
      <c r="F22" s="190" t="str">
        <f t="shared" si="1"/>
        <v/>
      </c>
    </row>
    <row r="23" spans="1:7">
      <c r="A23">
        <v>20</v>
      </c>
      <c r="B23" s="46">
        <v>44733</v>
      </c>
      <c r="C23" s="169">
        <v>7.928798956219973</v>
      </c>
      <c r="D23" s="169">
        <v>63.624179558812038</v>
      </c>
      <c r="E23" s="169">
        <f t="shared" si="0"/>
        <v>7.928798956219973</v>
      </c>
      <c r="F23" s="190" t="str">
        <f t="shared" si="1"/>
        <v/>
      </c>
    </row>
    <row r="24" spans="1:7">
      <c r="A24">
        <v>21</v>
      </c>
      <c r="B24" s="46">
        <v>44734</v>
      </c>
      <c r="C24" s="169">
        <v>19.59688801024253</v>
      </c>
      <c r="D24" s="169">
        <v>63.624179558812038</v>
      </c>
      <c r="E24" s="169">
        <f t="shared" si="0"/>
        <v>19.59688801024253</v>
      </c>
      <c r="F24" s="190" t="str">
        <f t="shared" si="1"/>
        <v/>
      </c>
    </row>
    <row r="25" spans="1:7">
      <c r="A25">
        <v>22</v>
      </c>
      <c r="B25" s="46">
        <v>44735</v>
      </c>
      <c r="C25" s="169">
        <v>11.886811138243461</v>
      </c>
      <c r="D25" s="169">
        <v>63.624179558812038</v>
      </c>
      <c r="E25" s="169">
        <f t="shared" si="0"/>
        <v>11.886811138243461</v>
      </c>
      <c r="F25" s="190" t="str">
        <f t="shared" si="1"/>
        <v/>
      </c>
    </row>
    <row r="26" spans="1:7">
      <c r="A26">
        <v>23</v>
      </c>
      <c r="B26" s="46">
        <v>44736</v>
      </c>
      <c r="C26" s="169">
        <v>13.637115506245326</v>
      </c>
      <c r="D26" s="169">
        <v>63.624179558812038</v>
      </c>
      <c r="E26" s="169">
        <f t="shared" si="0"/>
        <v>13.637115506245326</v>
      </c>
      <c r="F26" s="190" t="str">
        <f t="shared" si="1"/>
        <v/>
      </c>
    </row>
    <row r="27" spans="1:7">
      <c r="A27">
        <v>24</v>
      </c>
      <c r="B27" s="46">
        <v>44737</v>
      </c>
      <c r="C27" s="169">
        <v>14.103308344244393</v>
      </c>
      <c r="D27" s="169">
        <v>63.624179558812038</v>
      </c>
      <c r="E27" s="169">
        <f t="shared" si="0"/>
        <v>14.103308344244393</v>
      </c>
      <c r="F27" s="190" t="str">
        <f t="shared" si="1"/>
        <v/>
      </c>
    </row>
    <row r="28" spans="1:7">
      <c r="A28">
        <v>25</v>
      </c>
      <c r="B28" s="46">
        <v>44738</v>
      </c>
      <c r="C28" s="169">
        <v>14.828685156243465</v>
      </c>
      <c r="D28" s="169">
        <v>63.624179558812038</v>
      </c>
      <c r="E28" s="169">
        <f t="shared" si="0"/>
        <v>14.828685156243465</v>
      </c>
      <c r="F28" s="190" t="str">
        <f t="shared" si="1"/>
        <v/>
      </c>
    </row>
    <row r="29" spans="1:7">
      <c r="A29">
        <v>26</v>
      </c>
      <c r="B29" s="46">
        <v>44739</v>
      </c>
      <c r="C29" s="169">
        <v>16.303281046242528</v>
      </c>
      <c r="D29" s="169">
        <v>63.624179558812038</v>
      </c>
      <c r="E29" s="169">
        <f t="shared" si="0"/>
        <v>16.303281046242528</v>
      </c>
      <c r="F29" s="190" t="str">
        <f t="shared" si="1"/>
        <v/>
      </c>
    </row>
    <row r="30" spans="1:7">
      <c r="A30">
        <v>27</v>
      </c>
      <c r="B30" s="46">
        <v>44740</v>
      </c>
      <c r="C30" s="169">
        <v>21.96886816424346</v>
      </c>
      <c r="D30" s="169">
        <v>63.624179558812038</v>
      </c>
      <c r="E30" s="169">
        <f t="shared" si="0"/>
        <v>21.96886816424346</v>
      </c>
      <c r="F30" s="190" t="str">
        <f t="shared" si="1"/>
        <v/>
      </c>
    </row>
    <row r="31" spans="1:7">
      <c r="A31">
        <v>28</v>
      </c>
      <c r="B31" s="46">
        <v>44741</v>
      </c>
      <c r="C31" s="169">
        <v>9.211150769911189</v>
      </c>
      <c r="D31" s="169">
        <v>63.624179558812038</v>
      </c>
      <c r="E31" s="169">
        <f t="shared" si="0"/>
        <v>9.211150769911189</v>
      </c>
      <c r="F31" s="190" t="str">
        <f t="shared" si="1"/>
        <v/>
      </c>
    </row>
    <row r="32" spans="1:7">
      <c r="A32">
        <v>29</v>
      </c>
      <c r="B32" s="46">
        <v>44742</v>
      </c>
      <c r="C32" s="169">
        <v>14.028541505911191</v>
      </c>
      <c r="D32" s="169">
        <v>63.624179558812038</v>
      </c>
      <c r="E32" s="169">
        <f t="shared" si="0"/>
        <v>14.028541505911191</v>
      </c>
      <c r="F32" s="190" t="str">
        <f t="shared" si="1"/>
        <v/>
      </c>
    </row>
    <row r="33" spans="1:7">
      <c r="A33">
        <v>30</v>
      </c>
      <c r="B33" s="46">
        <v>44743</v>
      </c>
      <c r="C33" s="169">
        <v>18.325639493911194</v>
      </c>
      <c r="D33" s="169">
        <v>27.442156278712137</v>
      </c>
      <c r="E33" s="169">
        <f t="shared" si="0"/>
        <v>18.325639493911194</v>
      </c>
      <c r="F33" s="190" t="str">
        <f t="shared" si="1"/>
        <v/>
      </c>
    </row>
    <row r="34" spans="1:7">
      <c r="A34">
        <v>31</v>
      </c>
      <c r="B34" s="46">
        <v>44744</v>
      </c>
      <c r="C34" s="169">
        <v>13.376541027910259</v>
      </c>
      <c r="D34" s="169">
        <v>27.442156278712137</v>
      </c>
      <c r="E34" s="169">
        <f t="shared" si="0"/>
        <v>13.376541027910259</v>
      </c>
      <c r="F34" s="190" t="str">
        <f t="shared" si="1"/>
        <v/>
      </c>
    </row>
    <row r="35" spans="1:7">
      <c r="A35">
        <v>32</v>
      </c>
      <c r="B35" s="46">
        <v>44745</v>
      </c>
      <c r="C35" s="169">
        <v>10.925664957910259</v>
      </c>
      <c r="D35" s="169">
        <v>27.442156278712137</v>
      </c>
      <c r="E35" s="169">
        <f t="shared" si="0"/>
        <v>10.925664957910259</v>
      </c>
      <c r="F35" s="190" t="str">
        <f t="shared" si="1"/>
        <v/>
      </c>
    </row>
    <row r="36" spans="1:7">
      <c r="A36">
        <v>33</v>
      </c>
      <c r="B36" s="46">
        <v>44746</v>
      </c>
      <c r="C36" s="169">
        <v>12.702876783910259</v>
      </c>
      <c r="D36" s="169">
        <v>27.442156278712137</v>
      </c>
      <c r="E36" s="169">
        <f t="shared" si="0"/>
        <v>12.702876783910259</v>
      </c>
      <c r="F36" s="190" t="str">
        <f t="shared" si="1"/>
        <v/>
      </c>
    </row>
    <row r="37" spans="1:7">
      <c r="A37">
        <v>34</v>
      </c>
      <c r="B37" s="46">
        <v>44747</v>
      </c>
      <c r="C37" s="169">
        <v>9.941479861910258</v>
      </c>
      <c r="D37" s="169">
        <v>27.442156278712137</v>
      </c>
      <c r="E37" s="169">
        <f t="shared" si="0"/>
        <v>9.941479861910258</v>
      </c>
      <c r="F37" s="190" t="str">
        <f t="shared" si="1"/>
        <v/>
      </c>
    </row>
    <row r="38" spans="1:7">
      <c r="A38">
        <v>35</v>
      </c>
      <c r="B38" s="46">
        <v>44748</v>
      </c>
      <c r="C38" s="169">
        <v>11.324163423679002</v>
      </c>
      <c r="D38" s="169">
        <v>27.442156278712137</v>
      </c>
      <c r="E38" s="169">
        <f t="shared" si="0"/>
        <v>11.324163423679002</v>
      </c>
      <c r="F38" s="190" t="str">
        <f t="shared" si="1"/>
        <v/>
      </c>
    </row>
    <row r="39" spans="1:7">
      <c r="A39">
        <v>36</v>
      </c>
      <c r="B39" s="46">
        <v>44749</v>
      </c>
      <c r="C39" s="169">
        <v>9.0316830036817954</v>
      </c>
      <c r="D39" s="169">
        <v>27.442156278712137</v>
      </c>
      <c r="E39" s="169">
        <f t="shared" si="0"/>
        <v>9.0316830036817954</v>
      </c>
      <c r="F39" s="190" t="str">
        <f t="shared" si="1"/>
        <v/>
      </c>
    </row>
    <row r="40" spans="1:7">
      <c r="A40">
        <v>37</v>
      </c>
      <c r="B40" s="46">
        <v>44750</v>
      </c>
      <c r="C40" s="169">
        <v>9.7981751336799316</v>
      </c>
      <c r="D40" s="169">
        <v>27.442156278712137</v>
      </c>
      <c r="E40" s="169">
        <f t="shared" si="0"/>
        <v>9.7981751336799316</v>
      </c>
      <c r="F40" s="190" t="str">
        <f t="shared" si="1"/>
        <v/>
      </c>
    </row>
    <row r="41" spans="1:7">
      <c r="A41">
        <v>38</v>
      </c>
      <c r="B41" s="46">
        <v>44751</v>
      </c>
      <c r="C41" s="169">
        <v>10.653974937679003</v>
      </c>
      <c r="D41" s="169">
        <v>27.442156278712137</v>
      </c>
      <c r="E41" s="169">
        <f t="shared" si="0"/>
        <v>10.653974937679003</v>
      </c>
      <c r="F41" s="190" t="str">
        <f t="shared" si="1"/>
        <v/>
      </c>
    </row>
    <row r="42" spans="1:7">
      <c r="A42">
        <v>39</v>
      </c>
      <c r="B42" s="46">
        <v>44752</v>
      </c>
      <c r="C42" s="169">
        <v>6.836953371678999</v>
      </c>
      <c r="D42" s="169">
        <v>27.442156278712137</v>
      </c>
      <c r="E42" s="169">
        <f t="shared" si="0"/>
        <v>6.836953371678999</v>
      </c>
      <c r="F42" s="190" t="str">
        <f t="shared" si="1"/>
        <v/>
      </c>
    </row>
    <row r="43" spans="1:7">
      <c r="A43">
        <v>40</v>
      </c>
      <c r="B43" s="46">
        <v>44753</v>
      </c>
      <c r="C43" s="169">
        <v>9.1647174676808643</v>
      </c>
      <c r="D43" s="169">
        <v>27.442156278712137</v>
      </c>
      <c r="E43" s="169">
        <f t="shared" si="0"/>
        <v>9.1647174676808643</v>
      </c>
      <c r="F43" s="190" t="str">
        <f t="shared" si="1"/>
        <v/>
      </c>
    </row>
    <row r="44" spans="1:7">
      <c r="A44">
        <v>41</v>
      </c>
      <c r="B44" s="46">
        <v>44754</v>
      </c>
      <c r="C44" s="169">
        <v>8.578940063679001</v>
      </c>
      <c r="D44" s="169">
        <v>27.442156278712137</v>
      </c>
      <c r="E44" s="169">
        <f t="shared" si="0"/>
        <v>8.578940063679001</v>
      </c>
      <c r="F44" s="190" t="str">
        <f t="shared" si="1"/>
        <v/>
      </c>
    </row>
    <row r="45" spans="1:7">
      <c r="A45">
        <v>42</v>
      </c>
      <c r="B45" s="46">
        <v>44755</v>
      </c>
      <c r="C45" s="169">
        <v>4.8286341573210594</v>
      </c>
      <c r="D45" s="169">
        <v>27.442156278712137</v>
      </c>
      <c r="E45" s="169">
        <f t="shared" si="0"/>
        <v>4.8286341573210594</v>
      </c>
      <c r="F45" s="190" t="str">
        <f t="shared" si="1"/>
        <v/>
      </c>
    </row>
    <row r="46" spans="1:7">
      <c r="A46">
        <v>43</v>
      </c>
      <c r="B46" s="46">
        <v>44756</v>
      </c>
      <c r="C46" s="169">
        <v>6.5475085373191977</v>
      </c>
      <c r="D46" s="169">
        <v>27.442156278712137</v>
      </c>
      <c r="E46" s="169">
        <f t="shared" si="0"/>
        <v>6.5475085373191977</v>
      </c>
      <c r="F46" s="190" t="str">
        <f t="shared" si="1"/>
        <v/>
      </c>
    </row>
    <row r="47" spans="1:7">
      <c r="A47">
        <v>44</v>
      </c>
      <c r="B47" s="46">
        <v>44757</v>
      </c>
      <c r="C47" s="169">
        <v>1.521871965320126</v>
      </c>
      <c r="D47" s="169">
        <v>27.442156278712137</v>
      </c>
      <c r="E47" s="169">
        <f t="shared" si="0"/>
        <v>1.521871965320126</v>
      </c>
      <c r="F47" s="190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J</v>
      </c>
      <c r="G47" s="191">
        <f>IF(DAY(B47)=15,D47,"")</f>
        <v>27.442156278712137</v>
      </c>
    </row>
    <row r="48" spans="1:7">
      <c r="A48">
        <v>45</v>
      </c>
      <c r="B48" s="46">
        <v>44758</v>
      </c>
      <c r="C48" s="169">
        <v>1.2835790733191934</v>
      </c>
      <c r="D48" s="169">
        <v>27.442156278712137</v>
      </c>
      <c r="E48" s="169">
        <f t="shared" si="0"/>
        <v>1.2835790733191934</v>
      </c>
      <c r="F48" s="190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/>
      </c>
    </row>
    <row r="49" spans="1:6">
      <c r="A49">
        <v>46</v>
      </c>
      <c r="B49" s="46">
        <v>44759</v>
      </c>
      <c r="C49" s="169">
        <v>1.4483437053201269</v>
      </c>
      <c r="D49" s="169">
        <v>27.442156278712137</v>
      </c>
      <c r="E49" s="169">
        <f t="shared" si="0"/>
        <v>1.4483437053201269</v>
      </c>
      <c r="F49" s="190" t="str">
        <f t="shared" si="1"/>
        <v/>
      </c>
    </row>
    <row r="50" spans="1:6">
      <c r="A50">
        <v>47</v>
      </c>
      <c r="B50" s="46">
        <v>44760</v>
      </c>
      <c r="C50" s="169">
        <v>0.77820021532105599</v>
      </c>
      <c r="D50" s="169">
        <v>27.442156278712137</v>
      </c>
      <c r="E50" s="169">
        <f t="shared" si="0"/>
        <v>0.77820021532105599</v>
      </c>
      <c r="F50" s="190" t="str">
        <f t="shared" si="1"/>
        <v/>
      </c>
    </row>
    <row r="51" spans="1:6">
      <c r="A51">
        <v>48</v>
      </c>
      <c r="B51" s="46">
        <v>44761</v>
      </c>
      <c r="C51" s="169">
        <v>1.1719028313191957</v>
      </c>
      <c r="D51" s="169">
        <v>27.442156278712137</v>
      </c>
      <c r="E51" s="169">
        <f t="shared" si="0"/>
        <v>1.1719028313191957</v>
      </c>
      <c r="F51" s="190" t="str">
        <f t="shared" si="1"/>
        <v/>
      </c>
    </row>
    <row r="52" spans="1:6">
      <c r="A52">
        <v>49</v>
      </c>
      <c r="B52" s="46">
        <v>44762</v>
      </c>
      <c r="C52" s="169">
        <v>20.146260515821357</v>
      </c>
      <c r="D52" s="169">
        <v>27.442156278712137</v>
      </c>
      <c r="E52" s="169">
        <f t="shared" si="0"/>
        <v>20.146260515821357</v>
      </c>
      <c r="F52" s="190" t="str">
        <f t="shared" si="1"/>
        <v/>
      </c>
    </row>
    <row r="53" spans="1:6">
      <c r="A53">
        <v>50</v>
      </c>
      <c r="B53" s="46">
        <v>44763</v>
      </c>
      <c r="C53" s="169">
        <v>2.6005402478222894</v>
      </c>
      <c r="D53" s="169">
        <v>27.442156278712137</v>
      </c>
      <c r="E53" s="169">
        <f t="shared" si="0"/>
        <v>2.6005402478222894</v>
      </c>
      <c r="F53" s="190" t="str">
        <f t="shared" si="1"/>
        <v/>
      </c>
    </row>
    <row r="54" spans="1:6">
      <c r="A54">
        <v>51</v>
      </c>
      <c r="B54" s="46">
        <v>44764</v>
      </c>
      <c r="C54" s="169">
        <v>9.7980739778213533</v>
      </c>
      <c r="D54" s="169">
        <v>27.442156278712137</v>
      </c>
      <c r="E54" s="169">
        <f t="shared" si="0"/>
        <v>9.7980739778213533</v>
      </c>
      <c r="F54" s="190" t="str">
        <f t="shared" si="1"/>
        <v/>
      </c>
    </row>
    <row r="55" spans="1:6">
      <c r="A55">
        <v>52</v>
      </c>
      <c r="B55" s="46">
        <v>44765</v>
      </c>
      <c r="C55" s="169">
        <v>1.8932973678213565</v>
      </c>
      <c r="D55" s="169">
        <v>27.442156278712137</v>
      </c>
      <c r="E55" s="169">
        <f t="shared" si="0"/>
        <v>1.8932973678213565</v>
      </c>
      <c r="F55" s="190" t="str">
        <f t="shared" si="1"/>
        <v/>
      </c>
    </row>
    <row r="56" spans="1:6">
      <c r="A56">
        <v>53</v>
      </c>
      <c r="B56" s="46">
        <v>44766</v>
      </c>
      <c r="C56" s="169">
        <v>6.3758735378232156</v>
      </c>
      <c r="D56" s="169">
        <v>27.442156278712137</v>
      </c>
      <c r="E56" s="169">
        <f t="shared" si="0"/>
        <v>6.3758735378232156</v>
      </c>
      <c r="F56" s="190" t="str">
        <f t="shared" si="1"/>
        <v/>
      </c>
    </row>
    <row r="57" spans="1:6">
      <c r="A57">
        <v>54</v>
      </c>
      <c r="B57" s="46">
        <v>44767</v>
      </c>
      <c r="C57" s="169">
        <v>2.674604777821358</v>
      </c>
      <c r="D57" s="169">
        <v>27.442156278712137</v>
      </c>
      <c r="E57" s="169">
        <f t="shared" si="0"/>
        <v>2.674604777821358</v>
      </c>
      <c r="F57" s="190" t="str">
        <f t="shared" si="1"/>
        <v/>
      </c>
    </row>
    <row r="58" spans="1:6">
      <c r="A58">
        <v>55</v>
      </c>
      <c r="B58" s="46">
        <v>44768</v>
      </c>
      <c r="C58" s="169">
        <v>4.0209256878222881</v>
      </c>
      <c r="D58" s="169">
        <v>27.442156278712137</v>
      </c>
      <c r="E58" s="169">
        <f t="shared" si="0"/>
        <v>4.0209256878222881</v>
      </c>
      <c r="F58" s="190" t="str">
        <f t="shared" si="1"/>
        <v/>
      </c>
    </row>
    <row r="59" spans="1:6">
      <c r="A59">
        <v>56</v>
      </c>
      <c r="B59" s="46">
        <v>44769</v>
      </c>
      <c r="C59" s="169">
        <v>2.377561350086995</v>
      </c>
      <c r="D59" s="169">
        <v>27.442156278712137</v>
      </c>
      <c r="E59" s="169">
        <f t="shared" si="0"/>
        <v>2.377561350086995</v>
      </c>
      <c r="F59" s="190" t="str">
        <f t="shared" si="1"/>
        <v/>
      </c>
    </row>
    <row r="60" spans="1:6">
      <c r="A60">
        <v>57</v>
      </c>
      <c r="B60" s="46">
        <v>44770</v>
      </c>
      <c r="C60" s="169">
        <v>3.0705849940860643</v>
      </c>
      <c r="D60" s="169">
        <v>27.442156278712137</v>
      </c>
      <c r="E60" s="169">
        <f t="shared" si="0"/>
        <v>3.0705849940860643</v>
      </c>
      <c r="F60" s="190" t="str">
        <f t="shared" si="1"/>
        <v/>
      </c>
    </row>
    <row r="61" spans="1:6">
      <c r="A61">
        <v>58</v>
      </c>
      <c r="B61" s="46">
        <v>44771</v>
      </c>
      <c r="C61" s="169">
        <v>8.0480600000860658</v>
      </c>
      <c r="D61" s="169">
        <v>27.442156278712137</v>
      </c>
      <c r="E61" s="169">
        <f t="shared" si="0"/>
        <v>8.0480600000860658</v>
      </c>
      <c r="F61" s="190" t="str">
        <f t="shared" si="1"/>
        <v/>
      </c>
    </row>
    <row r="62" spans="1:6">
      <c r="A62">
        <v>59</v>
      </c>
      <c r="B62" s="46">
        <v>44772</v>
      </c>
      <c r="C62" s="169">
        <v>1.4271826360860651</v>
      </c>
      <c r="D62" s="169">
        <v>27.442156278712137</v>
      </c>
      <c r="E62" s="169">
        <f t="shared" si="0"/>
        <v>1.4271826360860651</v>
      </c>
      <c r="F62" s="190" t="str">
        <f t="shared" si="1"/>
        <v/>
      </c>
    </row>
    <row r="63" spans="1:6">
      <c r="A63">
        <v>60</v>
      </c>
      <c r="B63" s="46">
        <v>44773</v>
      </c>
      <c r="C63" s="169">
        <v>1.0758285200851314</v>
      </c>
      <c r="D63" s="169">
        <v>27.442156278712137</v>
      </c>
      <c r="E63" s="169">
        <f t="shared" si="0"/>
        <v>1.0758285200851314</v>
      </c>
      <c r="F63" s="190" t="str">
        <f t="shared" si="1"/>
        <v/>
      </c>
    </row>
    <row r="64" spans="1:6">
      <c r="A64">
        <v>61</v>
      </c>
      <c r="B64" s="46">
        <v>44774</v>
      </c>
      <c r="C64" s="169">
        <v>3.3642318080869953</v>
      </c>
      <c r="D64" s="169">
        <v>16.581237981614105</v>
      </c>
      <c r="E64" s="169">
        <f t="shared" si="0"/>
        <v>3.3642318080869953</v>
      </c>
      <c r="F64" s="190" t="str">
        <f t="shared" si="1"/>
        <v/>
      </c>
    </row>
    <row r="65" spans="1:7">
      <c r="A65">
        <v>62</v>
      </c>
      <c r="B65" s="46">
        <v>44775</v>
      </c>
      <c r="C65" s="169">
        <v>5.486119698086994</v>
      </c>
      <c r="D65" s="169">
        <v>16.581237981614105</v>
      </c>
      <c r="E65" s="169">
        <f t="shared" si="0"/>
        <v>5.486119698086994</v>
      </c>
      <c r="F65" s="190" t="str">
        <f t="shared" si="1"/>
        <v/>
      </c>
    </row>
    <row r="66" spans="1:7">
      <c r="A66">
        <v>63</v>
      </c>
      <c r="B66" s="46">
        <v>44776</v>
      </c>
      <c r="C66" s="169">
        <v>0.98206165528457501</v>
      </c>
      <c r="D66" s="169">
        <v>16.581237981614105</v>
      </c>
      <c r="E66" s="169">
        <f t="shared" si="0"/>
        <v>0.98206165528457501</v>
      </c>
      <c r="F66" s="190" t="str">
        <f t="shared" si="1"/>
        <v/>
      </c>
    </row>
    <row r="67" spans="1:7">
      <c r="A67">
        <v>64</v>
      </c>
      <c r="B67" s="46">
        <v>44777</v>
      </c>
      <c r="C67" s="169">
        <v>1.3908865172845764</v>
      </c>
      <c r="D67" s="169">
        <v>16.581237981614105</v>
      </c>
      <c r="E67" s="169">
        <f t="shared" si="0"/>
        <v>1.3908865172845764</v>
      </c>
      <c r="F67" s="190" t="str">
        <f t="shared" si="1"/>
        <v/>
      </c>
    </row>
    <row r="68" spans="1:7">
      <c r="A68">
        <v>65</v>
      </c>
      <c r="B68" s="46">
        <v>44778</v>
      </c>
      <c r="C68" s="169">
        <v>1.297181549284578</v>
      </c>
      <c r="D68" s="169">
        <v>16.581237981614105</v>
      </c>
      <c r="E68" s="169">
        <f t="shared" ref="E68:E131" si="2">IF(C68&lt;D68,C68,D68)</f>
        <v>1.297181549284578</v>
      </c>
      <c r="F68" s="190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44779</v>
      </c>
      <c r="C69" s="169">
        <v>0.79790148328457877</v>
      </c>
      <c r="D69" s="169">
        <v>16.581237981614105</v>
      </c>
      <c r="E69" s="169">
        <f t="shared" si="2"/>
        <v>0.79790148328457877</v>
      </c>
      <c r="F69" s="190" t="str">
        <f t="shared" si="3"/>
        <v/>
      </c>
    </row>
    <row r="70" spans="1:7">
      <c r="A70">
        <v>67</v>
      </c>
      <c r="B70" s="46">
        <v>44780</v>
      </c>
      <c r="C70" s="169">
        <v>0.63944103928457841</v>
      </c>
      <c r="D70" s="169">
        <v>16.581237981614105</v>
      </c>
      <c r="E70" s="169">
        <f t="shared" si="2"/>
        <v>0.63944103928457841</v>
      </c>
      <c r="F70" s="190" t="str">
        <f t="shared" si="3"/>
        <v/>
      </c>
    </row>
    <row r="71" spans="1:7">
      <c r="A71">
        <v>68</v>
      </c>
      <c r="B71" s="46">
        <v>44781</v>
      </c>
      <c r="C71" s="169">
        <v>1.3077302392864403</v>
      </c>
      <c r="D71" s="169">
        <v>16.581237981614105</v>
      </c>
      <c r="E71" s="169">
        <f t="shared" si="2"/>
        <v>1.3077302392864403</v>
      </c>
      <c r="F71" s="190" t="str">
        <f t="shared" si="3"/>
        <v/>
      </c>
    </row>
    <row r="72" spans="1:7">
      <c r="A72">
        <v>69</v>
      </c>
      <c r="B72" s="46">
        <v>44782</v>
      </c>
      <c r="C72" s="169">
        <v>0.66297754728457581</v>
      </c>
      <c r="D72" s="169">
        <v>16.581237981614105</v>
      </c>
      <c r="E72" s="169">
        <f t="shared" si="2"/>
        <v>0.66297754728457581</v>
      </c>
      <c r="F72" s="190" t="str">
        <f t="shared" si="3"/>
        <v/>
      </c>
    </row>
    <row r="73" spans="1:7">
      <c r="A73">
        <v>70</v>
      </c>
      <c r="B73" s="46">
        <v>44783</v>
      </c>
      <c r="C73" s="169">
        <v>4.9017743089984576</v>
      </c>
      <c r="D73" s="169">
        <v>16.581237981614105</v>
      </c>
      <c r="E73" s="169">
        <f t="shared" si="2"/>
        <v>4.9017743089984576</v>
      </c>
      <c r="F73" s="190" t="str">
        <f t="shared" si="3"/>
        <v/>
      </c>
    </row>
    <row r="74" spans="1:7">
      <c r="A74">
        <v>71</v>
      </c>
      <c r="B74" s="46">
        <v>44784</v>
      </c>
      <c r="C74" s="169">
        <v>1.7586135069993907</v>
      </c>
      <c r="D74" s="169">
        <v>16.581237981614105</v>
      </c>
      <c r="E74" s="169">
        <f t="shared" si="2"/>
        <v>1.7586135069993907</v>
      </c>
      <c r="F74" s="190" t="str">
        <f t="shared" si="3"/>
        <v/>
      </c>
    </row>
    <row r="75" spans="1:7">
      <c r="A75">
        <v>72</v>
      </c>
      <c r="B75" s="46">
        <v>44785</v>
      </c>
      <c r="C75" s="169">
        <v>1.1683878429984542</v>
      </c>
      <c r="D75" s="169">
        <v>16.581237981614105</v>
      </c>
      <c r="E75" s="169">
        <f t="shared" si="2"/>
        <v>1.1683878429984542</v>
      </c>
      <c r="F75" s="190" t="str">
        <f t="shared" si="3"/>
        <v/>
      </c>
    </row>
    <row r="76" spans="1:7">
      <c r="A76">
        <v>73</v>
      </c>
      <c r="B76" s="46">
        <v>44786</v>
      </c>
      <c r="C76" s="169">
        <v>2.0212253149993886</v>
      </c>
      <c r="D76" s="169">
        <v>16.581237981614105</v>
      </c>
      <c r="E76" s="169">
        <f t="shared" si="2"/>
        <v>2.0212253149993886</v>
      </c>
      <c r="F76" s="190" t="str">
        <f t="shared" si="3"/>
        <v/>
      </c>
    </row>
    <row r="77" spans="1:7">
      <c r="A77">
        <v>74</v>
      </c>
      <c r="B77" s="46">
        <v>44787</v>
      </c>
      <c r="C77" s="169">
        <v>1.3092996249993885</v>
      </c>
      <c r="D77" s="169">
        <v>16.581237981614105</v>
      </c>
      <c r="E77" s="169">
        <f t="shared" si="2"/>
        <v>1.3092996249993885</v>
      </c>
      <c r="F77" s="190" t="str">
        <f t="shared" si="3"/>
        <v/>
      </c>
    </row>
    <row r="78" spans="1:7">
      <c r="A78">
        <v>75</v>
      </c>
      <c r="B78" s="46">
        <v>44788</v>
      </c>
      <c r="C78" s="169">
        <v>1.4485789209993891</v>
      </c>
      <c r="D78" s="169">
        <v>16.581237981614105</v>
      </c>
      <c r="E78" s="169">
        <f t="shared" si="2"/>
        <v>1.4485789209993891</v>
      </c>
      <c r="F78" s="190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A</v>
      </c>
      <c r="G78" s="191">
        <f>IF(DAY(B78)=15,D78,"")</f>
        <v>16.581237981614105</v>
      </c>
    </row>
    <row r="79" spans="1:7">
      <c r="A79">
        <v>76</v>
      </c>
      <c r="B79" s="46">
        <v>44789</v>
      </c>
      <c r="C79" s="169">
        <v>1.9158618109975249</v>
      </c>
      <c r="D79" s="169">
        <v>16.581237981614105</v>
      </c>
      <c r="E79" s="169">
        <f t="shared" si="2"/>
        <v>1.9158618109975249</v>
      </c>
      <c r="F79" s="190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44790</v>
      </c>
      <c r="C80" s="169">
        <v>2.0050002808154859</v>
      </c>
      <c r="D80" s="169">
        <v>16.581237981614105</v>
      </c>
      <c r="E80" s="169">
        <f t="shared" si="2"/>
        <v>2.0050002808154859</v>
      </c>
      <c r="F80" s="190" t="str">
        <f t="shared" si="3"/>
        <v/>
      </c>
    </row>
    <row r="81" spans="1:6">
      <c r="A81">
        <v>78</v>
      </c>
      <c r="B81" s="46">
        <v>44791</v>
      </c>
      <c r="C81" s="169">
        <v>4.2708026648145569</v>
      </c>
      <c r="D81" s="169">
        <v>16.581237981614105</v>
      </c>
      <c r="E81" s="169">
        <f t="shared" si="2"/>
        <v>4.2708026648145569</v>
      </c>
      <c r="F81" s="190" t="str">
        <f t="shared" si="3"/>
        <v/>
      </c>
    </row>
    <row r="82" spans="1:6">
      <c r="A82">
        <v>79</v>
      </c>
      <c r="B82" s="46">
        <v>44792</v>
      </c>
      <c r="C82" s="169">
        <v>12.693170120815484</v>
      </c>
      <c r="D82" s="169">
        <v>16.581237981614105</v>
      </c>
      <c r="E82" s="169">
        <f t="shared" si="2"/>
        <v>12.693170120815484</v>
      </c>
      <c r="F82" s="190" t="str">
        <f t="shared" si="3"/>
        <v/>
      </c>
    </row>
    <row r="83" spans="1:6">
      <c r="A83">
        <v>80</v>
      </c>
      <c r="B83" s="46">
        <v>44793</v>
      </c>
      <c r="C83" s="169">
        <v>8.662950552815488</v>
      </c>
      <c r="D83" s="169">
        <v>16.581237981614105</v>
      </c>
      <c r="E83" s="169">
        <f t="shared" si="2"/>
        <v>8.662950552815488</v>
      </c>
      <c r="F83" s="190" t="str">
        <f t="shared" si="3"/>
        <v/>
      </c>
    </row>
    <row r="84" spans="1:6">
      <c r="A84">
        <v>81</v>
      </c>
      <c r="B84" s="46">
        <v>44794</v>
      </c>
      <c r="C84" s="169">
        <v>0.61396914281455606</v>
      </c>
      <c r="D84" s="169">
        <v>16.581237981614105</v>
      </c>
      <c r="E84" s="169">
        <f t="shared" si="2"/>
        <v>0.61396914281455606</v>
      </c>
      <c r="F84" s="190" t="str">
        <f t="shared" si="3"/>
        <v/>
      </c>
    </row>
    <row r="85" spans="1:6">
      <c r="A85">
        <v>82</v>
      </c>
      <c r="B85" s="46">
        <v>44795</v>
      </c>
      <c r="C85" s="169">
        <v>3.4082143468164179</v>
      </c>
      <c r="D85" s="169">
        <v>16.581237981614105</v>
      </c>
      <c r="E85" s="169">
        <f t="shared" si="2"/>
        <v>3.4082143468164179</v>
      </c>
      <c r="F85" s="190" t="str">
        <f t="shared" si="3"/>
        <v/>
      </c>
    </row>
    <row r="86" spans="1:6">
      <c r="A86">
        <v>83</v>
      </c>
      <c r="B86" s="46">
        <v>44796</v>
      </c>
      <c r="C86" s="169">
        <v>14.343820460814554</v>
      </c>
      <c r="D86" s="169">
        <v>16.581237981614105</v>
      </c>
      <c r="E86" s="169">
        <f t="shared" si="2"/>
        <v>14.343820460814554</v>
      </c>
      <c r="F86" s="190" t="str">
        <f t="shared" si="3"/>
        <v/>
      </c>
    </row>
    <row r="87" spans="1:6">
      <c r="A87">
        <v>84</v>
      </c>
      <c r="B87" s="46">
        <v>44797</v>
      </c>
      <c r="C87" s="169">
        <v>8.5472456085703374</v>
      </c>
      <c r="D87" s="169">
        <v>16.581237981614105</v>
      </c>
      <c r="E87" s="169">
        <f t="shared" si="2"/>
        <v>8.5472456085703374</v>
      </c>
      <c r="F87" s="190" t="str">
        <f t="shared" si="3"/>
        <v/>
      </c>
    </row>
    <row r="88" spans="1:6">
      <c r="A88">
        <v>85</v>
      </c>
      <c r="B88" s="46">
        <v>44798</v>
      </c>
      <c r="C88" s="169">
        <v>1.5670119785712704</v>
      </c>
      <c r="D88" s="169">
        <v>16.581237981614105</v>
      </c>
      <c r="E88" s="169">
        <f t="shared" si="2"/>
        <v>1.5670119785712704</v>
      </c>
      <c r="F88" s="190" t="str">
        <f t="shared" si="3"/>
        <v/>
      </c>
    </row>
    <row r="89" spans="1:6">
      <c r="A89">
        <v>86</v>
      </c>
      <c r="B89" s="46">
        <v>44799</v>
      </c>
      <c r="C89" s="169">
        <v>0.84664728857127192</v>
      </c>
      <c r="D89" s="169">
        <v>16.581237981614105</v>
      </c>
      <c r="E89" s="169">
        <f t="shared" si="2"/>
        <v>0.84664728857127192</v>
      </c>
      <c r="F89" s="190" t="str">
        <f t="shared" si="3"/>
        <v/>
      </c>
    </row>
    <row r="90" spans="1:6">
      <c r="A90">
        <v>87</v>
      </c>
      <c r="B90" s="46">
        <v>44800</v>
      </c>
      <c r="C90" s="169">
        <v>6.848868198570341</v>
      </c>
      <c r="D90" s="169">
        <v>16.581237981614105</v>
      </c>
      <c r="E90" s="169">
        <f t="shared" si="2"/>
        <v>6.848868198570341</v>
      </c>
      <c r="F90" s="190" t="str">
        <f t="shared" si="3"/>
        <v/>
      </c>
    </row>
    <row r="91" spans="1:6">
      <c r="A91">
        <v>88</v>
      </c>
      <c r="B91" s="46">
        <v>44801</v>
      </c>
      <c r="C91" s="169">
        <v>1.2665384625712723</v>
      </c>
      <c r="D91" s="169">
        <v>16.581237981614105</v>
      </c>
      <c r="E91" s="169">
        <f t="shared" si="2"/>
        <v>1.2665384625712723</v>
      </c>
      <c r="F91" s="190" t="str">
        <f t="shared" si="3"/>
        <v/>
      </c>
    </row>
    <row r="92" spans="1:6">
      <c r="A92">
        <v>89</v>
      </c>
      <c r="B92" s="46">
        <v>44802</v>
      </c>
      <c r="C92" s="169">
        <v>7.5228225565703397</v>
      </c>
      <c r="D92" s="169">
        <v>16.581237981614105</v>
      </c>
      <c r="E92" s="169">
        <f t="shared" si="2"/>
        <v>7.5228225565703397</v>
      </c>
      <c r="F92" s="190" t="str">
        <f t="shared" si="3"/>
        <v/>
      </c>
    </row>
    <row r="93" spans="1:6">
      <c r="A93">
        <v>90</v>
      </c>
      <c r="B93" s="46">
        <v>44803</v>
      </c>
      <c r="C93" s="169">
        <v>19.783051736570343</v>
      </c>
      <c r="D93" s="169">
        <v>16.581237981614105</v>
      </c>
      <c r="E93" s="169">
        <f t="shared" si="2"/>
        <v>16.581237981614105</v>
      </c>
      <c r="F93" s="190" t="str">
        <f t="shared" si="3"/>
        <v/>
      </c>
    </row>
    <row r="94" spans="1:6">
      <c r="A94">
        <v>91</v>
      </c>
      <c r="B94" s="46">
        <v>44804</v>
      </c>
      <c r="C94" s="169">
        <v>8.7167154332490142</v>
      </c>
      <c r="D94" s="169">
        <v>16.581237981614105</v>
      </c>
      <c r="E94" s="169">
        <f t="shared" si="2"/>
        <v>8.7167154332490142</v>
      </c>
      <c r="F94" s="190" t="str">
        <f t="shared" si="3"/>
        <v/>
      </c>
    </row>
    <row r="95" spans="1:6">
      <c r="A95">
        <v>92</v>
      </c>
      <c r="B95" s="46">
        <v>44805</v>
      </c>
      <c r="C95" s="169">
        <v>3.7495843652471486</v>
      </c>
      <c r="D95" s="169">
        <v>21.033168040284398</v>
      </c>
      <c r="E95" s="169">
        <f t="shared" si="2"/>
        <v>3.7495843652471486</v>
      </c>
      <c r="F95" s="190" t="str">
        <f t="shared" si="3"/>
        <v/>
      </c>
    </row>
    <row r="96" spans="1:6">
      <c r="A96">
        <v>93</v>
      </c>
      <c r="B96" s="46">
        <v>44806</v>
      </c>
      <c r="C96" s="169">
        <v>0.87512860924808045</v>
      </c>
      <c r="D96" s="169">
        <v>21.033168040284398</v>
      </c>
      <c r="E96" s="169">
        <f t="shared" si="2"/>
        <v>0.87512860924808045</v>
      </c>
      <c r="F96" s="190" t="str">
        <f t="shared" si="3"/>
        <v/>
      </c>
    </row>
    <row r="97" spans="1:7">
      <c r="A97">
        <v>94</v>
      </c>
      <c r="B97" s="46">
        <v>44807</v>
      </c>
      <c r="C97" s="169">
        <v>1.0151612512480823</v>
      </c>
      <c r="D97" s="169">
        <v>21.033168040284398</v>
      </c>
      <c r="E97" s="169">
        <f t="shared" si="2"/>
        <v>1.0151612512480823</v>
      </c>
      <c r="F97" s="190" t="str">
        <f t="shared" si="3"/>
        <v/>
      </c>
    </row>
    <row r="98" spans="1:7">
      <c r="A98">
        <v>95</v>
      </c>
      <c r="B98" s="46">
        <v>44808</v>
      </c>
      <c r="C98" s="169">
        <v>0.77206590724714985</v>
      </c>
      <c r="D98" s="169">
        <v>21.033168040284398</v>
      </c>
      <c r="E98" s="169">
        <f t="shared" si="2"/>
        <v>0.77206590724714985</v>
      </c>
      <c r="F98" s="190" t="str">
        <f t="shared" si="3"/>
        <v/>
      </c>
    </row>
    <row r="99" spans="1:7">
      <c r="A99">
        <v>96</v>
      </c>
      <c r="B99" s="46">
        <v>44809</v>
      </c>
      <c r="C99" s="169">
        <v>1.1857452492471494</v>
      </c>
      <c r="D99" s="169">
        <v>21.033168040284398</v>
      </c>
      <c r="E99" s="169">
        <f t="shared" si="2"/>
        <v>1.1857452492471494</v>
      </c>
      <c r="F99" s="190" t="str">
        <f t="shared" si="3"/>
        <v/>
      </c>
    </row>
    <row r="100" spans="1:7">
      <c r="A100">
        <v>97</v>
      </c>
      <c r="B100" s="46">
        <v>44810</v>
      </c>
      <c r="C100" s="169">
        <v>1.0545347012471502</v>
      </c>
      <c r="D100" s="169">
        <v>21.033168040284398</v>
      </c>
      <c r="E100" s="169">
        <f t="shared" si="2"/>
        <v>1.0545347012471502</v>
      </c>
      <c r="F100" s="190" t="str">
        <f t="shared" si="3"/>
        <v/>
      </c>
    </row>
    <row r="101" spans="1:7">
      <c r="A101">
        <v>98</v>
      </c>
      <c r="B101" s="46">
        <v>44811</v>
      </c>
      <c r="C101" s="169">
        <v>2.8427192931076277</v>
      </c>
      <c r="D101" s="169">
        <v>21.033168040284398</v>
      </c>
      <c r="E101" s="169">
        <f t="shared" si="2"/>
        <v>2.8427192931076277</v>
      </c>
      <c r="F101" s="190" t="str">
        <f t="shared" si="3"/>
        <v/>
      </c>
    </row>
    <row r="102" spans="1:7">
      <c r="A102">
        <v>99</v>
      </c>
      <c r="B102" s="46">
        <v>44812</v>
      </c>
      <c r="C102" s="169">
        <v>14.722015259105763</v>
      </c>
      <c r="D102" s="169">
        <v>21.033168040284398</v>
      </c>
      <c r="E102" s="169">
        <f t="shared" si="2"/>
        <v>14.722015259105763</v>
      </c>
      <c r="F102" s="190" t="str">
        <f t="shared" si="3"/>
        <v/>
      </c>
    </row>
    <row r="103" spans="1:7">
      <c r="A103">
        <v>100</v>
      </c>
      <c r="B103" s="46">
        <v>44813</v>
      </c>
      <c r="C103" s="169">
        <v>35.02843516110763</v>
      </c>
      <c r="D103" s="169">
        <v>21.033168040284398</v>
      </c>
      <c r="E103" s="169">
        <f t="shared" si="2"/>
        <v>21.033168040284398</v>
      </c>
      <c r="F103" s="190" t="str">
        <f t="shared" si="3"/>
        <v/>
      </c>
    </row>
    <row r="104" spans="1:7">
      <c r="A104">
        <v>101</v>
      </c>
      <c r="B104" s="46">
        <v>44814</v>
      </c>
      <c r="C104" s="169">
        <v>13.305096817105769</v>
      </c>
      <c r="D104" s="169">
        <v>21.033168040284398</v>
      </c>
      <c r="E104" s="169">
        <f t="shared" si="2"/>
        <v>13.305096817105769</v>
      </c>
      <c r="F104" s="190" t="str">
        <f t="shared" si="3"/>
        <v/>
      </c>
    </row>
    <row r="105" spans="1:7">
      <c r="A105">
        <v>102</v>
      </c>
      <c r="B105" s="46">
        <v>44815</v>
      </c>
      <c r="C105" s="169">
        <v>3.8960943651076305</v>
      </c>
      <c r="D105" s="169">
        <v>21.033168040284398</v>
      </c>
      <c r="E105" s="169">
        <f t="shared" si="2"/>
        <v>3.8960943651076305</v>
      </c>
      <c r="F105" s="190" t="str">
        <f t="shared" si="3"/>
        <v/>
      </c>
    </row>
    <row r="106" spans="1:7">
      <c r="A106">
        <v>103</v>
      </c>
      <c r="B106" s="46">
        <v>44816</v>
      </c>
      <c r="C106" s="169">
        <v>5.1075605751057669</v>
      </c>
      <c r="D106" s="169">
        <v>21.033168040284398</v>
      </c>
      <c r="E106" s="169">
        <f t="shared" si="2"/>
        <v>5.1075605751057669</v>
      </c>
      <c r="F106" s="190" t="str">
        <f t="shared" si="3"/>
        <v/>
      </c>
    </row>
    <row r="107" spans="1:7">
      <c r="A107">
        <v>104</v>
      </c>
      <c r="B107" s="46">
        <v>44817</v>
      </c>
      <c r="C107" s="169">
        <v>15.386894115107628</v>
      </c>
      <c r="D107" s="169">
        <v>21.033168040284398</v>
      </c>
      <c r="E107" s="169">
        <f t="shared" si="2"/>
        <v>15.386894115107628</v>
      </c>
      <c r="F107" s="190" t="str">
        <f t="shared" si="3"/>
        <v/>
      </c>
    </row>
    <row r="108" spans="1:7">
      <c r="A108">
        <v>105</v>
      </c>
      <c r="B108" s="46">
        <v>44818</v>
      </c>
      <c r="C108" s="169">
        <v>12.312296605496158</v>
      </c>
      <c r="D108" s="169">
        <v>21.033168040284398</v>
      </c>
      <c r="E108" s="169">
        <f t="shared" si="2"/>
        <v>12.312296605496158</v>
      </c>
      <c r="F108" s="190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44819</v>
      </c>
      <c r="C109" s="169">
        <v>31.944638273495219</v>
      </c>
      <c r="D109" s="169">
        <v>21.033168040284398</v>
      </c>
      <c r="E109" s="169">
        <f t="shared" si="2"/>
        <v>21.033168040284398</v>
      </c>
      <c r="F109" s="190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>S</v>
      </c>
      <c r="G109" s="191">
        <f>IF(DAY(B109)=15,D109,"")</f>
        <v>21.033168040284398</v>
      </c>
    </row>
    <row r="110" spans="1:7">
      <c r="A110">
        <v>107</v>
      </c>
      <c r="B110" s="46">
        <v>44820</v>
      </c>
      <c r="C110" s="169">
        <v>36.902016189495221</v>
      </c>
      <c r="D110" s="169">
        <v>21.033168040284398</v>
      </c>
      <c r="E110" s="169">
        <f t="shared" si="2"/>
        <v>21.033168040284398</v>
      </c>
      <c r="F110" s="190" t="str">
        <f t="shared" si="3"/>
        <v/>
      </c>
    </row>
    <row r="111" spans="1:7">
      <c r="A111">
        <v>108</v>
      </c>
      <c r="B111" s="46">
        <v>44821</v>
      </c>
      <c r="C111" s="169">
        <v>16.038599705495223</v>
      </c>
      <c r="D111" s="169">
        <v>21.033168040284398</v>
      </c>
      <c r="E111" s="169">
        <f t="shared" si="2"/>
        <v>16.038599705495223</v>
      </c>
      <c r="F111" s="190" t="str">
        <f t="shared" si="3"/>
        <v/>
      </c>
    </row>
    <row r="112" spans="1:7">
      <c r="A112">
        <v>109</v>
      </c>
      <c r="B112" s="46">
        <v>44822</v>
      </c>
      <c r="C112" s="169">
        <v>13.819894805496151</v>
      </c>
      <c r="D112" s="169">
        <v>21.033168040284398</v>
      </c>
      <c r="E112" s="169">
        <f t="shared" si="2"/>
        <v>13.819894805496151</v>
      </c>
      <c r="F112" s="190" t="str">
        <f t="shared" si="3"/>
        <v/>
      </c>
    </row>
    <row r="113" spans="1:6">
      <c r="A113">
        <v>110</v>
      </c>
      <c r="B113" s="46">
        <v>44823</v>
      </c>
      <c r="C113" s="169">
        <v>28.343611505496156</v>
      </c>
      <c r="D113" s="169">
        <v>21.033168040284398</v>
      </c>
      <c r="E113" s="169">
        <f t="shared" si="2"/>
        <v>21.033168040284398</v>
      </c>
      <c r="F113" s="190" t="str">
        <f t="shared" si="3"/>
        <v/>
      </c>
    </row>
    <row r="114" spans="1:6">
      <c r="A114">
        <v>111</v>
      </c>
      <c r="B114" s="46">
        <v>44824</v>
      </c>
      <c r="C114" s="169">
        <v>28.836731413494295</v>
      </c>
      <c r="D114" s="169">
        <v>21.033168040284398</v>
      </c>
      <c r="E114" s="169">
        <f t="shared" si="2"/>
        <v>21.033168040284398</v>
      </c>
      <c r="F114" s="190" t="str">
        <f t="shared" si="3"/>
        <v/>
      </c>
    </row>
    <row r="115" spans="1:6">
      <c r="A115">
        <v>112</v>
      </c>
      <c r="B115" s="46">
        <v>44825</v>
      </c>
      <c r="C115" s="169">
        <v>18.871413663328209</v>
      </c>
      <c r="D115" s="169">
        <v>21.033168040284398</v>
      </c>
      <c r="E115" s="169">
        <f t="shared" si="2"/>
        <v>18.871413663328209</v>
      </c>
      <c r="F115" s="190" t="str">
        <f t="shared" si="3"/>
        <v/>
      </c>
    </row>
    <row r="116" spans="1:6">
      <c r="A116">
        <v>113</v>
      </c>
      <c r="B116" s="46">
        <v>44826</v>
      </c>
      <c r="C116" s="169">
        <v>14.976510983329142</v>
      </c>
      <c r="D116" s="169">
        <v>21.033168040284398</v>
      </c>
      <c r="E116" s="169">
        <f t="shared" si="2"/>
        <v>14.976510983329142</v>
      </c>
      <c r="F116" s="190" t="str">
        <f t="shared" si="3"/>
        <v/>
      </c>
    </row>
    <row r="117" spans="1:6">
      <c r="A117">
        <v>114</v>
      </c>
      <c r="B117" s="46">
        <v>44827</v>
      </c>
      <c r="C117" s="169">
        <v>15.349679020327276</v>
      </c>
      <c r="D117" s="169">
        <v>21.033168040284398</v>
      </c>
      <c r="E117" s="169">
        <f t="shared" si="2"/>
        <v>15.349679020327276</v>
      </c>
      <c r="F117" s="190" t="str">
        <f t="shared" si="3"/>
        <v/>
      </c>
    </row>
    <row r="118" spans="1:6">
      <c r="A118">
        <v>115</v>
      </c>
      <c r="B118" s="46">
        <v>44828</v>
      </c>
      <c r="C118" s="169">
        <v>7.3498776263291434</v>
      </c>
      <c r="D118" s="169">
        <v>21.033168040284398</v>
      </c>
      <c r="E118" s="169">
        <f t="shared" si="2"/>
        <v>7.3498776263291434</v>
      </c>
      <c r="F118" s="190" t="str">
        <f t="shared" si="3"/>
        <v/>
      </c>
    </row>
    <row r="119" spans="1:6">
      <c r="A119">
        <v>116</v>
      </c>
      <c r="B119" s="46">
        <v>44829</v>
      </c>
      <c r="C119" s="169">
        <v>1.2909959603282113</v>
      </c>
      <c r="D119" s="169">
        <v>21.033168040284398</v>
      </c>
      <c r="E119" s="169">
        <f t="shared" si="2"/>
        <v>1.2909959603282113</v>
      </c>
      <c r="F119" s="190" t="str">
        <f t="shared" si="3"/>
        <v/>
      </c>
    </row>
    <row r="120" spans="1:6">
      <c r="A120">
        <v>117</v>
      </c>
      <c r="B120" s="46">
        <v>44830</v>
      </c>
      <c r="C120" s="169">
        <v>1.0801185263272783</v>
      </c>
      <c r="D120" s="169">
        <v>21.033168040284398</v>
      </c>
      <c r="E120" s="169">
        <f t="shared" si="2"/>
        <v>1.0801185263272783</v>
      </c>
      <c r="F120" s="190" t="str">
        <f t="shared" si="3"/>
        <v/>
      </c>
    </row>
    <row r="121" spans="1:6">
      <c r="A121">
        <v>118</v>
      </c>
      <c r="B121" s="46">
        <v>44831</v>
      </c>
      <c r="C121" s="169">
        <v>0.75031896332914039</v>
      </c>
      <c r="D121" s="169">
        <v>21.033168040284398</v>
      </c>
      <c r="E121" s="169">
        <f t="shared" si="2"/>
        <v>0.75031896332914039</v>
      </c>
      <c r="F121" s="190" t="str">
        <f t="shared" si="3"/>
        <v/>
      </c>
    </row>
    <row r="122" spans="1:6">
      <c r="A122">
        <v>119</v>
      </c>
      <c r="B122" s="46">
        <v>44832</v>
      </c>
      <c r="C122" s="169">
        <v>0.58711682457556524</v>
      </c>
      <c r="D122" s="169">
        <v>21.033168040284398</v>
      </c>
      <c r="E122" s="169">
        <f t="shared" si="2"/>
        <v>0.58711682457556524</v>
      </c>
      <c r="F122" s="190" t="str">
        <f t="shared" si="3"/>
        <v/>
      </c>
    </row>
    <row r="123" spans="1:6">
      <c r="A123">
        <v>120</v>
      </c>
      <c r="B123" s="46">
        <v>44833</v>
      </c>
      <c r="C123" s="169">
        <v>1.5533794845746343</v>
      </c>
      <c r="D123" s="169">
        <v>21.033168040284398</v>
      </c>
      <c r="E123" s="169">
        <f t="shared" si="2"/>
        <v>1.5533794845746343</v>
      </c>
      <c r="F123" s="190" t="str">
        <f t="shared" si="3"/>
        <v/>
      </c>
    </row>
    <row r="124" spans="1:6">
      <c r="A124">
        <v>121</v>
      </c>
      <c r="B124" s="46">
        <v>44834</v>
      </c>
      <c r="C124" s="169">
        <v>15.895306672575567</v>
      </c>
      <c r="D124" s="169">
        <v>21.033168040284398</v>
      </c>
      <c r="E124" s="169">
        <f t="shared" si="2"/>
        <v>15.895306672575567</v>
      </c>
      <c r="F124" s="190" t="str">
        <f t="shared" si="3"/>
        <v/>
      </c>
    </row>
    <row r="125" spans="1:6">
      <c r="A125">
        <v>122</v>
      </c>
      <c r="B125" s="46">
        <v>44835</v>
      </c>
      <c r="C125" s="169">
        <v>11.211075907575566</v>
      </c>
      <c r="D125" s="169">
        <v>41.704179443866899</v>
      </c>
      <c r="E125" s="169">
        <f t="shared" si="2"/>
        <v>11.211075907575566</v>
      </c>
      <c r="F125" s="190" t="str">
        <f t="shared" si="3"/>
        <v/>
      </c>
    </row>
    <row r="126" spans="1:6">
      <c r="A126">
        <v>123</v>
      </c>
      <c r="B126" s="46">
        <v>44836</v>
      </c>
      <c r="C126" s="169">
        <v>7.9561282325755656</v>
      </c>
      <c r="D126" s="169">
        <v>41.704179443866899</v>
      </c>
      <c r="E126" s="169">
        <f t="shared" si="2"/>
        <v>7.9561282325755656</v>
      </c>
      <c r="F126" s="190" t="str">
        <f t="shared" si="3"/>
        <v/>
      </c>
    </row>
    <row r="127" spans="1:6">
      <c r="A127">
        <v>124</v>
      </c>
      <c r="B127" s="46">
        <v>44837</v>
      </c>
      <c r="C127" s="169">
        <v>20.878207586575567</v>
      </c>
      <c r="D127" s="169">
        <v>41.704179443866899</v>
      </c>
      <c r="E127" s="169">
        <f t="shared" si="2"/>
        <v>20.878207586575567</v>
      </c>
      <c r="F127" s="190" t="str">
        <f t="shared" si="3"/>
        <v/>
      </c>
    </row>
    <row r="128" spans="1:6">
      <c r="A128">
        <v>125</v>
      </c>
      <c r="B128" s="46">
        <v>44838</v>
      </c>
      <c r="C128" s="169">
        <v>16.418468057575566</v>
      </c>
      <c r="D128" s="169">
        <v>41.704179443866899</v>
      </c>
      <c r="E128" s="169">
        <f t="shared" si="2"/>
        <v>16.418468057575566</v>
      </c>
      <c r="F128" s="190" t="str">
        <f t="shared" si="3"/>
        <v/>
      </c>
    </row>
    <row r="129" spans="1:7">
      <c r="A129">
        <v>126</v>
      </c>
      <c r="B129" s="46">
        <v>44839</v>
      </c>
      <c r="C129" s="169">
        <v>8.6606398880381281</v>
      </c>
      <c r="D129" s="169">
        <v>41.704179443866899</v>
      </c>
      <c r="E129" s="169">
        <f t="shared" si="2"/>
        <v>8.6606398880381281</v>
      </c>
      <c r="F129" s="190" t="str">
        <f t="shared" si="3"/>
        <v/>
      </c>
    </row>
    <row r="130" spans="1:7">
      <c r="A130">
        <v>127</v>
      </c>
      <c r="B130" s="46">
        <v>44840</v>
      </c>
      <c r="C130" s="169">
        <v>9.3630162890390558</v>
      </c>
      <c r="D130" s="169">
        <v>41.704179443866899</v>
      </c>
      <c r="E130" s="169">
        <f t="shared" si="2"/>
        <v>9.3630162890390558</v>
      </c>
      <c r="F130" s="190" t="str">
        <f t="shared" si="3"/>
        <v/>
      </c>
    </row>
    <row r="131" spans="1:7">
      <c r="A131">
        <v>128</v>
      </c>
      <c r="B131" s="46">
        <v>44841</v>
      </c>
      <c r="C131" s="169">
        <v>13.754645029038125</v>
      </c>
      <c r="D131" s="169">
        <v>41.704179443866899</v>
      </c>
      <c r="E131" s="169">
        <f t="shared" si="2"/>
        <v>13.754645029038125</v>
      </c>
      <c r="F131" s="190" t="str">
        <f t="shared" si="3"/>
        <v/>
      </c>
    </row>
    <row r="132" spans="1:7">
      <c r="A132">
        <v>129</v>
      </c>
      <c r="B132" s="46">
        <v>44842</v>
      </c>
      <c r="C132" s="169">
        <v>5.699558809038126</v>
      </c>
      <c r="D132" s="169">
        <v>41.704179443866899</v>
      </c>
      <c r="E132" s="169">
        <f t="shared" ref="E132:E195" si="4">IF(C132&lt;D132,C132,D132)</f>
        <v>5.699558809038126</v>
      </c>
      <c r="F132" s="190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44843</v>
      </c>
      <c r="C133" s="169">
        <v>4.7164123290381266</v>
      </c>
      <c r="D133" s="169">
        <v>41.704179443866899</v>
      </c>
      <c r="E133" s="169">
        <f t="shared" si="4"/>
        <v>4.7164123290381266</v>
      </c>
      <c r="F133" s="190" t="str">
        <f t="shared" si="5"/>
        <v/>
      </c>
    </row>
    <row r="134" spans="1:7">
      <c r="A134">
        <v>131</v>
      </c>
      <c r="B134" s="46">
        <v>44844</v>
      </c>
      <c r="C134" s="169">
        <v>14.894653329039057</v>
      </c>
      <c r="D134" s="169">
        <v>41.704179443866899</v>
      </c>
      <c r="E134" s="169">
        <f t="shared" si="4"/>
        <v>14.894653329039057</v>
      </c>
      <c r="F134" s="190" t="str">
        <f t="shared" si="5"/>
        <v/>
      </c>
    </row>
    <row r="135" spans="1:7">
      <c r="A135">
        <v>132</v>
      </c>
      <c r="B135" s="46">
        <v>44845</v>
      </c>
      <c r="C135" s="169">
        <v>11.672822429039057</v>
      </c>
      <c r="D135" s="169">
        <v>41.704179443866899</v>
      </c>
      <c r="E135" s="169">
        <f t="shared" si="4"/>
        <v>11.672822429039057</v>
      </c>
      <c r="F135" s="190" t="str">
        <f t="shared" si="5"/>
        <v/>
      </c>
    </row>
    <row r="136" spans="1:7">
      <c r="A136">
        <v>133</v>
      </c>
      <c r="B136" s="46">
        <v>44846</v>
      </c>
      <c r="C136" s="169">
        <v>8.020569884329749</v>
      </c>
      <c r="D136" s="169">
        <v>41.704179443866899</v>
      </c>
      <c r="E136" s="169">
        <f t="shared" si="4"/>
        <v>8.020569884329749</v>
      </c>
      <c r="F136" s="190" t="str">
        <f t="shared" si="5"/>
        <v/>
      </c>
    </row>
    <row r="137" spans="1:7">
      <c r="A137">
        <v>134</v>
      </c>
      <c r="B137" s="46">
        <v>44847</v>
      </c>
      <c r="C137" s="169">
        <v>13.828850744328818</v>
      </c>
      <c r="D137" s="169">
        <v>41.704179443866899</v>
      </c>
      <c r="E137" s="169">
        <f t="shared" si="4"/>
        <v>13.828850744328818</v>
      </c>
      <c r="F137" s="190" t="str">
        <f t="shared" si="5"/>
        <v/>
      </c>
    </row>
    <row r="138" spans="1:7">
      <c r="A138">
        <v>135</v>
      </c>
      <c r="B138" s="46">
        <v>44848</v>
      </c>
      <c r="C138" s="169">
        <v>13.097606888329748</v>
      </c>
      <c r="D138" s="169">
        <v>41.704179443866899</v>
      </c>
      <c r="E138" s="169">
        <f t="shared" si="4"/>
        <v>13.097606888329748</v>
      </c>
      <c r="F138" s="190" t="str">
        <f t="shared" si="5"/>
        <v/>
      </c>
    </row>
    <row r="139" spans="1:7">
      <c r="A139">
        <v>136</v>
      </c>
      <c r="B139" s="46">
        <v>44849</v>
      </c>
      <c r="C139" s="169">
        <v>8.1344569843288177</v>
      </c>
      <c r="D139" s="169">
        <v>41.704179443866899</v>
      </c>
      <c r="E139" s="169">
        <f t="shared" si="4"/>
        <v>8.1344569843288177</v>
      </c>
      <c r="F139" s="190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O</v>
      </c>
      <c r="G139" s="191">
        <f>IF(DAY(B139)=15,D139,"")</f>
        <v>41.704179443866899</v>
      </c>
    </row>
    <row r="140" spans="1:7">
      <c r="A140">
        <v>137</v>
      </c>
      <c r="B140" s="46">
        <v>44850</v>
      </c>
      <c r="C140" s="169">
        <v>9.3540836443297479</v>
      </c>
      <c r="D140" s="169">
        <v>41.704179443866899</v>
      </c>
      <c r="E140" s="169">
        <f t="shared" si="4"/>
        <v>9.3540836443297479</v>
      </c>
      <c r="F140" s="190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7">
      <c r="A141">
        <v>138</v>
      </c>
      <c r="B141" s="46">
        <v>44851</v>
      </c>
      <c r="C141" s="169">
        <v>13.870567124329748</v>
      </c>
      <c r="D141" s="169">
        <v>41.704179443866899</v>
      </c>
      <c r="E141" s="169">
        <f t="shared" si="4"/>
        <v>13.870567124329748</v>
      </c>
      <c r="F141" s="190" t="str">
        <f t="shared" si="5"/>
        <v/>
      </c>
    </row>
    <row r="142" spans="1:7">
      <c r="A142">
        <v>139</v>
      </c>
      <c r="B142" s="46">
        <v>44852</v>
      </c>
      <c r="C142" s="169">
        <v>13.964745504328818</v>
      </c>
      <c r="D142" s="169">
        <v>41.704179443866899</v>
      </c>
      <c r="E142" s="169">
        <f t="shared" si="4"/>
        <v>13.964745504328818</v>
      </c>
      <c r="F142" s="190" t="str">
        <f t="shared" si="5"/>
        <v/>
      </c>
    </row>
    <row r="143" spans="1:7">
      <c r="A143">
        <v>140</v>
      </c>
      <c r="B143" s="46">
        <v>44853</v>
      </c>
      <c r="C143" s="169">
        <v>36.029832623746586</v>
      </c>
      <c r="D143" s="169">
        <v>41.704179443866899</v>
      </c>
      <c r="E143" s="169">
        <f t="shared" si="4"/>
        <v>36.029832623746586</v>
      </c>
      <c r="F143" s="190" t="str">
        <f t="shared" si="5"/>
        <v/>
      </c>
    </row>
    <row r="144" spans="1:7">
      <c r="A144">
        <v>141</v>
      </c>
      <c r="B144" s="46">
        <v>44854</v>
      </c>
      <c r="C144" s="169">
        <v>41.858573023747525</v>
      </c>
      <c r="D144" s="169">
        <v>41.704179443866899</v>
      </c>
      <c r="E144" s="169">
        <f t="shared" si="4"/>
        <v>41.704179443866899</v>
      </c>
      <c r="F144" s="190" t="str">
        <f t="shared" si="5"/>
        <v/>
      </c>
    </row>
    <row r="145" spans="1:6">
      <c r="A145">
        <v>142</v>
      </c>
      <c r="B145" s="46">
        <v>44855</v>
      </c>
      <c r="C145" s="169">
        <v>48.216632227746587</v>
      </c>
      <c r="D145" s="169">
        <v>41.704179443866899</v>
      </c>
      <c r="E145" s="169">
        <f t="shared" si="4"/>
        <v>41.704179443866899</v>
      </c>
      <c r="F145" s="190" t="str">
        <f t="shared" si="5"/>
        <v/>
      </c>
    </row>
    <row r="146" spans="1:6">
      <c r="A146">
        <v>143</v>
      </c>
      <c r="B146" s="46">
        <v>44856</v>
      </c>
      <c r="C146" s="169">
        <v>42.93900968374659</v>
      </c>
      <c r="D146" s="169">
        <v>41.704179443866899</v>
      </c>
      <c r="E146" s="169">
        <f t="shared" si="4"/>
        <v>41.704179443866899</v>
      </c>
      <c r="F146" s="190" t="str">
        <f t="shared" si="5"/>
        <v/>
      </c>
    </row>
    <row r="147" spans="1:6">
      <c r="A147">
        <v>144</v>
      </c>
      <c r="B147" s="46">
        <v>44857</v>
      </c>
      <c r="C147" s="169">
        <v>43.368109591746588</v>
      </c>
      <c r="D147" s="169">
        <v>41.704179443866899</v>
      </c>
      <c r="E147" s="169">
        <f t="shared" si="4"/>
        <v>41.704179443866899</v>
      </c>
      <c r="F147" s="190" t="str">
        <f t="shared" si="5"/>
        <v/>
      </c>
    </row>
    <row r="148" spans="1:6">
      <c r="A148">
        <v>145</v>
      </c>
      <c r="B148" s="46">
        <v>44858</v>
      </c>
      <c r="C148" s="169">
        <v>55.481481703746589</v>
      </c>
      <c r="D148" s="169">
        <v>41.704179443866899</v>
      </c>
      <c r="E148" s="169">
        <f t="shared" si="4"/>
        <v>41.704179443866899</v>
      </c>
      <c r="F148" s="190" t="str">
        <f t="shared" si="5"/>
        <v/>
      </c>
    </row>
    <row r="149" spans="1:6">
      <c r="A149">
        <v>146</v>
      </c>
      <c r="B149" s="46">
        <v>44859</v>
      </c>
      <c r="C149" s="169">
        <v>44.76660267974566</v>
      </c>
      <c r="D149" s="169">
        <v>41.704179443866899</v>
      </c>
      <c r="E149" s="169">
        <f t="shared" si="4"/>
        <v>41.704179443866899</v>
      </c>
      <c r="F149" s="190" t="str">
        <f t="shared" si="5"/>
        <v/>
      </c>
    </row>
    <row r="150" spans="1:6">
      <c r="A150">
        <v>147</v>
      </c>
      <c r="B150" s="46">
        <v>44860</v>
      </c>
      <c r="C150" s="169">
        <v>65.198650026325339</v>
      </c>
      <c r="D150" s="169">
        <v>41.704179443866899</v>
      </c>
      <c r="E150" s="169">
        <f t="shared" si="4"/>
        <v>41.704179443866899</v>
      </c>
      <c r="F150" s="190" t="str">
        <f t="shared" si="5"/>
        <v/>
      </c>
    </row>
    <row r="151" spans="1:6">
      <c r="A151">
        <v>148</v>
      </c>
      <c r="B151" s="46">
        <v>44861</v>
      </c>
      <c r="C151" s="169">
        <v>50.197341595325341</v>
      </c>
      <c r="D151" s="169">
        <v>41.704179443866899</v>
      </c>
      <c r="E151" s="169">
        <f t="shared" si="4"/>
        <v>41.704179443866899</v>
      </c>
      <c r="F151" s="190" t="str">
        <f t="shared" si="5"/>
        <v/>
      </c>
    </row>
    <row r="152" spans="1:6">
      <c r="A152">
        <v>149</v>
      </c>
      <c r="B152" s="46">
        <v>44862</v>
      </c>
      <c r="C152" s="169">
        <v>53.03984656532441</v>
      </c>
      <c r="D152" s="169">
        <v>41.704179443866899</v>
      </c>
      <c r="E152" s="169">
        <f t="shared" si="4"/>
        <v>41.704179443866899</v>
      </c>
      <c r="F152" s="190" t="str">
        <f t="shared" si="5"/>
        <v/>
      </c>
    </row>
    <row r="153" spans="1:6">
      <c r="A153">
        <v>150</v>
      </c>
      <c r="B153" s="46">
        <v>44863</v>
      </c>
      <c r="C153" s="169">
        <v>54.211433558325339</v>
      </c>
      <c r="D153" s="169">
        <v>41.704179443866899</v>
      </c>
      <c r="E153" s="169">
        <f t="shared" si="4"/>
        <v>41.704179443866899</v>
      </c>
      <c r="F153" s="190" t="str">
        <f t="shared" si="5"/>
        <v/>
      </c>
    </row>
    <row r="154" spans="1:6">
      <c r="A154">
        <v>151</v>
      </c>
      <c r="B154" s="46">
        <v>44864</v>
      </c>
      <c r="C154" s="169">
        <v>56.435257866324413</v>
      </c>
      <c r="D154" s="169">
        <v>41.704179443866899</v>
      </c>
      <c r="E154" s="169">
        <f t="shared" si="4"/>
        <v>41.704179443866899</v>
      </c>
      <c r="F154" s="190" t="str">
        <f t="shared" si="5"/>
        <v/>
      </c>
    </row>
    <row r="155" spans="1:6">
      <c r="A155">
        <v>152</v>
      </c>
      <c r="B155" s="46">
        <v>44865</v>
      </c>
      <c r="C155" s="169">
        <v>56.161646070324409</v>
      </c>
      <c r="D155" s="169">
        <v>41.704179443866899</v>
      </c>
      <c r="E155" s="169">
        <f t="shared" si="4"/>
        <v>41.704179443866899</v>
      </c>
      <c r="F155" s="190" t="str">
        <f t="shared" si="5"/>
        <v/>
      </c>
    </row>
    <row r="156" spans="1:6">
      <c r="A156">
        <v>153</v>
      </c>
      <c r="B156" s="46">
        <v>44866</v>
      </c>
      <c r="C156" s="169">
        <v>55.113199238325336</v>
      </c>
      <c r="D156" s="169">
        <v>83.437278222405467</v>
      </c>
      <c r="E156" s="169">
        <f t="shared" si="4"/>
        <v>55.113199238325336</v>
      </c>
      <c r="F156" s="190" t="str">
        <f t="shared" si="5"/>
        <v/>
      </c>
    </row>
    <row r="157" spans="1:6">
      <c r="A157">
        <v>154</v>
      </c>
      <c r="B157" s="46">
        <v>44867</v>
      </c>
      <c r="C157" s="169">
        <v>48.499799542046468</v>
      </c>
      <c r="D157" s="169">
        <v>83.437278222405467</v>
      </c>
      <c r="E157" s="169">
        <f t="shared" si="4"/>
        <v>48.499799542046468</v>
      </c>
      <c r="F157" s="190" t="str">
        <f t="shared" si="5"/>
        <v/>
      </c>
    </row>
    <row r="158" spans="1:6">
      <c r="A158">
        <v>155</v>
      </c>
      <c r="B158" s="46">
        <v>44868</v>
      </c>
      <c r="C158" s="169">
        <v>49.740275378047393</v>
      </c>
      <c r="D158" s="169">
        <v>83.437278222405467</v>
      </c>
      <c r="E158" s="169">
        <f t="shared" si="4"/>
        <v>49.740275378047393</v>
      </c>
      <c r="F158" s="190" t="str">
        <f t="shared" si="5"/>
        <v/>
      </c>
    </row>
    <row r="159" spans="1:6">
      <c r="A159">
        <v>156</v>
      </c>
      <c r="B159" s="46">
        <v>44869</v>
      </c>
      <c r="C159" s="169">
        <v>46.645623326046469</v>
      </c>
      <c r="D159" s="169">
        <v>83.437278222405467</v>
      </c>
      <c r="E159" s="169">
        <f t="shared" si="4"/>
        <v>46.645623326046469</v>
      </c>
      <c r="F159" s="190" t="str">
        <f t="shared" si="5"/>
        <v/>
      </c>
    </row>
    <row r="160" spans="1:6">
      <c r="A160">
        <v>157</v>
      </c>
      <c r="B160" s="46">
        <v>44870</v>
      </c>
      <c r="C160" s="169">
        <v>40.669440918047393</v>
      </c>
      <c r="D160" s="169">
        <v>83.437278222405467</v>
      </c>
      <c r="E160" s="169">
        <f t="shared" si="4"/>
        <v>40.669440918047393</v>
      </c>
      <c r="F160" s="190" t="str">
        <f t="shared" si="5"/>
        <v/>
      </c>
    </row>
    <row r="161" spans="1:7">
      <c r="A161">
        <v>158</v>
      </c>
      <c r="B161" s="46">
        <v>44871</v>
      </c>
      <c r="C161" s="169">
        <v>40.378756262046458</v>
      </c>
      <c r="D161" s="169">
        <v>83.437278222405467</v>
      </c>
      <c r="E161" s="169">
        <f t="shared" si="4"/>
        <v>40.378756262046458</v>
      </c>
      <c r="F161" s="190" t="str">
        <f t="shared" si="5"/>
        <v/>
      </c>
    </row>
    <row r="162" spans="1:7">
      <c r="A162">
        <v>159</v>
      </c>
      <c r="B162" s="46">
        <v>44872</v>
      </c>
      <c r="C162" s="169">
        <v>48.89008626204739</v>
      </c>
      <c r="D162" s="169">
        <v>83.437278222405467</v>
      </c>
      <c r="E162" s="169">
        <f t="shared" si="4"/>
        <v>48.89008626204739</v>
      </c>
      <c r="F162" s="190" t="str">
        <f t="shared" si="5"/>
        <v/>
      </c>
    </row>
    <row r="163" spans="1:7">
      <c r="A163">
        <v>160</v>
      </c>
      <c r="B163" s="46">
        <v>44873</v>
      </c>
      <c r="C163" s="169">
        <v>44.890162198047399</v>
      </c>
      <c r="D163" s="169">
        <v>83.437278222405467</v>
      </c>
      <c r="E163" s="169">
        <f t="shared" si="4"/>
        <v>44.890162198047399</v>
      </c>
      <c r="F163" s="190" t="str">
        <f t="shared" si="5"/>
        <v/>
      </c>
    </row>
    <row r="164" spans="1:7">
      <c r="A164">
        <v>161</v>
      </c>
      <c r="B164" s="46">
        <v>44874</v>
      </c>
      <c r="C164" s="169">
        <v>40.255148950567587</v>
      </c>
      <c r="D164" s="169">
        <v>83.437278222405467</v>
      </c>
      <c r="E164" s="169">
        <f t="shared" si="4"/>
        <v>40.255148950567587</v>
      </c>
      <c r="F164" s="190" t="str">
        <f t="shared" si="5"/>
        <v/>
      </c>
    </row>
    <row r="165" spans="1:7">
      <c r="A165">
        <v>162</v>
      </c>
      <c r="B165" s="46">
        <v>44875</v>
      </c>
      <c r="C165" s="169">
        <v>42.236252190569445</v>
      </c>
      <c r="D165" s="169">
        <v>83.437278222405467</v>
      </c>
      <c r="E165" s="169">
        <f t="shared" si="4"/>
        <v>42.236252190569445</v>
      </c>
      <c r="F165" s="190" t="str">
        <f t="shared" si="5"/>
        <v/>
      </c>
    </row>
    <row r="166" spans="1:7">
      <c r="A166">
        <v>163</v>
      </c>
      <c r="B166" s="46">
        <v>44876</v>
      </c>
      <c r="C166" s="169">
        <v>35.309182954567589</v>
      </c>
      <c r="D166" s="169">
        <v>83.437278222405467</v>
      </c>
      <c r="E166" s="169">
        <f t="shared" si="4"/>
        <v>35.309182954567589</v>
      </c>
      <c r="F166" s="190" t="str">
        <f t="shared" si="5"/>
        <v/>
      </c>
    </row>
    <row r="167" spans="1:7">
      <c r="A167">
        <v>164</v>
      </c>
      <c r="B167" s="46">
        <v>44877</v>
      </c>
      <c r="C167" s="169">
        <v>33.248734706570382</v>
      </c>
      <c r="D167" s="169">
        <v>83.437278222405467</v>
      </c>
      <c r="E167" s="169">
        <f t="shared" si="4"/>
        <v>33.248734706570382</v>
      </c>
      <c r="F167" s="190" t="str">
        <f t="shared" si="5"/>
        <v/>
      </c>
    </row>
    <row r="168" spans="1:7">
      <c r="A168">
        <v>165</v>
      </c>
      <c r="B168" s="46">
        <v>44878</v>
      </c>
      <c r="C168" s="169">
        <v>36.033542154565723</v>
      </c>
      <c r="D168" s="169">
        <v>83.437278222405467</v>
      </c>
      <c r="E168" s="169">
        <f t="shared" si="4"/>
        <v>36.033542154565723</v>
      </c>
      <c r="F168" s="190" t="str">
        <f t="shared" si="5"/>
        <v/>
      </c>
    </row>
    <row r="169" spans="1:7">
      <c r="A169">
        <v>166</v>
      </c>
      <c r="B169" s="46">
        <v>44879</v>
      </c>
      <c r="C169" s="169">
        <v>40.40740280256945</v>
      </c>
      <c r="D169" s="169">
        <v>83.437278222405467</v>
      </c>
      <c r="E169" s="169">
        <f t="shared" si="4"/>
        <v>40.40740280256945</v>
      </c>
      <c r="F169" s="190" t="str">
        <f t="shared" si="5"/>
        <v/>
      </c>
    </row>
    <row r="170" spans="1:7">
      <c r="A170">
        <v>167</v>
      </c>
      <c r="B170" s="46">
        <v>44880</v>
      </c>
      <c r="C170" s="169">
        <v>36.624583542569447</v>
      </c>
      <c r="D170" s="169">
        <v>83.437278222405467</v>
      </c>
      <c r="E170" s="169">
        <f t="shared" si="4"/>
        <v>36.624583542569447</v>
      </c>
      <c r="F170" s="190" t="str">
        <f t="shared" si="5"/>
        <v>N</v>
      </c>
      <c r="G170" s="191">
        <f>IF(DAY(B170)=15,D170,"")</f>
        <v>83.437278222405467</v>
      </c>
    </row>
    <row r="171" spans="1:7">
      <c r="A171">
        <v>168</v>
      </c>
      <c r="B171" s="46">
        <v>44881</v>
      </c>
      <c r="C171" s="169">
        <v>50.904051460735971</v>
      </c>
      <c r="D171" s="169">
        <v>83.437278222405467</v>
      </c>
      <c r="E171" s="169">
        <f t="shared" si="4"/>
        <v>50.904051460735971</v>
      </c>
      <c r="F171" s="190" t="str">
        <f t="shared" si="5"/>
        <v/>
      </c>
    </row>
    <row r="172" spans="1:7">
      <c r="A172">
        <v>169</v>
      </c>
      <c r="B172" s="46">
        <v>44882</v>
      </c>
      <c r="C172" s="169">
        <v>54.064540809736897</v>
      </c>
      <c r="D172" s="169">
        <v>83.437278222405467</v>
      </c>
      <c r="E172" s="169">
        <f t="shared" si="4"/>
        <v>54.064540809736897</v>
      </c>
      <c r="F172" s="190" t="str">
        <f t="shared" si="5"/>
        <v/>
      </c>
    </row>
    <row r="173" spans="1:7">
      <c r="A173">
        <v>170</v>
      </c>
      <c r="B173" s="46">
        <v>44883</v>
      </c>
      <c r="C173" s="169">
        <v>62.294006867738766</v>
      </c>
      <c r="D173" s="169">
        <v>83.437278222405467</v>
      </c>
      <c r="E173" s="169">
        <f t="shared" si="4"/>
        <v>62.294006867738766</v>
      </c>
      <c r="F173" s="190" t="str">
        <f t="shared" si="5"/>
        <v/>
      </c>
    </row>
    <row r="174" spans="1:7">
      <c r="A174">
        <v>171</v>
      </c>
      <c r="B174" s="46">
        <v>44884</v>
      </c>
      <c r="C174" s="169">
        <v>54.472510876736905</v>
      </c>
      <c r="D174" s="169">
        <v>83.437278222405467</v>
      </c>
      <c r="E174" s="169">
        <f t="shared" si="4"/>
        <v>54.472510876736905</v>
      </c>
      <c r="F174" s="190" t="str">
        <f t="shared" si="5"/>
        <v/>
      </c>
    </row>
    <row r="175" spans="1:7">
      <c r="A175">
        <v>172</v>
      </c>
      <c r="B175" s="46">
        <v>44885</v>
      </c>
      <c r="C175" s="169">
        <v>53.57862658073784</v>
      </c>
      <c r="D175" s="169">
        <v>83.437278222405467</v>
      </c>
      <c r="E175" s="169">
        <f t="shared" si="4"/>
        <v>53.57862658073784</v>
      </c>
      <c r="F175" s="190" t="str">
        <f t="shared" si="5"/>
        <v/>
      </c>
    </row>
    <row r="176" spans="1:7">
      <c r="A176">
        <v>173</v>
      </c>
      <c r="B176" s="46">
        <v>44886</v>
      </c>
      <c r="C176" s="169">
        <v>62.177410240737828</v>
      </c>
      <c r="D176" s="169">
        <v>83.437278222405467</v>
      </c>
      <c r="E176" s="169">
        <f t="shared" si="4"/>
        <v>62.177410240737828</v>
      </c>
      <c r="F176" s="190" t="str">
        <f t="shared" si="5"/>
        <v/>
      </c>
    </row>
    <row r="177" spans="1:6">
      <c r="A177">
        <v>174</v>
      </c>
      <c r="B177" s="46">
        <v>44887</v>
      </c>
      <c r="C177" s="169">
        <v>73.619342316736905</v>
      </c>
      <c r="D177" s="169">
        <v>83.437278222405467</v>
      </c>
      <c r="E177" s="169">
        <f t="shared" si="4"/>
        <v>73.619342316736905</v>
      </c>
      <c r="F177" s="190" t="str">
        <f t="shared" si="5"/>
        <v/>
      </c>
    </row>
    <row r="178" spans="1:6">
      <c r="A178">
        <v>175</v>
      </c>
      <c r="B178" s="46">
        <v>44888</v>
      </c>
      <c r="C178" s="169">
        <v>132.97183063312781</v>
      </c>
      <c r="D178" s="169">
        <v>83.437278222405467</v>
      </c>
      <c r="E178" s="169">
        <f t="shared" si="4"/>
        <v>83.437278222405467</v>
      </c>
      <c r="F178" s="190" t="str">
        <f t="shared" si="5"/>
        <v/>
      </c>
    </row>
    <row r="179" spans="1:6">
      <c r="A179">
        <v>176</v>
      </c>
      <c r="B179" s="46">
        <v>44889</v>
      </c>
      <c r="C179" s="169">
        <v>146.35217603312969</v>
      </c>
      <c r="D179" s="169">
        <v>83.437278222405467</v>
      </c>
      <c r="E179" s="169">
        <f t="shared" si="4"/>
        <v>83.437278222405467</v>
      </c>
      <c r="F179" s="190" t="str">
        <f t="shared" si="5"/>
        <v/>
      </c>
    </row>
    <row r="180" spans="1:6">
      <c r="A180">
        <v>177</v>
      </c>
      <c r="B180" s="46">
        <v>44890</v>
      </c>
      <c r="C180" s="169">
        <v>139.32898284112687</v>
      </c>
      <c r="D180" s="169">
        <v>83.437278222405467</v>
      </c>
      <c r="E180" s="169">
        <f t="shared" si="4"/>
        <v>83.437278222405467</v>
      </c>
      <c r="F180" s="190" t="str">
        <f t="shared" si="5"/>
        <v/>
      </c>
    </row>
    <row r="181" spans="1:6">
      <c r="A181">
        <v>178</v>
      </c>
      <c r="B181" s="46">
        <v>44891</v>
      </c>
      <c r="C181" s="169">
        <v>145.07240338912874</v>
      </c>
      <c r="D181" s="169">
        <v>83.437278222405467</v>
      </c>
      <c r="E181" s="169">
        <f t="shared" si="4"/>
        <v>83.437278222405467</v>
      </c>
      <c r="F181" s="190" t="str">
        <f t="shared" si="5"/>
        <v/>
      </c>
    </row>
    <row r="182" spans="1:6">
      <c r="A182">
        <v>179</v>
      </c>
      <c r="B182" s="46">
        <v>44892</v>
      </c>
      <c r="C182" s="169">
        <v>137.6677281691278</v>
      </c>
      <c r="D182" s="169">
        <v>83.437278222405467</v>
      </c>
      <c r="E182" s="169">
        <f t="shared" si="4"/>
        <v>83.437278222405467</v>
      </c>
      <c r="F182" s="190" t="str">
        <f t="shared" si="5"/>
        <v/>
      </c>
    </row>
    <row r="183" spans="1:6">
      <c r="A183">
        <v>180</v>
      </c>
      <c r="B183" s="46">
        <v>44893</v>
      </c>
      <c r="C183" s="169">
        <v>124.7703981251278</v>
      </c>
      <c r="D183" s="169">
        <v>83.437278222405467</v>
      </c>
      <c r="E183" s="169">
        <f t="shared" si="4"/>
        <v>83.437278222405467</v>
      </c>
      <c r="F183" s="190" t="str">
        <f t="shared" si="5"/>
        <v/>
      </c>
    </row>
    <row r="184" spans="1:6">
      <c r="A184">
        <v>181</v>
      </c>
      <c r="B184" s="46">
        <v>44894</v>
      </c>
      <c r="C184" s="169">
        <v>157.0290151931278</v>
      </c>
      <c r="D184" s="169">
        <v>83.437278222405467</v>
      </c>
      <c r="E184" s="169">
        <f t="shared" si="4"/>
        <v>83.437278222405467</v>
      </c>
      <c r="F184" s="190" t="str">
        <f t="shared" si="5"/>
        <v/>
      </c>
    </row>
    <row r="185" spans="1:6">
      <c r="A185">
        <v>182</v>
      </c>
      <c r="B185" s="46">
        <v>44895</v>
      </c>
      <c r="C185" s="169">
        <v>78.067715493811093</v>
      </c>
      <c r="D185" s="169">
        <v>83.437278222405467</v>
      </c>
      <c r="E185" s="169">
        <f t="shared" si="4"/>
        <v>78.067715493811093</v>
      </c>
      <c r="F185" s="190" t="str">
        <f t="shared" si="5"/>
        <v/>
      </c>
    </row>
    <row r="186" spans="1:6">
      <c r="A186">
        <v>183</v>
      </c>
      <c r="B186" s="46">
        <v>44896</v>
      </c>
      <c r="C186" s="169">
        <v>70.902689722812028</v>
      </c>
      <c r="D186" s="169">
        <v>108.10243370537623</v>
      </c>
      <c r="E186" s="169">
        <f t="shared" si="4"/>
        <v>70.902689722812028</v>
      </c>
      <c r="F186" s="190" t="str">
        <f t="shared" si="5"/>
        <v/>
      </c>
    </row>
    <row r="187" spans="1:6">
      <c r="A187">
        <v>184</v>
      </c>
      <c r="B187" s="46">
        <v>44897</v>
      </c>
      <c r="C187" s="169">
        <v>76.527496708811086</v>
      </c>
      <c r="D187" s="169">
        <v>108.10243370537623</v>
      </c>
      <c r="E187" s="169">
        <f t="shared" si="4"/>
        <v>76.527496708811086</v>
      </c>
      <c r="F187" s="190" t="str">
        <f t="shared" si="5"/>
        <v/>
      </c>
    </row>
    <row r="188" spans="1:6">
      <c r="A188">
        <v>185</v>
      </c>
      <c r="B188" s="46">
        <v>44898</v>
      </c>
      <c r="C188" s="169">
        <v>79.429571661810158</v>
      </c>
      <c r="D188" s="169">
        <v>108.10243370537623</v>
      </c>
      <c r="E188" s="169">
        <f t="shared" si="4"/>
        <v>79.429571661810158</v>
      </c>
      <c r="F188" s="190" t="str">
        <f t="shared" si="5"/>
        <v/>
      </c>
    </row>
    <row r="189" spans="1:6">
      <c r="A189">
        <v>186</v>
      </c>
      <c r="B189" s="46">
        <v>44899</v>
      </c>
      <c r="C189" s="169">
        <v>77.359477661811098</v>
      </c>
      <c r="D189" s="169">
        <v>108.10243370537623</v>
      </c>
      <c r="E189" s="169">
        <f t="shared" si="4"/>
        <v>77.359477661811098</v>
      </c>
      <c r="F189" s="190" t="str">
        <f t="shared" si="5"/>
        <v/>
      </c>
    </row>
    <row r="190" spans="1:6">
      <c r="A190">
        <v>187</v>
      </c>
      <c r="B190" s="46">
        <v>44900</v>
      </c>
      <c r="C190" s="169">
        <v>74.888315021811081</v>
      </c>
      <c r="D190" s="169">
        <v>108.10243370537623</v>
      </c>
      <c r="E190" s="169">
        <f t="shared" si="4"/>
        <v>74.888315021811081</v>
      </c>
      <c r="F190" s="190" t="str">
        <f t="shared" si="5"/>
        <v/>
      </c>
    </row>
    <row r="191" spans="1:6">
      <c r="A191">
        <v>188</v>
      </c>
      <c r="B191" s="46">
        <v>44901</v>
      </c>
      <c r="C191" s="169">
        <v>73.97102570181201</v>
      </c>
      <c r="D191" s="169">
        <v>108.10243370537623</v>
      </c>
      <c r="E191" s="169">
        <f t="shared" si="4"/>
        <v>73.97102570181201</v>
      </c>
      <c r="F191" s="190" t="str">
        <f t="shared" si="5"/>
        <v/>
      </c>
    </row>
    <row r="192" spans="1:6">
      <c r="A192">
        <v>189</v>
      </c>
      <c r="B192" s="46">
        <v>44902</v>
      </c>
      <c r="C192" s="169">
        <v>83.3793194627481</v>
      </c>
      <c r="D192" s="169">
        <v>108.10243370537623</v>
      </c>
      <c r="E192" s="169">
        <f t="shared" si="4"/>
        <v>83.3793194627481</v>
      </c>
      <c r="F192" s="190" t="str">
        <f t="shared" si="5"/>
        <v/>
      </c>
    </row>
    <row r="193" spans="1:7">
      <c r="A193">
        <v>190</v>
      </c>
      <c r="B193" s="46">
        <v>44903</v>
      </c>
      <c r="C193" s="169">
        <v>78.298373502751829</v>
      </c>
      <c r="D193" s="169">
        <v>108.10243370537623</v>
      </c>
      <c r="E193" s="169">
        <f t="shared" si="4"/>
        <v>78.298373502751829</v>
      </c>
      <c r="F193" s="190" t="str">
        <f t="shared" si="5"/>
        <v/>
      </c>
    </row>
    <row r="194" spans="1:7">
      <c r="A194">
        <v>191</v>
      </c>
      <c r="B194" s="46">
        <v>44904</v>
      </c>
      <c r="C194" s="169">
        <v>81.34101574274996</v>
      </c>
      <c r="D194" s="169">
        <v>108.10243370537623</v>
      </c>
      <c r="E194" s="169">
        <f t="shared" si="4"/>
        <v>81.34101574274996</v>
      </c>
      <c r="F194" s="190" t="str">
        <f t="shared" si="5"/>
        <v/>
      </c>
    </row>
    <row r="195" spans="1:7">
      <c r="A195">
        <v>192</v>
      </c>
      <c r="B195" s="46">
        <v>44905</v>
      </c>
      <c r="C195" s="169">
        <v>65.82681413174997</v>
      </c>
      <c r="D195" s="169">
        <v>108.10243370537623</v>
      </c>
      <c r="E195" s="169">
        <f t="shared" si="4"/>
        <v>65.82681413174997</v>
      </c>
      <c r="F195" s="190" t="str">
        <f t="shared" si="5"/>
        <v/>
      </c>
    </row>
    <row r="196" spans="1:7">
      <c r="A196">
        <v>193</v>
      </c>
      <c r="B196" s="46">
        <v>44906</v>
      </c>
      <c r="C196" s="169">
        <v>67.863124181749043</v>
      </c>
      <c r="D196" s="169">
        <v>108.10243370537623</v>
      </c>
      <c r="E196" s="169">
        <f t="shared" ref="E196:E259" si="6">IF(C196&lt;D196,C196,D196)</f>
        <v>67.863124181749043</v>
      </c>
      <c r="F196" s="190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44907</v>
      </c>
      <c r="C197" s="169">
        <v>74.331405034749977</v>
      </c>
      <c r="D197" s="169">
        <v>108.10243370537623</v>
      </c>
      <c r="E197" s="169">
        <f t="shared" si="6"/>
        <v>74.331405034749977</v>
      </c>
      <c r="F197" s="190" t="str">
        <f t="shared" si="7"/>
        <v/>
      </c>
    </row>
    <row r="198" spans="1:7">
      <c r="A198">
        <v>195</v>
      </c>
      <c r="B198" s="46">
        <v>44908</v>
      </c>
      <c r="C198" s="169">
        <v>101.95736431074997</v>
      </c>
      <c r="D198" s="169">
        <v>108.10243370537623</v>
      </c>
      <c r="E198" s="169">
        <f t="shared" si="6"/>
        <v>101.95736431074997</v>
      </c>
      <c r="F198" s="190" t="str">
        <f t="shared" si="7"/>
        <v/>
      </c>
    </row>
    <row r="199" spans="1:7">
      <c r="A199">
        <v>196</v>
      </c>
      <c r="B199" s="46">
        <v>44909</v>
      </c>
      <c r="C199" s="169">
        <v>289.97478861030248</v>
      </c>
      <c r="D199" s="169">
        <v>108.10243370537623</v>
      </c>
      <c r="E199" s="169">
        <f t="shared" si="6"/>
        <v>108.10243370537623</v>
      </c>
      <c r="F199" s="190" t="str">
        <f t="shared" si="7"/>
        <v/>
      </c>
    </row>
    <row r="200" spans="1:7">
      <c r="A200">
        <v>197</v>
      </c>
      <c r="B200" s="46">
        <v>44910</v>
      </c>
      <c r="C200" s="169">
        <v>284.68204754630443</v>
      </c>
      <c r="D200" s="169">
        <v>108.10243370537623</v>
      </c>
      <c r="E200" s="169">
        <f t="shared" si="6"/>
        <v>108.10243370537623</v>
      </c>
      <c r="F200" s="190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>D</v>
      </c>
      <c r="G200" s="191">
        <f>IF(DAY(B200)=15,D200,"")</f>
        <v>108.10243370537623</v>
      </c>
    </row>
    <row r="201" spans="1:7">
      <c r="A201">
        <v>198</v>
      </c>
      <c r="B201" s="46">
        <v>44911</v>
      </c>
      <c r="C201" s="169">
        <v>308.1489803143034</v>
      </c>
      <c r="D201" s="169">
        <v>108.10243370537623</v>
      </c>
      <c r="E201" s="169">
        <f t="shared" si="6"/>
        <v>108.10243370537623</v>
      </c>
      <c r="F201" s="190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/>
      </c>
    </row>
    <row r="202" spans="1:7">
      <c r="A202">
        <v>199</v>
      </c>
      <c r="B202" s="46">
        <v>44912</v>
      </c>
      <c r="C202" s="169">
        <v>302.19353028230347</v>
      </c>
      <c r="D202" s="169">
        <v>108.10243370537623</v>
      </c>
      <c r="E202" s="169">
        <f t="shared" si="6"/>
        <v>108.10243370537623</v>
      </c>
      <c r="F202" s="190" t="str">
        <f t="shared" si="7"/>
        <v/>
      </c>
    </row>
    <row r="203" spans="1:7">
      <c r="A203">
        <v>200</v>
      </c>
      <c r="B203" s="46">
        <v>44913</v>
      </c>
      <c r="C203" s="169">
        <v>247.90392299030253</v>
      </c>
      <c r="D203" s="169">
        <v>108.10243370537623</v>
      </c>
      <c r="E203" s="169">
        <f t="shared" si="6"/>
        <v>108.10243370537623</v>
      </c>
      <c r="F203" s="190" t="str">
        <f t="shared" si="7"/>
        <v/>
      </c>
    </row>
    <row r="204" spans="1:7">
      <c r="A204">
        <v>201</v>
      </c>
      <c r="B204" s="46">
        <v>44914</v>
      </c>
      <c r="C204" s="169">
        <v>269.55547392630439</v>
      </c>
      <c r="D204" s="169">
        <v>108.10243370537623</v>
      </c>
      <c r="E204" s="169">
        <f t="shared" si="6"/>
        <v>108.10243370537623</v>
      </c>
      <c r="F204" s="190" t="str">
        <f t="shared" si="7"/>
        <v/>
      </c>
    </row>
    <row r="205" spans="1:7">
      <c r="A205">
        <v>202</v>
      </c>
      <c r="B205" s="46">
        <v>44915</v>
      </c>
      <c r="C205" s="169">
        <v>283.52100085830438</v>
      </c>
      <c r="D205" s="169">
        <v>108.10243370537623</v>
      </c>
      <c r="E205" s="169">
        <f t="shared" si="6"/>
        <v>108.10243370537623</v>
      </c>
      <c r="F205" s="190" t="str">
        <f t="shared" si="7"/>
        <v/>
      </c>
    </row>
    <row r="206" spans="1:7">
      <c r="A206">
        <v>203</v>
      </c>
      <c r="B206" s="46">
        <v>44916</v>
      </c>
      <c r="C206" s="169">
        <v>216.31237930322746</v>
      </c>
      <c r="D206" s="169">
        <v>108.10243370537623</v>
      </c>
      <c r="E206" s="169">
        <f t="shared" si="6"/>
        <v>108.10243370537623</v>
      </c>
      <c r="F206" s="190" t="str">
        <f t="shared" si="7"/>
        <v/>
      </c>
    </row>
    <row r="207" spans="1:7">
      <c r="A207">
        <v>204</v>
      </c>
      <c r="B207" s="46">
        <v>44917</v>
      </c>
      <c r="C207" s="169">
        <v>230.98937802322564</v>
      </c>
      <c r="D207" s="169">
        <v>108.10243370537623</v>
      </c>
      <c r="E207" s="169">
        <f t="shared" si="6"/>
        <v>108.10243370537623</v>
      </c>
      <c r="F207" s="190" t="str">
        <f t="shared" si="7"/>
        <v/>
      </c>
    </row>
    <row r="208" spans="1:7">
      <c r="A208">
        <v>205</v>
      </c>
      <c r="B208" s="46">
        <v>44918</v>
      </c>
      <c r="C208" s="169">
        <v>208.43927659122659</v>
      </c>
      <c r="D208" s="169">
        <v>108.10243370537623</v>
      </c>
      <c r="E208" s="169">
        <f t="shared" si="6"/>
        <v>108.10243370537623</v>
      </c>
      <c r="F208" s="190" t="str">
        <f t="shared" si="7"/>
        <v/>
      </c>
    </row>
    <row r="209" spans="1:6">
      <c r="A209">
        <v>206</v>
      </c>
      <c r="B209" s="46">
        <v>44919</v>
      </c>
      <c r="C209" s="169">
        <v>181.40218320322657</v>
      </c>
      <c r="D209" s="169">
        <v>108.10243370537623</v>
      </c>
      <c r="E209" s="169">
        <f t="shared" si="6"/>
        <v>108.10243370537623</v>
      </c>
      <c r="F209" s="190" t="str">
        <f t="shared" si="7"/>
        <v/>
      </c>
    </row>
    <row r="210" spans="1:6">
      <c r="A210">
        <v>207</v>
      </c>
      <c r="B210" s="46">
        <v>44920</v>
      </c>
      <c r="C210" s="169">
        <v>167.30943051522655</v>
      </c>
      <c r="D210" s="169">
        <v>108.10243370537623</v>
      </c>
      <c r="E210" s="169">
        <f t="shared" si="6"/>
        <v>108.10243370537623</v>
      </c>
      <c r="F210" s="190" t="str">
        <f t="shared" si="7"/>
        <v/>
      </c>
    </row>
    <row r="211" spans="1:6">
      <c r="A211">
        <v>208</v>
      </c>
      <c r="B211" s="46">
        <v>44921</v>
      </c>
      <c r="C211" s="169">
        <v>204.06099357522564</v>
      </c>
      <c r="D211" s="169">
        <v>108.10243370537623</v>
      </c>
      <c r="E211" s="169">
        <f t="shared" si="6"/>
        <v>108.10243370537623</v>
      </c>
      <c r="F211" s="190" t="str">
        <f t="shared" si="7"/>
        <v/>
      </c>
    </row>
    <row r="212" spans="1:6">
      <c r="A212">
        <v>209</v>
      </c>
      <c r="B212" s="46">
        <v>44922</v>
      </c>
      <c r="C212" s="169">
        <v>234.1572433832275</v>
      </c>
      <c r="D212" s="169">
        <v>108.10243370537623</v>
      </c>
      <c r="E212" s="169">
        <f t="shared" si="6"/>
        <v>108.10243370537623</v>
      </c>
      <c r="F212" s="190" t="str">
        <f t="shared" si="7"/>
        <v/>
      </c>
    </row>
    <row r="213" spans="1:6">
      <c r="A213">
        <v>210</v>
      </c>
      <c r="B213" s="46">
        <v>44923</v>
      </c>
      <c r="C213" s="169">
        <v>193.64820643876243</v>
      </c>
      <c r="D213" s="169">
        <v>108.10243370537623</v>
      </c>
      <c r="E213" s="169">
        <f t="shared" si="6"/>
        <v>108.10243370537623</v>
      </c>
      <c r="F213" s="190" t="str">
        <f t="shared" si="7"/>
        <v/>
      </c>
    </row>
    <row r="214" spans="1:6">
      <c r="A214">
        <v>211</v>
      </c>
      <c r="B214" s="46">
        <v>44924</v>
      </c>
      <c r="C214" s="169">
        <v>196.09296191875961</v>
      </c>
      <c r="D214" s="169">
        <v>108.10243370537623</v>
      </c>
      <c r="E214" s="169">
        <f t="shared" si="6"/>
        <v>108.10243370537623</v>
      </c>
      <c r="F214" s="190" t="str">
        <f t="shared" si="7"/>
        <v/>
      </c>
    </row>
    <row r="215" spans="1:6">
      <c r="A215">
        <v>212</v>
      </c>
      <c r="B215" s="46">
        <v>44925</v>
      </c>
      <c r="C215" s="169">
        <v>180.97513271476242</v>
      </c>
      <c r="D215" s="169">
        <v>108.10243370537623</v>
      </c>
      <c r="E215" s="169">
        <f t="shared" si="6"/>
        <v>108.10243370537623</v>
      </c>
      <c r="F215" s="190" t="str">
        <f t="shared" si="7"/>
        <v/>
      </c>
    </row>
    <row r="216" spans="1:6">
      <c r="A216">
        <v>213</v>
      </c>
      <c r="B216" s="46">
        <v>44926</v>
      </c>
      <c r="C216" s="169">
        <v>180.98960226676147</v>
      </c>
      <c r="D216" s="169">
        <v>108.10243370537623</v>
      </c>
      <c r="E216" s="169">
        <f t="shared" si="6"/>
        <v>108.10243370537623</v>
      </c>
      <c r="F216" s="190" t="str">
        <f t="shared" si="7"/>
        <v/>
      </c>
    </row>
    <row r="217" spans="1:6">
      <c r="A217">
        <v>214</v>
      </c>
      <c r="B217" s="46">
        <v>44927</v>
      </c>
      <c r="C217" s="169">
        <v>184.95919899076242</v>
      </c>
      <c r="D217" s="169">
        <v>119.44455644829111</v>
      </c>
      <c r="E217" s="169">
        <f t="shared" si="6"/>
        <v>119.44455644829111</v>
      </c>
      <c r="F217" s="190" t="str">
        <f t="shared" si="7"/>
        <v/>
      </c>
    </row>
    <row r="218" spans="1:6">
      <c r="A218">
        <v>215</v>
      </c>
      <c r="B218" s="46">
        <v>44928</v>
      </c>
      <c r="C218" s="169">
        <v>244.59806151076057</v>
      </c>
      <c r="D218" s="169">
        <v>119.44455644829111</v>
      </c>
      <c r="E218" s="169">
        <f t="shared" si="6"/>
        <v>119.44455644829111</v>
      </c>
      <c r="F218" s="190" t="str">
        <f t="shared" si="7"/>
        <v/>
      </c>
    </row>
    <row r="219" spans="1:6">
      <c r="A219">
        <v>216</v>
      </c>
      <c r="B219" s="46">
        <v>44929</v>
      </c>
      <c r="C219" s="169">
        <v>261.84645561476145</v>
      </c>
      <c r="D219" s="169">
        <v>119.44455644829111</v>
      </c>
      <c r="E219" s="169">
        <f t="shared" si="6"/>
        <v>119.44455644829111</v>
      </c>
      <c r="F219" s="190" t="str">
        <f t="shared" si="7"/>
        <v/>
      </c>
    </row>
    <row r="220" spans="1:6">
      <c r="A220">
        <v>217</v>
      </c>
      <c r="B220" s="46">
        <v>44930</v>
      </c>
      <c r="C220" s="169">
        <v>209.61631384719698</v>
      </c>
      <c r="D220" s="169">
        <v>119.44455644829111</v>
      </c>
      <c r="E220" s="169">
        <f t="shared" si="6"/>
        <v>119.44455644829111</v>
      </c>
      <c r="F220" s="190" t="str">
        <f t="shared" si="7"/>
        <v/>
      </c>
    </row>
    <row r="221" spans="1:6">
      <c r="A221">
        <v>218</v>
      </c>
      <c r="B221" s="46">
        <v>44931</v>
      </c>
      <c r="C221" s="169">
        <v>214.54598655219698</v>
      </c>
      <c r="D221" s="169">
        <v>119.44455644829111</v>
      </c>
      <c r="E221" s="169">
        <f t="shared" si="6"/>
        <v>119.44455644829111</v>
      </c>
      <c r="F221" s="190" t="str">
        <f t="shared" si="7"/>
        <v/>
      </c>
    </row>
    <row r="222" spans="1:6">
      <c r="A222">
        <v>219</v>
      </c>
      <c r="B222" s="46">
        <v>44932</v>
      </c>
      <c r="C222" s="169">
        <v>202.55489827619513</v>
      </c>
      <c r="D222" s="169">
        <v>119.44455644829111</v>
      </c>
      <c r="E222" s="169">
        <f t="shared" si="6"/>
        <v>119.44455644829111</v>
      </c>
      <c r="F222" s="190" t="str">
        <f t="shared" si="7"/>
        <v/>
      </c>
    </row>
    <row r="223" spans="1:6">
      <c r="A223">
        <v>220</v>
      </c>
      <c r="B223" s="46">
        <v>44933</v>
      </c>
      <c r="C223" s="169">
        <v>145.72417680019512</v>
      </c>
      <c r="D223" s="169">
        <v>119.44455644829111</v>
      </c>
      <c r="E223" s="169">
        <f t="shared" si="6"/>
        <v>119.44455644829111</v>
      </c>
      <c r="F223" s="190" t="str">
        <f t="shared" si="7"/>
        <v/>
      </c>
    </row>
    <row r="224" spans="1:6">
      <c r="A224">
        <v>221</v>
      </c>
      <c r="B224" s="46">
        <v>44934</v>
      </c>
      <c r="C224" s="169">
        <v>152.50109751619701</v>
      </c>
      <c r="D224" s="169">
        <v>119.44455644829111</v>
      </c>
      <c r="E224" s="169">
        <f t="shared" si="6"/>
        <v>119.44455644829111</v>
      </c>
      <c r="F224" s="190" t="str">
        <f t="shared" si="7"/>
        <v/>
      </c>
    </row>
    <row r="225" spans="1:7">
      <c r="A225">
        <v>222</v>
      </c>
      <c r="B225" s="46">
        <v>44935</v>
      </c>
      <c r="C225" s="169">
        <v>173.73987420419701</v>
      </c>
      <c r="D225" s="169">
        <v>119.44455644829111</v>
      </c>
      <c r="E225" s="169">
        <f t="shared" si="6"/>
        <v>119.44455644829111</v>
      </c>
      <c r="F225" s="190" t="str">
        <f t="shared" si="7"/>
        <v/>
      </c>
    </row>
    <row r="226" spans="1:7">
      <c r="A226">
        <v>223</v>
      </c>
      <c r="B226" s="46">
        <v>44936</v>
      </c>
      <c r="C226" s="169">
        <v>220.45358634819513</v>
      </c>
      <c r="D226" s="169">
        <v>119.44455644829111</v>
      </c>
      <c r="E226" s="169">
        <f t="shared" si="6"/>
        <v>119.44455644829111</v>
      </c>
      <c r="F226" s="190" t="str">
        <f t="shared" si="7"/>
        <v/>
      </c>
    </row>
    <row r="227" spans="1:7">
      <c r="A227">
        <v>224</v>
      </c>
      <c r="B227" s="46">
        <v>44937</v>
      </c>
      <c r="C227" s="169">
        <v>192.73894095746041</v>
      </c>
      <c r="D227" s="169">
        <v>119.44455644829111</v>
      </c>
      <c r="E227" s="169">
        <f t="shared" si="6"/>
        <v>119.44455644829111</v>
      </c>
      <c r="F227" s="190" t="str">
        <f t="shared" si="7"/>
        <v/>
      </c>
    </row>
    <row r="228" spans="1:7">
      <c r="A228">
        <v>225</v>
      </c>
      <c r="B228" s="46">
        <v>44938</v>
      </c>
      <c r="C228" s="169">
        <v>204.74889045346043</v>
      </c>
      <c r="D228" s="169">
        <v>119.44455644829111</v>
      </c>
      <c r="E228" s="169">
        <f t="shared" si="6"/>
        <v>119.44455644829111</v>
      </c>
      <c r="F228" s="190" t="str">
        <f t="shared" si="7"/>
        <v/>
      </c>
    </row>
    <row r="229" spans="1:7">
      <c r="A229">
        <v>226</v>
      </c>
      <c r="B229" s="46">
        <v>44939</v>
      </c>
      <c r="C229" s="169">
        <v>208.4807418734604</v>
      </c>
      <c r="D229" s="169">
        <v>119.44455644829111</v>
      </c>
      <c r="E229" s="169">
        <f t="shared" si="6"/>
        <v>119.44455644829111</v>
      </c>
      <c r="F229" s="190" t="str">
        <f t="shared" si="7"/>
        <v/>
      </c>
    </row>
    <row r="230" spans="1:7">
      <c r="A230">
        <v>227</v>
      </c>
      <c r="B230" s="46">
        <v>44940</v>
      </c>
      <c r="C230" s="169">
        <v>185.26153153746228</v>
      </c>
      <c r="D230" s="169">
        <v>119.44455644829111</v>
      </c>
      <c r="E230" s="169">
        <f t="shared" si="6"/>
        <v>119.44455644829111</v>
      </c>
      <c r="F230" s="190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44941</v>
      </c>
      <c r="C231" s="169">
        <v>125.17826958545855</v>
      </c>
      <c r="D231" s="169">
        <v>119.44455644829111</v>
      </c>
      <c r="E231" s="169">
        <f t="shared" si="6"/>
        <v>119.44455644829111</v>
      </c>
      <c r="F231" s="190" t="str">
        <f t="shared" si="7"/>
        <v>E</v>
      </c>
      <c r="G231" s="191">
        <f>IF(DAY(B231)=15,D231,"")</f>
        <v>119.44455644829111</v>
      </c>
    </row>
    <row r="232" spans="1:7">
      <c r="A232">
        <v>229</v>
      </c>
      <c r="B232" s="46">
        <v>44942</v>
      </c>
      <c r="C232" s="169">
        <v>143.14759017346228</v>
      </c>
      <c r="D232" s="169">
        <v>119.44455644829111</v>
      </c>
      <c r="E232" s="169">
        <f t="shared" si="6"/>
        <v>119.44455644829111</v>
      </c>
      <c r="F232" s="190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44943</v>
      </c>
      <c r="C233" s="169">
        <v>139.76243749845855</v>
      </c>
      <c r="D233" s="169">
        <v>119.44455644829111</v>
      </c>
      <c r="E233" s="169">
        <f t="shared" si="6"/>
        <v>119.44455644829111</v>
      </c>
      <c r="F233" s="190" t="str">
        <f t="shared" si="7"/>
        <v/>
      </c>
    </row>
    <row r="234" spans="1:7">
      <c r="A234">
        <v>231</v>
      </c>
      <c r="B234" s="46">
        <v>44944</v>
      </c>
      <c r="C234" s="169">
        <v>210.26064827556047</v>
      </c>
      <c r="D234" s="169">
        <v>119.44455644829111</v>
      </c>
      <c r="E234" s="169">
        <f t="shared" si="6"/>
        <v>119.44455644829111</v>
      </c>
      <c r="F234" s="190" t="str">
        <f t="shared" si="7"/>
        <v/>
      </c>
    </row>
    <row r="235" spans="1:7">
      <c r="A235">
        <v>232</v>
      </c>
      <c r="B235" s="46">
        <v>44945</v>
      </c>
      <c r="C235" s="169">
        <v>212.79117873355861</v>
      </c>
      <c r="D235" s="169">
        <v>119.44455644829111</v>
      </c>
      <c r="E235" s="169">
        <f t="shared" si="6"/>
        <v>119.44455644829111</v>
      </c>
      <c r="F235" s="190" t="str">
        <f t="shared" si="7"/>
        <v/>
      </c>
    </row>
    <row r="236" spans="1:7">
      <c r="A236">
        <v>233</v>
      </c>
      <c r="B236" s="46">
        <v>44946</v>
      </c>
      <c r="C236" s="169">
        <v>233.63591204555675</v>
      </c>
      <c r="D236" s="169">
        <v>119.44455644829111</v>
      </c>
      <c r="E236" s="169">
        <f t="shared" si="6"/>
        <v>119.44455644829111</v>
      </c>
      <c r="F236" s="190" t="str">
        <f t="shared" si="7"/>
        <v/>
      </c>
    </row>
    <row r="237" spans="1:7">
      <c r="A237">
        <v>234</v>
      </c>
      <c r="B237" s="46">
        <v>44947</v>
      </c>
      <c r="C237" s="169">
        <v>217.05733048956046</v>
      </c>
      <c r="D237" s="169">
        <v>119.44455644829111</v>
      </c>
      <c r="E237" s="169">
        <f t="shared" si="6"/>
        <v>119.44455644829111</v>
      </c>
      <c r="F237" s="190" t="str">
        <f t="shared" si="7"/>
        <v/>
      </c>
    </row>
    <row r="238" spans="1:7">
      <c r="A238">
        <v>235</v>
      </c>
      <c r="B238" s="46">
        <v>44948</v>
      </c>
      <c r="C238" s="169">
        <v>209.31713882955862</v>
      </c>
      <c r="D238" s="169">
        <v>119.44455644829111</v>
      </c>
      <c r="E238" s="169">
        <f t="shared" si="6"/>
        <v>119.44455644829111</v>
      </c>
      <c r="F238" s="190" t="str">
        <f t="shared" si="7"/>
        <v/>
      </c>
    </row>
    <row r="239" spans="1:7">
      <c r="A239">
        <v>236</v>
      </c>
      <c r="B239" s="46">
        <v>44949</v>
      </c>
      <c r="C239" s="169">
        <v>238.02368397755674</v>
      </c>
      <c r="D239" s="169">
        <v>119.44455644829111</v>
      </c>
      <c r="E239" s="169">
        <f t="shared" si="6"/>
        <v>119.44455644829111</v>
      </c>
      <c r="F239" s="190" t="str">
        <f t="shared" si="7"/>
        <v/>
      </c>
    </row>
    <row r="240" spans="1:7">
      <c r="A240">
        <v>237</v>
      </c>
      <c r="B240" s="46">
        <v>44950</v>
      </c>
      <c r="C240" s="169">
        <v>265.71608023356049</v>
      </c>
      <c r="D240" s="169">
        <v>119.44455644829111</v>
      </c>
      <c r="E240" s="169">
        <f t="shared" si="6"/>
        <v>119.44455644829111</v>
      </c>
      <c r="F240" s="190" t="str">
        <f t="shared" si="7"/>
        <v/>
      </c>
    </row>
    <row r="241" spans="1:6">
      <c r="A241">
        <v>238</v>
      </c>
      <c r="B241" s="46">
        <v>44951</v>
      </c>
      <c r="C241" s="169">
        <v>175.35351350291603</v>
      </c>
      <c r="D241" s="169">
        <v>119.44455644829111</v>
      </c>
      <c r="E241" s="169">
        <f t="shared" si="6"/>
        <v>119.44455644829111</v>
      </c>
      <c r="F241" s="190" t="str">
        <f t="shared" si="7"/>
        <v/>
      </c>
    </row>
    <row r="242" spans="1:6">
      <c r="A242">
        <v>239</v>
      </c>
      <c r="B242" s="46">
        <v>44952</v>
      </c>
      <c r="C242" s="169">
        <v>171.06517655092159</v>
      </c>
      <c r="D242" s="169">
        <v>119.44455644829111</v>
      </c>
      <c r="E242" s="169">
        <f t="shared" si="6"/>
        <v>119.44455644829111</v>
      </c>
      <c r="F242" s="190" t="str">
        <f t="shared" si="7"/>
        <v/>
      </c>
    </row>
    <row r="243" spans="1:6">
      <c r="A243">
        <v>240</v>
      </c>
      <c r="B243" s="46">
        <v>44953</v>
      </c>
      <c r="C243" s="169">
        <v>152.41554946691787</v>
      </c>
      <c r="D243" s="169">
        <v>119.44455644829111</v>
      </c>
      <c r="E243" s="169">
        <f t="shared" si="6"/>
        <v>119.44455644829111</v>
      </c>
      <c r="F243" s="190" t="str">
        <f t="shared" si="7"/>
        <v/>
      </c>
    </row>
    <row r="244" spans="1:6">
      <c r="A244">
        <v>241</v>
      </c>
      <c r="B244" s="46">
        <v>44954</v>
      </c>
      <c r="C244" s="169">
        <v>118.65866553891973</v>
      </c>
      <c r="D244" s="169">
        <v>119.44455644829111</v>
      </c>
      <c r="E244" s="169">
        <f t="shared" si="6"/>
        <v>118.65866553891973</v>
      </c>
      <c r="F244" s="190" t="str">
        <f t="shared" si="7"/>
        <v/>
      </c>
    </row>
    <row r="245" spans="1:6">
      <c r="A245">
        <v>242</v>
      </c>
      <c r="B245" s="46">
        <v>44955</v>
      </c>
      <c r="C245" s="169">
        <v>117.3494344189216</v>
      </c>
      <c r="D245" s="169">
        <v>119.44455644829111</v>
      </c>
      <c r="E245" s="169">
        <f t="shared" si="6"/>
        <v>117.3494344189216</v>
      </c>
      <c r="F245" s="190" t="str">
        <f t="shared" si="7"/>
        <v/>
      </c>
    </row>
    <row r="246" spans="1:6">
      <c r="A246">
        <v>243</v>
      </c>
      <c r="B246" s="46">
        <v>44956</v>
      </c>
      <c r="C246" s="169">
        <v>167.41637904691788</v>
      </c>
      <c r="D246" s="169">
        <v>119.44455644829111</v>
      </c>
      <c r="E246" s="169">
        <f t="shared" si="6"/>
        <v>119.44455644829111</v>
      </c>
      <c r="F246" s="190" t="str">
        <f t="shared" si="7"/>
        <v/>
      </c>
    </row>
    <row r="247" spans="1:6">
      <c r="A247">
        <v>244</v>
      </c>
      <c r="B247" s="46">
        <v>44957</v>
      </c>
      <c r="C247" s="169">
        <v>157.50117310691601</v>
      </c>
      <c r="D247" s="169">
        <v>119.44455644829111</v>
      </c>
      <c r="E247" s="169">
        <f t="shared" si="6"/>
        <v>119.44455644829111</v>
      </c>
      <c r="F247" s="190" t="str">
        <f t="shared" si="7"/>
        <v/>
      </c>
    </row>
    <row r="248" spans="1:6">
      <c r="A248">
        <v>245</v>
      </c>
      <c r="B248" s="46">
        <v>44958</v>
      </c>
      <c r="C248" s="169">
        <v>109.77949277138363</v>
      </c>
      <c r="D248" s="169">
        <v>127.90897946252304</v>
      </c>
      <c r="E248" s="169">
        <f t="shared" si="6"/>
        <v>109.77949277138363</v>
      </c>
      <c r="F248" s="190" t="str">
        <f t="shared" si="7"/>
        <v/>
      </c>
    </row>
    <row r="249" spans="1:6">
      <c r="A249">
        <v>246</v>
      </c>
      <c r="B249" s="46">
        <v>44959</v>
      </c>
      <c r="C249" s="169">
        <v>111.04260083538178</v>
      </c>
      <c r="D249" s="169">
        <v>127.90897946252304</v>
      </c>
      <c r="E249" s="169">
        <f t="shared" si="6"/>
        <v>111.04260083538178</v>
      </c>
      <c r="F249" s="190" t="str">
        <f t="shared" si="7"/>
        <v/>
      </c>
    </row>
    <row r="250" spans="1:6">
      <c r="A250">
        <v>247</v>
      </c>
      <c r="B250" s="46">
        <v>44960</v>
      </c>
      <c r="C250" s="169">
        <v>115.55909317137804</v>
      </c>
      <c r="D250" s="169">
        <v>127.90897946252304</v>
      </c>
      <c r="E250" s="169">
        <f t="shared" si="6"/>
        <v>115.55909317137804</v>
      </c>
      <c r="F250" s="190" t="str">
        <f t="shared" si="7"/>
        <v/>
      </c>
    </row>
    <row r="251" spans="1:6">
      <c r="A251">
        <v>248</v>
      </c>
      <c r="B251" s="46">
        <v>44961</v>
      </c>
      <c r="C251" s="169">
        <v>67.472398903383635</v>
      </c>
      <c r="D251" s="169">
        <v>127.90897946252304</v>
      </c>
      <c r="E251" s="169">
        <f t="shared" si="6"/>
        <v>67.472398903383635</v>
      </c>
      <c r="F251" s="190" t="str">
        <f t="shared" si="7"/>
        <v/>
      </c>
    </row>
    <row r="252" spans="1:6">
      <c r="A252">
        <v>249</v>
      </c>
      <c r="B252" s="46">
        <v>44962</v>
      </c>
      <c r="C252" s="169">
        <v>35.33473556738177</v>
      </c>
      <c r="D252" s="169">
        <v>127.90897946252304</v>
      </c>
      <c r="E252" s="169">
        <f t="shared" si="6"/>
        <v>35.33473556738177</v>
      </c>
      <c r="F252" s="190" t="str">
        <f t="shared" si="7"/>
        <v/>
      </c>
    </row>
    <row r="253" spans="1:6">
      <c r="A253">
        <v>250</v>
      </c>
      <c r="B253" s="46">
        <v>44963</v>
      </c>
      <c r="C253" s="169">
        <v>55.019870847379906</v>
      </c>
      <c r="D253" s="169">
        <v>127.90897946252304</v>
      </c>
      <c r="E253" s="169">
        <f t="shared" si="6"/>
        <v>55.019870847379906</v>
      </c>
      <c r="F253" s="190" t="str">
        <f t="shared" si="7"/>
        <v/>
      </c>
    </row>
    <row r="254" spans="1:6">
      <c r="A254">
        <v>251</v>
      </c>
      <c r="B254" s="46">
        <v>44964</v>
      </c>
      <c r="C254" s="169">
        <v>98.568448611379907</v>
      </c>
      <c r="D254" s="169">
        <v>127.90897946252304</v>
      </c>
      <c r="E254" s="169">
        <f t="shared" si="6"/>
        <v>98.568448611379907</v>
      </c>
      <c r="F254" s="190" t="str">
        <f t="shared" si="7"/>
        <v/>
      </c>
    </row>
    <row r="255" spans="1:6">
      <c r="A255">
        <v>252</v>
      </c>
      <c r="B255" s="46">
        <v>44965</v>
      </c>
      <c r="C255" s="169">
        <v>105.76910153278</v>
      </c>
      <c r="D255" s="169">
        <v>127.90897946252304</v>
      </c>
      <c r="E255" s="169">
        <f t="shared" si="6"/>
        <v>105.76910153278</v>
      </c>
      <c r="F255" s="190" t="str">
        <f t="shared" si="7"/>
        <v/>
      </c>
    </row>
    <row r="256" spans="1:6">
      <c r="A256">
        <v>253</v>
      </c>
      <c r="B256" s="46">
        <v>44966</v>
      </c>
      <c r="C256" s="169">
        <v>90.035872136778138</v>
      </c>
      <c r="D256" s="169">
        <v>127.90897946252304</v>
      </c>
      <c r="E256" s="169">
        <f t="shared" si="6"/>
        <v>90.035872136778138</v>
      </c>
      <c r="F256" s="190" t="str">
        <f t="shared" si="7"/>
        <v/>
      </c>
    </row>
    <row r="257" spans="1:7">
      <c r="A257">
        <v>254</v>
      </c>
      <c r="B257" s="46">
        <v>44967</v>
      </c>
      <c r="C257" s="169">
        <v>92.586212980778129</v>
      </c>
      <c r="D257" s="169">
        <v>127.90897946252304</v>
      </c>
      <c r="E257" s="169">
        <f t="shared" si="6"/>
        <v>92.586212980778129</v>
      </c>
      <c r="F257" s="190" t="str">
        <f t="shared" si="7"/>
        <v/>
      </c>
    </row>
    <row r="258" spans="1:7">
      <c r="A258">
        <v>255</v>
      </c>
      <c r="B258" s="46">
        <v>44968</v>
      </c>
      <c r="C258" s="169">
        <v>63.774915124776278</v>
      </c>
      <c r="D258" s="169">
        <v>127.90897946252304</v>
      </c>
      <c r="E258" s="169">
        <f t="shared" si="6"/>
        <v>63.774915124776278</v>
      </c>
      <c r="F258" s="190" t="str">
        <f t="shared" si="7"/>
        <v/>
      </c>
    </row>
    <row r="259" spans="1:7">
      <c r="A259">
        <v>256</v>
      </c>
      <c r="B259" s="46">
        <v>44969</v>
      </c>
      <c r="C259" s="169">
        <v>58.756017388780002</v>
      </c>
      <c r="D259" s="169">
        <v>127.90897946252304</v>
      </c>
      <c r="E259" s="169">
        <f t="shared" si="6"/>
        <v>58.756017388780002</v>
      </c>
      <c r="F259" s="190" t="str">
        <f t="shared" si="7"/>
        <v/>
      </c>
    </row>
    <row r="260" spans="1:7">
      <c r="A260">
        <v>257</v>
      </c>
      <c r="B260" s="46">
        <v>44970</v>
      </c>
      <c r="C260" s="169">
        <v>73.86598930477814</v>
      </c>
      <c r="D260" s="169">
        <v>127.90897946252304</v>
      </c>
      <c r="E260" s="169">
        <f t="shared" ref="E260:E323" si="8">IF(C260&lt;D260,C260,D260)</f>
        <v>73.86598930477814</v>
      </c>
      <c r="F260" s="190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44971</v>
      </c>
      <c r="C261" s="169">
        <v>62.584116532776271</v>
      </c>
      <c r="D261" s="169">
        <v>127.90897946252304</v>
      </c>
      <c r="E261" s="169">
        <f t="shared" si="8"/>
        <v>62.584116532776271</v>
      </c>
      <c r="F261" s="190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44972</v>
      </c>
      <c r="C262" s="169">
        <v>73.807616758387923</v>
      </c>
      <c r="D262" s="169">
        <v>127.90897946252304</v>
      </c>
      <c r="E262" s="169">
        <f t="shared" si="8"/>
        <v>73.807616758387923</v>
      </c>
      <c r="F262" s="190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>F</v>
      </c>
      <c r="G262" s="191">
        <f>IF(DAY(B262)=15,D262,"")</f>
        <v>127.90897946252304</v>
      </c>
    </row>
    <row r="263" spans="1:7">
      <c r="A263">
        <v>260</v>
      </c>
      <c r="B263" s="46">
        <v>44973</v>
      </c>
      <c r="C263" s="169">
        <v>76.346781566387932</v>
      </c>
      <c r="D263" s="169">
        <v>127.90897946252304</v>
      </c>
      <c r="E263" s="169">
        <f t="shared" si="8"/>
        <v>76.346781566387932</v>
      </c>
      <c r="F263" s="190" t="str">
        <f t="shared" si="9"/>
        <v/>
      </c>
    </row>
    <row r="264" spans="1:7">
      <c r="A264">
        <v>261</v>
      </c>
      <c r="B264" s="46">
        <v>44974</v>
      </c>
      <c r="C264" s="169">
        <v>60.733582206387929</v>
      </c>
      <c r="D264" s="169">
        <v>127.90897946252304</v>
      </c>
      <c r="E264" s="169">
        <f t="shared" si="8"/>
        <v>60.733582206387929</v>
      </c>
      <c r="F264" s="190" t="str">
        <f t="shared" si="9"/>
        <v/>
      </c>
    </row>
    <row r="265" spans="1:7">
      <c r="A265">
        <v>262</v>
      </c>
      <c r="B265" s="46">
        <v>44975</v>
      </c>
      <c r="C265" s="169">
        <v>55.627991114384201</v>
      </c>
      <c r="D265" s="169">
        <v>127.90897946252304</v>
      </c>
      <c r="E265" s="169">
        <f t="shared" si="8"/>
        <v>55.627991114384201</v>
      </c>
      <c r="F265" s="190" t="str">
        <f t="shared" si="9"/>
        <v/>
      </c>
    </row>
    <row r="266" spans="1:7">
      <c r="A266">
        <v>263</v>
      </c>
      <c r="B266" s="46">
        <v>44976</v>
      </c>
      <c r="C266" s="169">
        <v>47.058578002386071</v>
      </c>
      <c r="D266" s="169">
        <v>127.90897946252304</v>
      </c>
      <c r="E266" s="169">
        <f t="shared" si="8"/>
        <v>47.058578002386071</v>
      </c>
      <c r="F266" s="190" t="str">
        <f t="shared" si="9"/>
        <v/>
      </c>
    </row>
    <row r="267" spans="1:7">
      <c r="A267">
        <v>264</v>
      </c>
      <c r="B267" s="46">
        <v>44977</v>
      </c>
      <c r="C267" s="169">
        <v>55.2679859463898</v>
      </c>
      <c r="D267" s="169">
        <v>127.90897946252304</v>
      </c>
      <c r="E267" s="169">
        <f t="shared" si="8"/>
        <v>55.2679859463898</v>
      </c>
      <c r="F267" s="190" t="str">
        <f t="shared" si="9"/>
        <v/>
      </c>
    </row>
    <row r="268" spans="1:7">
      <c r="A268">
        <v>265</v>
      </c>
      <c r="B268" s="46">
        <v>44978</v>
      </c>
      <c r="C268" s="169">
        <v>69.916190530386075</v>
      </c>
      <c r="D268" s="169">
        <v>127.90897946252304</v>
      </c>
      <c r="E268" s="169">
        <f t="shared" si="8"/>
        <v>69.916190530386075</v>
      </c>
      <c r="F268" s="190" t="str">
        <f t="shared" si="9"/>
        <v/>
      </c>
    </row>
    <row r="269" spans="1:7">
      <c r="A269">
        <v>266</v>
      </c>
      <c r="B269" s="46">
        <v>44979</v>
      </c>
      <c r="C269" s="169">
        <v>79.387545382491879</v>
      </c>
      <c r="D269" s="169">
        <v>127.90897946252304</v>
      </c>
      <c r="E269" s="169">
        <f t="shared" si="8"/>
        <v>79.387545382491879</v>
      </c>
      <c r="F269" s="190" t="str">
        <f t="shared" si="9"/>
        <v/>
      </c>
    </row>
    <row r="270" spans="1:7">
      <c r="A270">
        <v>267</v>
      </c>
      <c r="B270" s="46">
        <v>44980</v>
      </c>
      <c r="C270" s="169">
        <v>71.775166294493744</v>
      </c>
      <c r="D270" s="169">
        <v>127.90897946252304</v>
      </c>
      <c r="E270" s="169">
        <f t="shared" si="8"/>
        <v>71.775166294493744</v>
      </c>
      <c r="F270" s="190" t="str">
        <f t="shared" si="9"/>
        <v/>
      </c>
    </row>
    <row r="271" spans="1:7">
      <c r="A271">
        <v>268</v>
      </c>
      <c r="B271" s="46">
        <v>44981</v>
      </c>
      <c r="C271" s="169">
        <v>87.807739022493735</v>
      </c>
      <c r="D271" s="169">
        <v>127.90897946252304</v>
      </c>
      <c r="E271" s="169">
        <f t="shared" si="8"/>
        <v>87.807739022493735</v>
      </c>
      <c r="F271" s="190" t="str">
        <f t="shared" si="9"/>
        <v/>
      </c>
    </row>
    <row r="272" spans="1:7">
      <c r="A272">
        <v>269</v>
      </c>
      <c r="B272" s="46">
        <v>44982</v>
      </c>
      <c r="C272" s="169">
        <v>79.162191238490024</v>
      </c>
      <c r="D272" s="169">
        <v>127.90897946252304</v>
      </c>
      <c r="E272" s="169">
        <f t="shared" si="8"/>
        <v>79.162191238490024</v>
      </c>
      <c r="F272" s="190" t="str">
        <f t="shared" si="9"/>
        <v/>
      </c>
    </row>
    <row r="273" spans="1:6">
      <c r="A273">
        <v>270</v>
      </c>
      <c r="B273" s="46">
        <v>44983</v>
      </c>
      <c r="C273" s="169">
        <v>40.24890371449375</v>
      </c>
      <c r="D273" s="169">
        <v>127.90897946252304</v>
      </c>
      <c r="E273" s="169">
        <f t="shared" si="8"/>
        <v>40.24890371449375</v>
      </c>
      <c r="F273" s="190" t="str">
        <f t="shared" si="9"/>
        <v/>
      </c>
    </row>
    <row r="274" spans="1:6">
      <c r="A274">
        <v>271</v>
      </c>
      <c r="B274" s="46">
        <v>44984</v>
      </c>
      <c r="C274" s="169">
        <v>42.025583766493746</v>
      </c>
      <c r="D274" s="169">
        <v>127.90897946252304</v>
      </c>
      <c r="E274" s="169">
        <f t="shared" si="8"/>
        <v>42.025583766493746</v>
      </c>
      <c r="F274" s="190" t="str">
        <f t="shared" si="9"/>
        <v/>
      </c>
    </row>
    <row r="275" spans="1:6">
      <c r="A275">
        <v>272</v>
      </c>
      <c r="B275" s="46">
        <v>44985</v>
      </c>
      <c r="C275" s="169">
        <v>59.913427074493747</v>
      </c>
      <c r="D275" s="169">
        <v>127.90897946252304</v>
      </c>
      <c r="E275" s="169">
        <f t="shared" si="8"/>
        <v>59.913427074493747</v>
      </c>
      <c r="F275" s="190" t="str">
        <f t="shared" si="9"/>
        <v/>
      </c>
    </row>
    <row r="276" spans="1:6">
      <c r="A276">
        <v>273</v>
      </c>
      <c r="B276" s="46">
        <v>44986</v>
      </c>
      <c r="C276" s="169">
        <v>63.916888240687392</v>
      </c>
      <c r="D276" s="169">
        <v>128.18908398701601</v>
      </c>
      <c r="E276" s="169">
        <f t="shared" si="8"/>
        <v>63.916888240687392</v>
      </c>
      <c r="F276" s="190" t="str">
        <f t="shared" si="9"/>
        <v/>
      </c>
    </row>
    <row r="277" spans="1:6">
      <c r="A277">
        <v>274</v>
      </c>
      <c r="B277" s="46">
        <v>44987</v>
      </c>
      <c r="C277" s="169">
        <v>65.666841584685528</v>
      </c>
      <c r="D277" s="169">
        <v>128.18908398701601</v>
      </c>
      <c r="E277" s="169">
        <f t="shared" si="8"/>
        <v>65.666841584685528</v>
      </c>
      <c r="F277" s="190" t="str">
        <f t="shared" si="9"/>
        <v/>
      </c>
    </row>
    <row r="278" spans="1:6">
      <c r="A278">
        <v>275</v>
      </c>
      <c r="B278" s="46">
        <v>44988</v>
      </c>
      <c r="C278" s="169">
        <v>63.807816172687396</v>
      </c>
      <c r="D278" s="169">
        <v>128.18908398701601</v>
      </c>
      <c r="E278" s="169">
        <f t="shared" si="8"/>
        <v>63.807816172687396</v>
      </c>
      <c r="F278" s="190" t="str">
        <f t="shared" si="9"/>
        <v/>
      </c>
    </row>
    <row r="279" spans="1:6">
      <c r="A279">
        <v>276</v>
      </c>
      <c r="B279" s="46">
        <v>44989</v>
      </c>
      <c r="C279" s="169">
        <v>68.820308408687396</v>
      </c>
      <c r="D279" s="169">
        <v>128.18908398701601</v>
      </c>
      <c r="E279" s="169">
        <f t="shared" si="8"/>
        <v>68.820308408687396</v>
      </c>
      <c r="F279" s="190" t="str">
        <f t="shared" si="9"/>
        <v/>
      </c>
    </row>
    <row r="280" spans="1:6">
      <c r="A280">
        <v>277</v>
      </c>
      <c r="B280" s="46">
        <v>44990</v>
      </c>
      <c r="C280" s="169">
        <v>73.260163176687385</v>
      </c>
      <c r="D280" s="169">
        <v>128.18908398701601</v>
      </c>
      <c r="E280" s="169">
        <f t="shared" si="8"/>
        <v>73.260163176687385</v>
      </c>
      <c r="F280" s="190" t="str">
        <f t="shared" si="9"/>
        <v/>
      </c>
    </row>
    <row r="281" spans="1:6">
      <c r="A281">
        <v>278</v>
      </c>
      <c r="B281" s="46">
        <v>44991</v>
      </c>
      <c r="C281" s="169">
        <v>65.116596980683667</v>
      </c>
      <c r="D281" s="169">
        <v>128.18908398701601</v>
      </c>
      <c r="E281" s="169">
        <f t="shared" si="8"/>
        <v>65.116596980683667</v>
      </c>
      <c r="F281" s="190" t="str">
        <f t="shared" si="9"/>
        <v/>
      </c>
    </row>
    <row r="282" spans="1:6">
      <c r="A282">
        <v>279</v>
      </c>
      <c r="B282" s="46">
        <v>44992</v>
      </c>
      <c r="C282" s="169">
        <v>29.766166709689255</v>
      </c>
      <c r="D282" s="169">
        <v>128.18908398701601</v>
      </c>
      <c r="E282" s="169">
        <f t="shared" si="8"/>
        <v>29.766166709689255</v>
      </c>
      <c r="F282" s="190" t="str">
        <f t="shared" si="9"/>
        <v/>
      </c>
    </row>
    <row r="283" spans="1:6">
      <c r="A283">
        <v>280</v>
      </c>
      <c r="B283" s="46">
        <v>44993</v>
      </c>
      <c r="C283" s="169">
        <v>84.343223918236262</v>
      </c>
      <c r="D283" s="169">
        <v>128.18908398701601</v>
      </c>
      <c r="E283" s="169">
        <f t="shared" si="8"/>
        <v>84.343223918236262</v>
      </c>
      <c r="F283" s="190" t="str">
        <f t="shared" si="9"/>
        <v/>
      </c>
    </row>
    <row r="284" spans="1:6">
      <c r="A284">
        <v>281</v>
      </c>
      <c r="B284" s="46">
        <v>44994</v>
      </c>
      <c r="C284" s="169">
        <v>81.870402380236285</v>
      </c>
      <c r="D284" s="169">
        <v>128.18908398701601</v>
      </c>
      <c r="E284" s="169">
        <f t="shared" si="8"/>
        <v>81.870402380236285</v>
      </c>
      <c r="F284" s="190" t="str">
        <f t="shared" si="9"/>
        <v/>
      </c>
    </row>
    <row r="285" spans="1:6">
      <c r="A285">
        <v>282</v>
      </c>
      <c r="B285" s="46">
        <v>44995</v>
      </c>
      <c r="C285" s="169">
        <v>75.493523818238131</v>
      </c>
      <c r="D285" s="169">
        <v>128.18908398701601</v>
      </c>
      <c r="E285" s="169">
        <f t="shared" si="8"/>
        <v>75.493523818238131</v>
      </c>
      <c r="F285" s="190" t="str">
        <f t="shared" si="9"/>
        <v/>
      </c>
    </row>
    <row r="286" spans="1:6">
      <c r="A286">
        <v>283</v>
      </c>
      <c r="B286" s="46">
        <v>44996</v>
      </c>
      <c r="C286" s="169">
        <v>73.830312547238137</v>
      </c>
      <c r="D286" s="169">
        <v>128.18908398701601</v>
      </c>
      <c r="E286" s="169">
        <f t="shared" si="8"/>
        <v>73.830312547238137</v>
      </c>
      <c r="F286" s="190" t="str">
        <f t="shared" si="9"/>
        <v/>
      </c>
    </row>
    <row r="287" spans="1:6">
      <c r="A287">
        <v>284</v>
      </c>
      <c r="B287" s="46">
        <v>44997</v>
      </c>
      <c r="C287" s="169">
        <v>92.397978339236261</v>
      </c>
      <c r="D287" s="169">
        <v>128.18908398701601</v>
      </c>
      <c r="E287" s="169">
        <f t="shared" si="8"/>
        <v>92.397978339236261</v>
      </c>
      <c r="F287" s="190" t="str">
        <f t="shared" si="9"/>
        <v/>
      </c>
    </row>
    <row r="288" spans="1:6">
      <c r="A288">
        <v>285</v>
      </c>
      <c r="B288" s="46">
        <v>44998</v>
      </c>
      <c r="C288" s="169">
        <v>82.981623331234417</v>
      </c>
      <c r="D288" s="169">
        <v>128.18908398701601</v>
      </c>
      <c r="E288" s="169">
        <f t="shared" si="8"/>
        <v>82.981623331234417</v>
      </c>
      <c r="F288" s="190" t="str">
        <f t="shared" si="9"/>
        <v/>
      </c>
    </row>
    <row r="289" spans="1:7">
      <c r="A289">
        <v>286</v>
      </c>
      <c r="B289" s="46">
        <v>44999</v>
      </c>
      <c r="C289" s="169">
        <v>92.268680647236266</v>
      </c>
      <c r="D289" s="169">
        <v>128.18908398701601</v>
      </c>
      <c r="E289" s="169">
        <f t="shared" si="8"/>
        <v>92.268680647236266</v>
      </c>
      <c r="F289" s="190" t="str">
        <f t="shared" si="9"/>
        <v/>
      </c>
    </row>
    <row r="290" spans="1:7">
      <c r="A290">
        <v>287</v>
      </c>
      <c r="B290" s="46">
        <v>45000</v>
      </c>
      <c r="C290" s="169">
        <v>124.46675304481936</v>
      </c>
      <c r="D290" s="169">
        <v>128.18908398701601</v>
      </c>
      <c r="E290" s="169">
        <f t="shared" si="8"/>
        <v>124.46675304481936</v>
      </c>
      <c r="F290" s="190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>M</v>
      </c>
      <c r="G290" s="191">
        <f>IF(DAY(B290)=15,D290,"")</f>
        <v>128.18908398701601</v>
      </c>
    </row>
    <row r="291" spans="1:7">
      <c r="A291">
        <v>288</v>
      </c>
      <c r="B291" s="46">
        <v>45001</v>
      </c>
      <c r="C291" s="169">
        <v>96.078526556819355</v>
      </c>
      <c r="D291" s="169">
        <v>128.18908398701601</v>
      </c>
      <c r="E291" s="169">
        <f t="shared" si="8"/>
        <v>96.078526556819355</v>
      </c>
      <c r="F291" s="190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45002</v>
      </c>
      <c r="C292" s="169">
        <v>91.729386812819371</v>
      </c>
      <c r="D292" s="169">
        <v>128.18908398701601</v>
      </c>
      <c r="E292" s="169">
        <f t="shared" si="8"/>
        <v>91.729386812819371</v>
      </c>
      <c r="F292" s="190" t="str">
        <f t="shared" si="9"/>
        <v/>
      </c>
    </row>
    <row r="293" spans="1:7">
      <c r="A293">
        <v>290</v>
      </c>
      <c r="B293" s="46">
        <v>45003</v>
      </c>
      <c r="C293" s="169">
        <v>103.29559691681936</v>
      </c>
      <c r="D293" s="169">
        <v>128.18908398701601</v>
      </c>
      <c r="E293" s="169">
        <f t="shared" si="8"/>
        <v>103.29559691681936</v>
      </c>
      <c r="F293" s="190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/>
      </c>
    </row>
    <row r="294" spans="1:7">
      <c r="A294">
        <v>291</v>
      </c>
      <c r="B294" s="46">
        <v>45004</v>
      </c>
      <c r="C294" s="169">
        <v>95.524264064821224</v>
      </c>
      <c r="D294" s="169">
        <v>128.18908398701601</v>
      </c>
      <c r="E294" s="169">
        <f t="shared" si="8"/>
        <v>95.524264064821224</v>
      </c>
      <c r="F294" s="190" t="str">
        <f t="shared" si="9"/>
        <v/>
      </c>
    </row>
    <row r="295" spans="1:7">
      <c r="A295">
        <v>292</v>
      </c>
      <c r="B295" s="46">
        <v>45005</v>
      </c>
      <c r="C295" s="169">
        <v>113.39265027281749</v>
      </c>
      <c r="D295" s="169">
        <v>128.18908398701601</v>
      </c>
      <c r="E295" s="169">
        <f t="shared" si="8"/>
        <v>113.39265027281749</v>
      </c>
      <c r="F295" s="190" t="str">
        <f t="shared" si="9"/>
        <v/>
      </c>
    </row>
    <row r="296" spans="1:7">
      <c r="A296">
        <v>293</v>
      </c>
      <c r="B296" s="46">
        <v>45006</v>
      </c>
      <c r="C296" s="169">
        <v>112.87762430081938</v>
      </c>
      <c r="D296" s="169">
        <v>128.18908398701601</v>
      </c>
      <c r="E296" s="169">
        <f t="shared" si="8"/>
        <v>112.87762430081938</v>
      </c>
      <c r="F296" s="190" t="str">
        <f t="shared" si="9"/>
        <v/>
      </c>
    </row>
    <row r="297" spans="1:7">
      <c r="A297">
        <v>294</v>
      </c>
      <c r="B297" s="46">
        <v>45007</v>
      </c>
      <c r="C297" s="169">
        <v>85.666107835179574</v>
      </c>
      <c r="D297" s="169">
        <v>128.18908398701601</v>
      </c>
      <c r="E297" s="169">
        <f t="shared" si="8"/>
        <v>85.666107835179574</v>
      </c>
      <c r="F297" s="190" t="str">
        <f t="shared" si="9"/>
        <v/>
      </c>
    </row>
    <row r="298" spans="1:7">
      <c r="A298">
        <v>295</v>
      </c>
      <c r="B298" s="46">
        <v>45008</v>
      </c>
      <c r="C298" s="169">
        <v>75.507530003183291</v>
      </c>
      <c r="D298" s="169">
        <v>128.18908398701601</v>
      </c>
      <c r="E298" s="169">
        <f t="shared" si="8"/>
        <v>75.507530003183291</v>
      </c>
      <c r="F298" s="190" t="str">
        <f t="shared" si="9"/>
        <v/>
      </c>
    </row>
    <row r="299" spans="1:7">
      <c r="A299">
        <v>296</v>
      </c>
      <c r="B299" s="46">
        <v>45009</v>
      </c>
      <c r="C299" s="169">
        <v>72.806333667177711</v>
      </c>
      <c r="D299" s="169">
        <v>128.18908398701601</v>
      </c>
      <c r="E299" s="169">
        <f t="shared" si="8"/>
        <v>72.806333667177711</v>
      </c>
      <c r="F299" s="190" t="str">
        <f t="shared" si="9"/>
        <v/>
      </c>
    </row>
    <row r="300" spans="1:7">
      <c r="A300">
        <v>297</v>
      </c>
      <c r="B300" s="46">
        <v>45010</v>
      </c>
      <c r="C300" s="169">
        <v>62.160339844181436</v>
      </c>
      <c r="D300" s="169">
        <v>128.18908398701601</v>
      </c>
      <c r="E300" s="169">
        <f t="shared" si="8"/>
        <v>62.160339844181436</v>
      </c>
      <c r="F300" s="190" t="str">
        <f t="shared" si="9"/>
        <v/>
      </c>
    </row>
    <row r="301" spans="1:7">
      <c r="A301">
        <v>298</v>
      </c>
      <c r="B301" s="46">
        <v>45011</v>
      </c>
      <c r="C301" s="169">
        <v>47.993458123179572</v>
      </c>
      <c r="D301" s="169">
        <v>128.18908398701601</v>
      </c>
      <c r="E301" s="169">
        <f t="shared" si="8"/>
        <v>47.993458123179572</v>
      </c>
      <c r="F301" s="190" t="str">
        <f t="shared" si="9"/>
        <v/>
      </c>
    </row>
    <row r="302" spans="1:7">
      <c r="A302">
        <v>299</v>
      </c>
      <c r="B302" s="46">
        <v>45012</v>
      </c>
      <c r="C302" s="169">
        <v>85.248545743181438</v>
      </c>
      <c r="D302" s="169">
        <v>128.18908398701601</v>
      </c>
      <c r="E302" s="169">
        <f t="shared" si="8"/>
        <v>85.248545743181438</v>
      </c>
      <c r="F302" s="190" t="str">
        <f t="shared" si="9"/>
        <v/>
      </c>
    </row>
    <row r="303" spans="1:7">
      <c r="A303">
        <v>300</v>
      </c>
      <c r="B303" s="46">
        <v>45013</v>
      </c>
      <c r="C303" s="169">
        <v>98.393993666181444</v>
      </c>
      <c r="D303" s="169">
        <v>128.18908398701601</v>
      </c>
      <c r="E303" s="169">
        <f t="shared" si="8"/>
        <v>98.393993666181444</v>
      </c>
      <c r="F303" s="190" t="str">
        <f t="shared" si="9"/>
        <v/>
      </c>
    </row>
    <row r="304" spans="1:7">
      <c r="A304">
        <v>301</v>
      </c>
      <c r="B304" s="46">
        <v>45014</v>
      </c>
      <c r="C304" s="169">
        <v>64.682747202706125</v>
      </c>
      <c r="D304" s="169">
        <v>128.18908398701601</v>
      </c>
      <c r="E304" s="169">
        <f t="shared" si="8"/>
        <v>64.682747202706125</v>
      </c>
      <c r="F304" s="190" t="str">
        <f t="shared" si="9"/>
        <v/>
      </c>
    </row>
    <row r="305" spans="1:6">
      <c r="A305">
        <v>302</v>
      </c>
      <c r="B305" s="46">
        <v>45015</v>
      </c>
      <c r="C305" s="169">
        <v>58.975593382707991</v>
      </c>
      <c r="D305" s="169">
        <v>128.18908398701601</v>
      </c>
      <c r="E305" s="169">
        <f t="shared" si="8"/>
        <v>58.975593382707991</v>
      </c>
      <c r="F305" s="190" t="str">
        <f t="shared" si="9"/>
        <v/>
      </c>
    </row>
    <row r="306" spans="1:6">
      <c r="A306">
        <v>303</v>
      </c>
      <c r="B306" s="46">
        <v>45016</v>
      </c>
      <c r="C306" s="169">
        <v>53.276021355709851</v>
      </c>
      <c r="D306" s="169">
        <v>128.18908398701601</v>
      </c>
      <c r="E306" s="169">
        <f t="shared" si="8"/>
        <v>53.276021355709851</v>
      </c>
      <c r="F306" s="190" t="str">
        <f t="shared" si="9"/>
        <v/>
      </c>
    </row>
    <row r="307" spans="1:6">
      <c r="A307">
        <v>304</v>
      </c>
      <c r="B307" s="46">
        <v>45017</v>
      </c>
      <c r="C307" s="169">
        <v>42.39597220970613</v>
      </c>
      <c r="D307" s="169">
        <v>125.90182729691037</v>
      </c>
      <c r="E307" s="169">
        <f t="shared" si="8"/>
        <v>42.39597220970613</v>
      </c>
      <c r="F307" s="190" t="str">
        <f t="shared" si="9"/>
        <v/>
      </c>
    </row>
    <row r="308" spans="1:6">
      <c r="A308">
        <v>305</v>
      </c>
      <c r="B308" s="46">
        <v>45018</v>
      </c>
      <c r="C308" s="169">
        <v>36.345763470707993</v>
      </c>
      <c r="D308" s="169">
        <v>125.90182729691037</v>
      </c>
      <c r="E308" s="169">
        <f t="shared" si="8"/>
        <v>36.345763470707993</v>
      </c>
      <c r="F308" s="190" t="str">
        <f t="shared" si="9"/>
        <v/>
      </c>
    </row>
    <row r="309" spans="1:6">
      <c r="A309">
        <v>306</v>
      </c>
      <c r="B309" s="46">
        <v>45019</v>
      </c>
      <c r="C309" s="169">
        <v>71.477067515708001</v>
      </c>
      <c r="D309" s="169">
        <v>125.90182729691037</v>
      </c>
      <c r="E309" s="169">
        <f t="shared" si="8"/>
        <v>71.477067515708001</v>
      </c>
      <c r="F309" s="190" t="str">
        <f t="shared" si="9"/>
        <v/>
      </c>
    </row>
    <row r="310" spans="1:6">
      <c r="A310">
        <v>307</v>
      </c>
      <c r="B310" s="46">
        <v>45020</v>
      </c>
      <c r="C310" s="169">
        <v>57.132898254709858</v>
      </c>
      <c r="D310" s="169">
        <v>125.90182729691037</v>
      </c>
      <c r="E310" s="169">
        <f t="shared" si="8"/>
        <v>57.132898254709858</v>
      </c>
      <c r="F310" s="190" t="str">
        <f t="shared" si="9"/>
        <v/>
      </c>
    </row>
    <row r="311" spans="1:6">
      <c r="A311">
        <v>308</v>
      </c>
      <c r="B311" s="46">
        <v>45021</v>
      </c>
      <c r="C311" s="169">
        <v>64.487984284221582</v>
      </c>
      <c r="D311" s="169">
        <v>125.90182729691037</v>
      </c>
      <c r="E311" s="169">
        <f t="shared" si="8"/>
        <v>64.487984284221582</v>
      </c>
      <c r="F311" s="190" t="str">
        <f t="shared" si="9"/>
        <v/>
      </c>
    </row>
    <row r="312" spans="1:6">
      <c r="A312">
        <v>309</v>
      </c>
      <c r="B312" s="46">
        <v>45022</v>
      </c>
      <c r="C312" s="169">
        <v>46.625688355221598</v>
      </c>
      <c r="D312" s="169">
        <v>125.90182729691037</v>
      </c>
      <c r="E312" s="169">
        <f t="shared" si="8"/>
        <v>46.625688355221598</v>
      </c>
      <c r="F312" s="190" t="str">
        <f t="shared" si="9"/>
        <v/>
      </c>
    </row>
    <row r="313" spans="1:6">
      <c r="A313">
        <v>310</v>
      </c>
      <c r="B313" s="46">
        <v>45023</v>
      </c>
      <c r="C313" s="169">
        <v>37.374044657221596</v>
      </c>
      <c r="D313" s="169">
        <v>125.90182729691037</v>
      </c>
      <c r="E313" s="169">
        <f t="shared" si="8"/>
        <v>37.374044657221596</v>
      </c>
      <c r="F313" s="190" t="str">
        <f t="shared" si="9"/>
        <v/>
      </c>
    </row>
    <row r="314" spans="1:6">
      <c r="A314">
        <v>311</v>
      </c>
      <c r="B314" s="46">
        <v>45024</v>
      </c>
      <c r="C314" s="169">
        <v>45.925822151223457</v>
      </c>
      <c r="D314" s="169">
        <v>125.90182729691037</v>
      </c>
      <c r="E314" s="169">
        <f t="shared" si="8"/>
        <v>45.925822151223457</v>
      </c>
      <c r="F314" s="190" t="str">
        <f t="shared" si="9"/>
        <v/>
      </c>
    </row>
    <row r="315" spans="1:6">
      <c r="A315">
        <v>312</v>
      </c>
      <c r="B315" s="46">
        <v>45025</v>
      </c>
      <c r="C315" s="169">
        <v>35.011741776223452</v>
      </c>
      <c r="D315" s="169">
        <v>125.90182729691037</v>
      </c>
      <c r="E315" s="169">
        <f t="shared" si="8"/>
        <v>35.011741776223452</v>
      </c>
      <c r="F315" s="190" t="str">
        <f t="shared" si="9"/>
        <v/>
      </c>
    </row>
    <row r="316" spans="1:6">
      <c r="A316">
        <v>313</v>
      </c>
      <c r="B316" s="46">
        <v>45026</v>
      </c>
      <c r="C316" s="169">
        <v>29.922378424221591</v>
      </c>
      <c r="D316" s="169">
        <v>125.90182729691037</v>
      </c>
      <c r="E316" s="169">
        <f t="shared" si="8"/>
        <v>29.922378424221591</v>
      </c>
      <c r="F316" s="190" t="str">
        <f t="shared" si="9"/>
        <v/>
      </c>
    </row>
    <row r="317" spans="1:6">
      <c r="A317">
        <v>314</v>
      </c>
      <c r="B317" s="46">
        <v>45027</v>
      </c>
      <c r="C317" s="169">
        <v>50.249503453221593</v>
      </c>
      <c r="D317" s="169">
        <v>125.90182729691037</v>
      </c>
      <c r="E317" s="169">
        <f t="shared" si="8"/>
        <v>50.249503453221593</v>
      </c>
      <c r="F317" s="190" t="str">
        <f t="shared" si="9"/>
        <v/>
      </c>
    </row>
    <row r="318" spans="1:6">
      <c r="A318">
        <v>315</v>
      </c>
      <c r="B318" s="46">
        <v>45028</v>
      </c>
      <c r="C318" s="169">
        <v>26.551891863002275</v>
      </c>
      <c r="D318" s="169">
        <v>125.90182729691037</v>
      </c>
      <c r="E318" s="169">
        <f t="shared" si="8"/>
        <v>26.551891863002275</v>
      </c>
      <c r="F318" s="190" t="str">
        <f t="shared" si="9"/>
        <v/>
      </c>
    </row>
    <row r="319" spans="1:6">
      <c r="A319">
        <v>316</v>
      </c>
      <c r="B319" s="46">
        <v>45029</v>
      </c>
      <c r="C319" s="169">
        <v>33.335987938004138</v>
      </c>
      <c r="D319" s="169">
        <v>125.90182729691037</v>
      </c>
      <c r="E319" s="169">
        <f t="shared" si="8"/>
        <v>33.335987938004138</v>
      </c>
      <c r="F319" s="190" t="str">
        <f t="shared" si="9"/>
        <v/>
      </c>
    </row>
    <row r="320" spans="1:6">
      <c r="A320">
        <v>317</v>
      </c>
      <c r="B320" s="46">
        <v>45030</v>
      </c>
      <c r="C320" s="169">
        <v>31.982928683002275</v>
      </c>
      <c r="D320" s="169">
        <v>125.90182729691037</v>
      </c>
      <c r="E320" s="169">
        <f t="shared" si="8"/>
        <v>31.982928683002275</v>
      </c>
      <c r="F320" s="190" t="str">
        <f t="shared" si="9"/>
        <v/>
      </c>
    </row>
    <row r="321" spans="1:7">
      <c r="A321">
        <v>318</v>
      </c>
      <c r="B321" s="46">
        <v>45031</v>
      </c>
      <c r="C321" s="169">
        <v>26.863452495002274</v>
      </c>
      <c r="D321" s="169">
        <v>125.90182729691037</v>
      </c>
      <c r="E321" s="169">
        <f t="shared" si="8"/>
        <v>26.863452495002274</v>
      </c>
      <c r="F321" s="190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>A</v>
      </c>
      <c r="G321" s="191">
        <f>IF(DAY(B321)=15,D321,"")</f>
        <v>125.90182729691037</v>
      </c>
    </row>
    <row r="322" spans="1:7">
      <c r="A322">
        <v>319</v>
      </c>
      <c r="B322" s="46">
        <v>45032</v>
      </c>
      <c r="C322" s="169">
        <v>23.467084971002272</v>
      </c>
      <c r="D322" s="169">
        <v>125.90182729691037</v>
      </c>
      <c r="E322" s="169">
        <f t="shared" si="8"/>
        <v>23.467084971002272</v>
      </c>
      <c r="F322" s="190" t="str">
        <f t="shared" si="9"/>
        <v/>
      </c>
    </row>
    <row r="323" spans="1:7">
      <c r="A323">
        <v>320</v>
      </c>
      <c r="B323" s="46">
        <v>45033</v>
      </c>
      <c r="C323" s="169">
        <v>40.281870851002274</v>
      </c>
      <c r="D323" s="169">
        <v>125.90182729691037</v>
      </c>
      <c r="E323" s="169">
        <f t="shared" si="8"/>
        <v>40.281870851002274</v>
      </c>
      <c r="F323" s="190" t="str">
        <f t="shared" si="9"/>
        <v/>
      </c>
    </row>
    <row r="324" spans="1:7">
      <c r="A324">
        <v>321</v>
      </c>
      <c r="B324" s="46">
        <v>45034</v>
      </c>
      <c r="C324" s="169">
        <v>41.600513407002275</v>
      </c>
      <c r="D324" s="169">
        <v>125.90182729691037</v>
      </c>
      <c r="E324" s="169">
        <f t="shared" ref="E324:E387" si="10">IF(C324&lt;D324,C324,D324)</f>
        <v>41.600513407002275</v>
      </c>
      <c r="F324" s="190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45035</v>
      </c>
      <c r="C325" s="169">
        <v>38.389833478523009</v>
      </c>
      <c r="D325" s="169">
        <v>125.90182729691037</v>
      </c>
      <c r="E325" s="169">
        <f t="shared" si="10"/>
        <v>38.389833478523009</v>
      </c>
      <c r="F325" s="190" t="str">
        <f t="shared" si="11"/>
        <v/>
      </c>
    </row>
    <row r="326" spans="1:7">
      <c r="A326">
        <v>323</v>
      </c>
      <c r="B326" s="46">
        <v>45036</v>
      </c>
      <c r="C326" s="169">
        <v>44.534011438528601</v>
      </c>
      <c r="D326" s="169">
        <v>125.90182729691037</v>
      </c>
      <c r="E326" s="169">
        <f t="shared" si="10"/>
        <v>44.534011438528601</v>
      </c>
      <c r="F326" s="190" t="str">
        <f t="shared" si="11"/>
        <v/>
      </c>
    </row>
    <row r="327" spans="1:7">
      <c r="A327">
        <v>324</v>
      </c>
      <c r="B327" s="46">
        <v>45037</v>
      </c>
      <c r="C327" s="169">
        <v>42.898919294528604</v>
      </c>
      <c r="D327" s="169">
        <v>125.90182729691037</v>
      </c>
      <c r="E327" s="169">
        <f t="shared" si="10"/>
        <v>42.898919294528604</v>
      </c>
      <c r="F327" s="190" t="str">
        <f t="shared" si="11"/>
        <v/>
      </c>
    </row>
    <row r="328" spans="1:7">
      <c r="A328">
        <v>325</v>
      </c>
      <c r="B328" s="46">
        <v>45038</v>
      </c>
      <c r="C328" s="169">
        <v>32.217825322524874</v>
      </c>
      <c r="D328" s="169">
        <v>125.90182729691037</v>
      </c>
      <c r="E328" s="169">
        <f t="shared" si="10"/>
        <v>32.217825322524874</v>
      </c>
      <c r="F328" s="190" t="str">
        <f t="shared" si="11"/>
        <v/>
      </c>
    </row>
    <row r="329" spans="1:7">
      <c r="A329">
        <v>326</v>
      </c>
      <c r="B329" s="46">
        <v>45039</v>
      </c>
      <c r="C329" s="169">
        <v>16.044382974524876</v>
      </c>
      <c r="D329" s="169">
        <v>125.90182729691037</v>
      </c>
      <c r="E329" s="169">
        <f t="shared" si="10"/>
        <v>16.044382974524876</v>
      </c>
      <c r="F329" s="190" t="str">
        <f t="shared" si="11"/>
        <v/>
      </c>
    </row>
    <row r="330" spans="1:7">
      <c r="A330">
        <v>327</v>
      </c>
      <c r="B330" s="46">
        <v>45040</v>
      </c>
      <c r="C330" s="169">
        <v>34.095066114526738</v>
      </c>
      <c r="D330" s="169">
        <v>125.90182729691037</v>
      </c>
      <c r="E330" s="169">
        <f t="shared" si="10"/>
        <v>34.095066114526738</v>
      </c>
      <c r="F330" s="190" t="str">
        <f t="shared" si="11"/>
        <v/>
      </c>
    </row>
    <row r="331" spans="1:7">
      <c r="A331">
        <v>328</v>
      </c>
      <c r="B331" s="46">
        <v>45041</v>
      </c>
      <c r="C331" s="169">
        <v>34.190401814526737</v>
      </c>
      <c r="D331" s="169">
        <v>125.90182729691037</v>
      </c>
      <c r="E331" s="169">
        <f t="shared" si="10"/>
        <v>34.190401814526737</v>
      </c>
      <c r="F331" s="190" t="str">
        <f t="shared" si="11"/>
        <v/>
      </c>
    </row>
    <row r="332" spans="1:7">
      <c r="A332">
        <v>329</v>
      </c>
      <c r="B332" s="46">
        <v>45042</v>
      </c>
      <c r="C332" s="169">
        <v>47.744006063296361</v>
      </c>
      <c r="D332" s="169">
        <v>125.90182729691037</v>
      </c>
      <c r="E332" s="169">
        <f t="shared" si="10"/>
        <v>47.744006063296361</v>
      </c>
      <c r="F332" s="190" t="str">
        <f t="shared" si="11"/>
        <v/>
      </c>
    </row>
    <row r="333" spans="1:7">
      <c r="A333">
        <v>330</v>
      </c>
      <c r="B333" s="46">
        <v>45043</v>
      </c>
      <c r="C333" s="169">
        <v>51.75846508329635</v>
      </c>
      <c r="D333" s="169">
        <v>125.90182729691037</v>
      </c>
      <c r="E333" s="169">
        <f t="shared" si="10"/>
        <v>51.75846508329635</v>
      </c>
      <c r="F333" s="190" t="str">
        <f t="shared" si="11"/>
        <v/>
      </c>
    </row>
    <row r="334" spans="1:7">
      <c r="A334">
        <v>331</v>
      </c>
      <c r="B334" s="46">
        <v>45044</v>
      </c>
      <c r="C334" s="169">
        <v>51.962385827300082</v>
      </c>
      <c r="D334" s="169">
        <v>125.90182729691037</v>
      </c>
      <c r="E334" s="169">
        <f t="shared" si="10"/>
        <v>51.962385827300082</v>
      </c>
      <c r="F334" s="190" t="str">
        <f t="shared" si="11"/>
        <v/>
      </c>
    </row>
    <row r="335" spans="1:7">
      <c r="A335">
        <v>332</v>
      </c>
      <c r="B335" s="46">
        <v>45045</v>
      </c>
      <c r="C335" s="169">
        <v>40.511946135296355</v>
      </c>
      <c r="D335" s="169">
        <v>125.90182729691037</v>
      </c>
      <c r="E335" s="169">
        <f t="shared" si="10"/>
        <v>40.511946135296355</v>
      </c>
      <c r="F335" s="190" t="str">
        <f t="shared" si="11"/>
        <v/>
      </c>
    </row>
    <row r="336" spans="1:7">
      <c r="A336">
        <v>333</v>
      </c>
      <c r="B336" s="46">
        <v>45046</v>
      </c>
      <c r="C336" s="169">
        <v>27.981765235298219</v>
      </c>
      <c r="D336" s="169">
        <v>125.90182729691037</v>
      </c>
      <c r="E336" s="169">
        <f t="shared" si="10"/>
        <v>27.981765235298219</v>
      </c>
      <c r="F336" s="190" t="str">
        <f t="shared" si="11"/>
        <v/>
      </c>
    </row>
    <row r="337" spans="1:7">
      <c r="A337">
        <v>334</v>
      </c>
      <c r="B337" s="46">
        <v>45047</v>
      </c>
      <c r="C337" s="169">
        <v>19.072115231298223</v>
      </c>
      <c r="D337" s="169">
        <v>98.741424078570617</v>
      </c>
      <c r="E337" s="169">
        <f t="shared" si="10"/>
        <v>19.072115231298223</v>
      </c>
      <c r="F337" s="190" t="str">
        <f t="shared" si="11"/>
        <v/>
      </c>
    </row>
    <row r="338" spans="1:7">
      <c r="A338">
        <v>335</v>
      </c>
      <c r="B338" s="46">
        <v>45048</v>
      </c>
      <c r="C338" s="169">
        <v>39.386155023296354</v>
      </c>
      <c r="D338" s="169">
        <v>98.741424078570617</v>
      </c>
      <c r="E338" s="169">
        <f t="shared" si="10"/>
        <v>39.386155023296354</v>
      </c>
      <c r="F338" s="190" t="str">
        <f t="shared" si="11"/>
        <v/>
      </c>
    </row>
    <row r="339" spans="1:7">
      <c r="A339">
        <v>336</v>
      </c>
      <c r="B339" s="46">
        <v>45049</v>
      </c>
      <c r="C339" s="169">
        <v>24.228049117605892</v>
      </c>
      <c r="D339" s="169">
        <v>98.741424078570617</v>
      </c>
      <c r="E339" s="169">
        <f t="shared" si="10"/>
        <v>24.228049117605892</v>
      </c>
      <c r="F339" s="190" t="str">
        <f t="shared" si="11"/>
        <v/>
      </c>
    </row>
    <row r="340" spans="1:7">
      <c r="A340">
        <v>337</v>
      </c>
      <c r="B340" s="46">
        <v>45050</v>
      </c>
      <c r="C340" s="169">
        <v>29.771748705604033</v>
      </c>
      <c r="D340" s="169">
        <v>98.741424078570617</v>
      </c>
      <c r="E340" s="169">
        <f t="shared" si="10"/>
        <v>29.771748705604033</v>
      </c>
      <c r="F340" s="190" t="str">
        <f t="shared" si="11"/>
        <v/>
      </c>
    </row>
    <row r="341" spans="1:7">
      <c r="A341">
        <v>338</v>
      </c>
      <c r="B341" s="46">
        <v>45051</v>
      </c>
      <c r="C341" s="169">
        <v>35.509650725605894</v>
      </c>
      <c r="D341" s="169">
        <v>98.741424078570617</v>
      </c>
      <c r="E341" s="169">
        <f t="shared" si="10"/>
        <v>35.509650725605894</v>
      </c>
      <c r="F341" s="190" t="str">
        <f t="shared" si="11"/>
        <v/>
      </c>
    </row>
    <row r="342" spans="1:7">
      <c r="A342">
        <v>339</v>
      </c>
      <c r="B342" s="46">
        <v>45052</v>
      </c>
      <c r="C342" s="169">
        <v>22.339986693602171</v>
      </c>
      <c r="D342" s="169">
        <v>98.741424078570617</v>
      </c>
      <c r="E342" s="169">
        <f t="shared" si="10"/>
        <v>22.339986693602171</v>
      </c>
      <c r="F342" s="190" t="str">
        <f t="shared" si="11"/>
        <v/>
      </c>
    </row>
    <row r="343" spans="1:7">
      <c r="A343">
        <v>340</v>
      </c>
      <c r="B343" s="46">
        <v>45053</v>
      </c>
      <c r="C343" s="169">
        <v>20.930939357607755</v>
      </c>
      <c r="D343" s="169">
        <v>98.741424078570617</v>
      </c>
      <c r="E343" s="169">
        <f t="shared" si="10"/>
        <v>20.930939357607755</v>
      </c>
      <c r="F343" s="190" t="str">
        <f t="shared" si="11"/>
        <v/>
      </c>
    </row>
    <row r="344" spans="1:7">
      <c r="A344">
        <v>341</v>
      </c>
      <c r="B344" s="46">
        <v>45054</v>
      </c>
      <c r="C344" s="169">
        <v>34.730717977604037</v>
      </c>
      <c r="D344" s="169">
        <v>98.741424078570617</v>
      </c>
      <c r="E344" s="169">
        <f t="shared" si="10"/>
        <v>34.730717977604037</v>
      </c>
      <c r="F344" s="190" t="str">
        <f t="shared" si="11"/>
        <v/>
      </c>
    </row>
    <row r="345" spans="1:7">
      <c r="A345">
        <v>342</v>
      </c>
      <c r="B345" s="46">
        <v>45055</v>
      </c>
      <c r="C345" s="169">
        <v>23.181910058604029</v>
      </c>
      <c r="D345" s="169">
        <v>98.741424078570617</v>
      </c>
      <c r="E345" s="169">
        <f t="shared" si="10"/>
        <v>23.181910058604029</v>
      </c>
      <c r="F345" s="190" t="str">
        <f t="shared" si="11"/>
        <v/>
      </c>
    </row>
    <row r="346" spans="1:7">
      <c r="A346">
        <v>343</v>
      </c>
      <c r="B346" s="46">
        <v>45056</v>
      </c>
      <c r="C346" s="169">
        <v>30.832754723611842</v>
      </c>
      <c r="D346" s="169">
        <v>98.741424078570617</v>
      </c>
      <c r="E346" s="169">
        <f t="shared" si="10"/>
        <v>30.832754723611842</v>
      </c>
      <c r="F346" s="190" t="str">
        <f t="shared" si="11"/>
        <v/>
      </c>
    </row>
    <row r="347" spans="1:7">
      <c r="A347">
        <v>344</v>
      </c>
      <c r="B347" s="46">
        <v>45057</v>
      </c>
      <c r="C347" s="169">
        <v>26.667043412613705</v>
      </c>
      <c r="D347" s="169">
        <v>98.741424078570617</v>
      </c>
      <c r="E347" s="169">
        <f t="shared" si="10"/>
        <v>26.667043412613705</v>
      </c>
      <c r="F347" s="190" t="str">
        <f t="shared" si="11"/>
        <v/>
      </c>
    </row>
    <row r="348" spans="1:7">
      <c r="A348">
        <v>345</v>
      </c>
      <c r="B348" s="46">
        <v>45058</v>
      </c>
      <c r="C348" s="169">
        <v>24.727326420613704</v>
      </c>
      <c r="D348" s="169">
        <v>98.741424078570617</v>
      </c>
      <c r="E348" s="169">
        <f t="shared" si="10"/>
        <v>24.727326420613704</v>
      </c>
      <c r="F348" s="190" t="str">
        <f t="shared" si="11"/>
        <v/>
      </c>
    </row>
    <row r="349" spans="1:7">
      <c r="A349">
        <v>346</v>
      </c>
      <c r="B349" s="46">
        <v>45059</v>
      </c>
      <c r="C349" s="169">
        <v>14.804262304609976</v>
      </c>
      <c r="D349" s="169">
        <v>98.741424078570617</v>
      </c>
      <c r="E349" s="169">
        <f t="shared" si="10"/>
        <v>14.804262304609976</v>
      </c>
      <c r="F349" s="190" t="str">
        <f t="shared" si="11"/>
        <v/>
      </c>
    </row>
    <row r="350" spans="1:7">
      <c r="A350">
        <v>347</v>
      </c>
      <c r="B350" s="46">
        <v>45060</v>
      </c>
      <c r="C350" s="169">
        <v>12.534229300613704</v>
      </c>
      <c r="D350" s="169">
        <v>98.741424078570617</v>
      </c>
      <c r="E350" s="169">
        <f t="shared" si="10"/>
        <v>12.534229300613704</v>
      </c>
      <c r="F350" s="190" t="str">
        <f t="shared" si="11"/>
        <v/>
      </c>
    </row>
    <row r="351" spans="1:7">
      <c r="A351">
        <v>348</v>
      </c>
      <c r="B351" s="46">
        <v>45061</v>
      </c>
      <c r="C351" s="169">
        <v>19.642274096613708</v>
      </c>
      <c r="D351" s="169">
        <v>98.741424078570617</v>
      </c>
      <c r="E351" s="169">
        <f t="shared" si="10"/>
        <v>19.642274096613708</v>
      </c>
      <c r="F351" s="190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>M</v>
      </c>
      <c r="G351" s="191">
        <f>IF(DAY(B351)=15,D351,"")</f>
        <v>98.741424078570617</v>
      </c>
    </row>
    <row r="352" spans="1:7">
      <c r="A352">
        <v>349</v>
      </c>
      <c r="B352" s="46">
        <v>45062</v>
      </c>
      <c r="C352" s="169">
        <v>16.282439832609978</v>
      </c>
      <c r="D352" s="169">
        <v>98.741424078570617</v>
      </c>
      <c r="E352" s="169">
        <f t="shared" si="10"/>
        <v>16.282439832609978</v>
      </c>
      <c r="F352" s="190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6">
      <c r="A353">
        <v>350</v>
      </c>
      <c r="B353" s="46">
        <v>45063</v>
      </c>
      <c r="C353" s="169">
        <v>12.383036724485974</v>
      </c>
      <c r="D353" s="169">
        <v>98.741424078570617</v>
      </c>
      <c r="E353" s="169">
        <f t="shared" si="10"/>
        <v>12.383036724485974</v>
      </c>
      <c r="F353" s="190" t="str">
        <f t="shared" si="11"/>
        <v/>
      </c>
    </row>
    <row r="354" spans="1:6">
      <c r="A354">
        <v>351</v>
      </c>
      <c r="B354" s="46">
        <v>45064</v>
      </c>
      <c r="C354" s="169">
        <v>16.324841560484106</v>
      </c>
      <c r="D354" s="169">
        <v>98.741424078570617</v>
      </c>
      <c r="E354" s="169">
        <f t="shared" si="10"/>
        <v>16.324841560484106</v>
      </c>
      <c r="F354" s="190" t="str">
        <f t="shared" si="11"/>
        <v/>
      </c>
    </row>
    <row r="355" spans="1:6">
      <c r="A355">
        <v>352</v>
      </c>
      <c r="B355" s="46">
        <v>45065</v>
      </c>
      <c r="C355" s="169">
        <v>22.041057252485974</v>
      </c>
      <c r="D355" s="169">
        <v>98.741424078570617</v>
      </c>
      <c r="E355" s="169">
        <f t="shared" si="10"/>
        <v>22.041057252485974</v>
      </c>
      <c r="F355" s="190" t="str">
        <f t="shared" si="11"/>
        <v/>
      </c>
    </row>
    <row r="356" spans="1:6">
      <c r="A356">
        <v>353</v>
      </c>
      <c r="B356" s="46">
        <v>45066</v>
      </c>
      <c r="C356" s="169">
        <v>20.175127392484107</v>
      </c>
      <c r="D356" s="169">
        <v>98.741424078570617</v>
      </c>
      <c r="E356" s="169">
        <f t="shared" si="10"/>
        <v>20.175127392484107</v>
      </c>
      <c r="F356" s="190" t="str">
        <f t="shared" si="11"/>
        <v/>
      </c>
    </row>
    <row r="357" spans="1:6">
      <c r="A357">
        <v>354</v>
      </c>
      <c r="B357" s="46">
        <v>45067</v>
      </c>
      <c r="C357" s="169">
        <v>23.53719280048411</v>
      </c>
      <c r="D357" s="169">
        <v>98.741424078570617</v>
      </c>
      <c r="E357" s="169">
        <f t="shared" si="10"/>
        <v>23.53719280048411</v>
      </c>
      <c r="F357" s="190" t="str">
        <f t="shared" si="11"/>
        <v/>
      </c>
    </row>
    <row r="358" spans="1:6">
      <c r="A358">
        <v>355</v>
      </c>
      <c r="B358" s="46">
        <v>45068</v>
      </c>
      <c r="C358" s="169">
        <v>46.302774824487841</v>
      </c>
      <c r="D358" s="169">
        <v>98.741424078570617</v>
      </c>
      <c r="E358" s="169">
        <f t="shared" si="10"/>
        <v>46.302774824487841</v>
      </c>
      <c r="F358" s="190" t="str">
        <f t="shared" si="11"/>
        <v/>
      </c>
    </row>
    <row r="359" spans="1:6">
      <c r="A359">
        <v>356</v>
      </c>
      <c r="B359" s="46">
        <v>45069</v>
      </c>
      <c r="C359" s="169">
        <v>35.90819014848411</v>
      </c>
      <c r="D359" s="169">
        <v>98.741424078570617</v>
      </c>
      <c r="E359" s="169">
        <f t="shared" si="10"/>
        <v>35.90819014848411</v>
      </c>
      <c r="F359" s="190" t="str">
        <f t="shared" si="11"/>
        <v/>
      </c>
    </row>
    <row r="360" spans="1:6">
      <c r="A360">
        <v>357</v>
      </c>
      <c r="B360" s="46">
        <v>45070</v>
      </c>
      <c r="C360" s="169">
        <v>37.324485182011074</v>
      </c>
      <c r="D360" s="169">
        <v>98.741424078570617</v>
      </c>
      <c r="E360" s="169">
        <f t="shared" si="10"/>
        <v>37.324485182011074</v>
      </c>
      <c r="F360" s="190" t="str">
        <f t="shared" si="11"/>
        <v/>
      </c>
    </row>
    <row r="361" spans="1:6">
      <c r="A361">
        <v>358</v>
      </c>
      <c r="B361" s="46">
        <v>45071</v>
      </c>
      <c r="C361" s="169">
        <v>31.162128650009212</v>
      </c>
      <c r="D361" s="169">
        <v>98.741424078570617</v>
      </c>
      <c r="E361" s="169">
        <f t="shared" si="10"/>
        <v>31.162128650009212</v>
      </c>
      <c r="F361" s="190" t="str">
        <f t="shared" si="11"/>
        <v/>
      </c>
    </row>
    <row r="362" spans="1:6">
      <c r="A362">
        <v>359</v>
      </c>
      <c r="B362" s="46">
        <v>45072</v>
      </c>
      <c r="C362" s="169">
        <v>26.366147566012938</v>
      </c>
      <c r="D362" s="169">
        <v>98.741424078570617</v>
      </c>
      <c r="E362" s="169">
        <f t="shared" si="10"/>
        <v>26.366147566012938</v>
      </c>
      <c r="F362" s="190" t="str">
        <f t="shared" si="11"/>
        <v/>
      </c>
    </row>
    <row r="363" spans="1:6">
      <c r="A363">
        <v>360</v>
      </c>
      <c r="B363" s="46">
        <v>45073</v>
      </c>
      <c r="C363" s="169">
        <v>36.012299978012933</v>
      </c>
      <c r="D363" s="169">
        <v>98.741424078570617</v>
      </c>
      <c r="E363" s="169">
        <f t="shared" si="10"/>
        <v>36.012299978012933</v>
      </c>
      <c r="F363" s="190" t="str">
        <f t="shared" si="11"/>
        <v/>
      </c>
    </row>
    <row r="364" spans="1:6">
      <c r="A364">
        <v>361</v>
      </c>
      <c r="B364" s="46">
        <v>45074</v>
      </c>
      <c r="C364" s="169">
        <v>27.276989378011073</v>
      </c>
      <c r="D364" s="169">
        <v>98.741424078570617</v>
      </c>
      <c r="E364" s="169">
        <f t="shared" si="10"/>
        <v>27.276989378011073</v>
      </c>
      <c r="F364" s="190" t="str">
        <f t="shared" si="11"/>
        <v/>
      </c>
    </row>
    <row r="365" spans="1:6">
      <c r="A365">
        <v>362</v>
      </c>
      <c r="B365" s="46">
        <v>45075</v>
      </c>
      <c r="C365" s="169">
        <v>37.91607373800921</v>
      </c>
      <c r="D365" s="169">
        <v>98.741424078570617</v>
      </c>
      <c r="E365" s="169">
        <f t="shared" si="10"/>
        <v>37.91607373800921</v>
      </c>
      <c r="F365" s="190" t="str">
        <f t="shared" si="11"/>
        <v/>
      </c>
    </row>
    <row r="366" spans="1:6">
      <c r="A366">
        <v>363</v>
      </c>
      <c r="B366" s="46">
        <v>45076</v>
      </c>
      <c r="C366" s="169">
        <v>53.367786844011071</v>
      </c>
      <c r="D366" s="169">
        <v>98.741424078570617</v>
      </c>
      <c r="E366" s="169">
        <f t="shared" si="10"/>
        <v>53.367786844011071</v>
      </c>
      <c r="F366" s="190" t="str">
        <f t="shared" si="11"/>
        <v/>
      </c>
    </row>
    <row r="367" spans="1:6">
      <c r="A367">
        <v>364</v>
      </c>
      <c r="B367" s="46">
        <v>45077</v>
      </c>
      <c r="C367" s="169">
        <v>48.655677330899209</v>
      </c>
      <c r="D367" s="169">
        <v>98.741424078570617</v>
      </c>
      <c r="E367" s="169">
        <f t="shared" si="10"/>
        <v>48.655677330899209</v>
      </c>
      <c r="F367" s="190" t="str">
        <f t="shared" si="11"/>
        <v/>
      </c>
    </row>
    <row r="368" spans="1:6">
      <c r="A368">
        <v>365</v>
      </c>
      <c r="B368" s="46">
        <v>45078</v>
      </c>
      <c r="C368" s="169">
        <v>60.863690178901074</v>
      </c>
      <c r="D368" s="169">
        <v>62.091495991055417</v>
      </c>
      <c r="E368" s="169">
        <f t="shared" si="10"/>
        <v>60.863690178901074</v>
      </c>
      <c r="F368" s="190" t="str">
        <f t="shared" si="11"/>
        <v/>
      </c>
    </row>
    <row r="369" spans="1:7">
      <c r="A369">
        <v>366</v>
      </c>
      <c r="B369" s="46">
        <v>45079</v>
      </c>
      <c r="C369" s="169">
        <v>61.600393250901078</v>
      </c>
      <c r="D369" s="169">
        <v>62.091495991055417</v>
      </c>
      <c r="E369" s="169">
        <f t="shared" si="10"/>
        <v>61.600393250901078</v>
      </c>
      <c r="F369" s="190" t="str">
        <f t="shared" si="11"/>
        <v/>
      </c>
    </row>
    <row r="370" spans="1:7">
      <c r="A370">
        <v>367</v>
      </c>
      <c r="B370" s="46">
        <v>45080</v>
      </c>
      <c r="C370" s="169">
        <v>40.72335648289922</v>
      </c>
      <c r="D370" s="169">
        <v>62.091495991055417</v>
      </c>
      <c r="E370" s="169">
        <f t="shared" si="10"/>
        <v>40.72335648289922</v>
      </c>
      <c r="F370" s="190" t="str">
        <f t="shared" si="11"/>
        <v/>
      </c>
    </row>
    <row r="371" spans="1:7">
      <c r="A371">
        <v>368</v>
      </c>
      <c r="B371" s="46">
        <v>45081</v>
      </c>
      <c r="C371" s="169">
        <v>32.833273770899211</v>
      </c>
      <c r="D371" s="169">
        <v>62.091495991055417</v>
      </c>
      <c r="E371" s="169">
        <f t="shared" si="10"/>
        <v>32.833273770899211</v>
      </c>
      <c r="F371" s="190" t="str">
        <f t="shared" si="11"/>
        <v/>
      </c>
    </row>
    <row r="372" spans="1:7">
      <c r="A372">
        <v>369</v>
      </c>
      <c r="B372" s="46">
        <v>45082</v>
      </c>
      <c r="C372" s="169">
        <v>59.105338934901084</v>
      </c>
      <c r="D372" s="169">
        <v>62.091495991055417</v>
      </c>
      <c r="E372" s="169">
        <f t="shared" si="10"/>
        <v>59.105338934901084</v>
      </c>
      <c r="F372" s="190" t="str">
        <f t="shared" si="11"/>
        <v/>
      </c>
    </row>
    <row r="373" spans="1:7">
      <c r="A373">
        <v>370</v>
      </c>
      <c r="B373" s="46">
        <v>45083</v>
      </c>
      <c r="C373" s="169">
        <v>56.693137274899215</v>
      </c>
      <c r="D373" s="169">
        <v>62.091495991055417</v>
      </c>
      <c r="E373" s="169">
        <f t="shared" si="10"/>
        <v>56.693137274899215</v>
      </c>
      <c r="F373" s="190" t="str">
        <f t="shared" si="11"/>
        <v/>
      </c>
    </row>
    <row r="374" spans="1:7">
      <c r="A374">
        <v>371</v>
      </c>
      <c r="B374" s="46">
        <v>45084</v>
      </c>
      <c r="C374" s="169">
        <v>69.311485720859508</v>
      </c>
      <c r="D374" s="169">
        <v>62.091495991055417</v>
      </c>
      <c r="E374" s="169">
        <f t="shared" si="10"/>
        <v>62.091495991055417</v>
      </c>
      <c r="F374" s="190" t="str">
        <f t="shared" si="11"/>
        <v/>
      </c>
    </row>
    <row r="375" spans="1:7">
      <c r="A375">
        <v>372</v>
      </c>
      <c r="B375" s="46">
        <v>45085</v>
      </c>
      <c r="C375" s="169">
        <v>73.03049302485951</v>
      </c>
      <c r="D375" s="169">
        <v>62.091495991055417</v>
      </c>
      <c r="E375" s="169">
        <f t="shared" si="10"/>
        <v>62.091495991055417</v>
      </c>
      <c r="F375" s="190" t="str">
        <f t="shared" si="11"/>
        <v/>
      </c>
    </row>
    <row r="376" spans="1:7">
      <c r="A376">
        <v>373</v>
      </c>
      <c r="B376" s="46">
        <v>45086</v>
      </c>
      <c r="C376" s="169">
        <v>63.161753376857646</v>
      </c>
      <c r="D376" s="169">
        <v>62.091495991055417</v>
      </c>
      <c r="E376" s="169">
        <f t="shared" si="10"/>
        <v>62.091495991055417</v>
      </c>
      <c r="F376" s="190" t="str">
        <f t="shared" si="11"/>
        <v/>
      </c>
    </row>
    <row r="377" spans="1:7">
      <c r="A377">
        <v>374</v>
      </c>
      <c r="B377" s="46">
        <v>45087</v>
      </c>
      <c r="C377" s="169">
        <v>60.422110828859516</v>
      </c>
      <c r="D377" s="169">
        <v>62.091495991055417</v>
      </c>
      <c r="E377" s="169">
        <f t="shared" si="10"/>
        <v>60.422110828859516</v>
      </c>
      <c r="F377" s="190" t="str">
        <f t="shared" si="11"/>
        <v/>
      </c>
    </row>
    <row r="378" spans="1:7">
      <c r="A378">
        <v>375</v>
      </c>
      <c r="B378" s="46">
        <v>45088</v>
      </c>
      <c r="C378" s="169">
        <v>51.862640908859511</v>
      </c>
      <c r="D378" s="169">
        <v>62.091495991055417</v>
      </c>
      <c r="E378" s="169">
        <f t="shared" si="10"/>
        <v>51.862640908859511</v>
      </c>
      <c r="F378" s="190" t="str">
        <f t="shared" si="11"/>
        <v/>
      </c>
    </row>
    <row r="379" spans="1:7">
      <c r="A379">
        <v>376</v>
      </c>
      <c r="B379" s="46">
        <v>45089</v>
      </c>
      <c r="C379" s="169">
        <v>78.428067872859515</v>
      </c>
      <c r="D379" s="169">
        <v>62.091495991055417</v>
      </c>
      <c r="E379" s="169">
        <f t="shared" si="10"/>
        <v>62.091495991055417</v>
      </c>
      <c r="F379" s="190" t="str">
        <f t="shared" si="11"/>
        <v/>
      </c>
    </row>
    <row r="380" spans="1:7">
      <c r="A380">
        <v>377</v>
      </c>
      <c r="B380" s="46">
        <v>45090</v>
      </c>
      <c r="C380" s="169">
        <v>74.442255744859523</v>
      </c>
      <c r="D380" s="169">
        <v>62.091495991055417</v>
      </c>
      <c r="E380" s="169">
        <f t="shared" si="10"/>
        <v>62.091495991055417</v>
      </c>
      <c r="F380" s="190" t="str">
        <f t="shared" si="11"/>
        <v/>
      </c>
    </row>
    <row r="381" spans="1:7">
      <c r="A381">
        <v>378</v>
      </c>
      <c r="B381" s="46">
        <v>45091</v>
      </c>
      <c r="C381" s="169">
        <v>61.446098758491615</v>
      </c>
      <c r="D381" s="169">
        <v>62.091495991055417</v>
      </c>
      <c r="E381" s="169">
        <f t="shared" si="10"/>
        <v>61.446098758491615</v>
      </c>
      <c r="F381" s="190" t="str">
        <f t="shared" si="11"/>
        <v/>
      </c>
    </row>
    <row r="382" spans="1:7">
      <c r="A382">
        <v>379</v>
      </c>
      <c r="B382" s="46">
        <v>45092</v>
      </c>
      <c r="C382" s="169">
        <v>69.826845942491616</v>
      </c>
      <c r="D382" s="169">
        <v>62.091495991055417</v>
      </c>
      <c r="E382" s="169">
        <f t="shared" si="10"/>
        <v>62.091495991055417</v>
      </c>
      <c r="F382" s="190" t="str">
        <f t="shared" si="11"/>
        <v>J</v>
      </c>
      <c r="G382" s="191">
        <f>IF(DAY(B382)=15,D382,"")</f>
        <v>62.091495991055417</v>
      </c>
    </row>
    <row r="383" spans="1:7">
      <c r="A383">
        <v>380</v>
      </c>
      <c r="B383" s="46">
        <v>45093</v>
      </c>
      <c r="C383" s="169">
        <v>78.46873259849535</v>
      </c>
      <c r="D383" s="169">
        <v>62.091495991055417</v>
      </c>
      <c r="E383" s="169">
        <f t="shared" si="10"/>
        <v>62.091495991055417</v>
      </c>
      <c r="F383" s="190" t="str">
        <f t="shared" si="11"/>
        <v/>
      </c>
    </row>
    <row r="384" spans="1:7">
      <c r="A384">
        <v>381</v>
      </c>
      <c r="B384" s="46">
        <v>45094</v>
      </c>
      <c r="C384" s="169">
        <v>56.469993126493485</v>
      </c>
      <c r="D384" s="169">
        <v>62.091495991055417</v>
      </c>
      <c r="E384" s="169">
        <f t="shared" si="10"/>
        <v>56.469993126493485</v>
      </c>
      <c r="F384" s="190" t="str">
        <f t="shared" si="11"/>
        <v/>
      </c>
    </row>
    <row r="385" spans="1:6">
      <c r="A385">
        <v>382</v>
      </c>
      <c r="B385" s="46">
        <v>45095</v>
      </c>
      <c r="C385" s="169">
        <v>40.610531390491616</v>
      </c>
      <c r="D385" s="169">
        <v>62.091495991055417</v>
      </c>
      <c r="E385" s="169">
        <f t="shared" si="10"/>
        <v>40.610531390491616</v>
      </c>
      <c r="F385" s="190" t="str">
        <f t="shared" si="11"/>
        <v/>
      </c>
    </row>
    <row r="386" spans="1:6">
      <c r="A386">
        <v>383</v>
      </c>
      <c r="B386" s="46">
        <v>45096</v>
      </c>
      <c r="C386" s="169">
        <v>63.937030278493488</v>
      </c>
      <c r="D386" s="169">
        <v>62.091495991055417</v>
      </c>
      <c r="E386" s="169">
        <f t="shared" si="10"/>
        <v>62.091495991055417</v>
      </c>
      <c r="F386" s="190" t="str">
        <f t="shared" si="11"/>
        <v/>
      </c>
    </row>
    <row r="387" spans="1:6">
      <c r="A387">
        <v>384</v>
      </c>
      <c r="B387" s="46">
        <v>45097</v>
      </c>
      <c r="C387" s="169">
        <v>63.986166196493492</v>
      </c>
      <c r="D387" s="169">
        <v>62.091495991055417</v>
      </c>
      <c r="E387" s="169">
        <f t="shared" si="10"/>
        <v>62.091495991055417</v>
      </c>
      <c r="F387" s="190" t="str">
        <f t="shared" si="11"/>
        <v/>
      </c>
    </row>
    <row r="388" spans="1:6">
      <c r="A388">
        <v>385</v>
      </c>
      <c r="B388" s="46">
        <v>45098</v>
      </c>
      <c r="C388" s="169">
        <v>76.395251403560863</v>
      </c>
      <c r="D388" s="169">
        <v>62.091495991055417</v>
      </c>
      <c r="E388" s="169">
        <f t="shared" ref="E388:E395" si="12">IF(C388&lt;D388,C388,D388)</f>
        <v>62.091495991055417</v>
      </c>
      <c r="F388" s="190" t="str">
        <f t="shared" ref="F388:F397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45099</v>
      </c>
      <c r="C389" s="169">
        <v>61.103325239560874</v>
      </c>
      <c r="D389" s="169">
        <v>62.091495991055417</v>
      </c>
      <c r="E389" s="169">
        <f t="shared" si="12"/>
        <v>61.103325239560874</v>
      </c>
      <c r="F389" s="190" t="str">
        <f t="shared" si="13"/>
        <v/>
      </c>
    </row>
    <row r="390" spans="1:6">
      <c r="A390">
        <v>387</v>
      </c>
      <c r="B390" s="46">
        <v>45100</v>
      </c>
      <c r="C390" s="169">
        <v>56.552164815560864</v>
      </c>
      <c r="D390" s="169">
        <v>62.091495991055417</v>
      </c>
      <c r="E390" s="169">
        <f t="shared" si="12"/>
        <v>56.552164815560864</v>
      </c>
      <c r="F390" s="190" t="str">
        <f t="shared" si="13"/>
        <v/>
      </c>
    </row>
    <row r="391" spans="1:6">
      <c r="A391">
        <v>388</v>
      </c>
      <c r="B391" s="46">
        <v>45101</v>
      </c>
      <c r="C391" s="169">
        <v>45.181492307560866</v>
      </c>
      <c r="D391" s="169">
        <v>62.091495991055417</v>
      </c>
      <c r="E391" s="169">
        <f t="shared" si="12"/>
        <v>45.181492307560866</v>
      </c>
      <c r="F391" s="190" t="str">
        <f t="shared" si="13"/>
        <v/>
      </c>
    </row>
    <row r="392" spans="1:6">
      <c r="A392">
        <v>389</v>
      </c>
      <c r="B392" s="46">
        <v>45102</v>
      </c>
      <c r="C392" s="169">
        <v>39.875971859559002</v>
      </c>
      <c r="D392" s="169">
        <v>62.091495991055417</v>
      </c>
      <c r="E392" s="169">
        <f t="shared" si="12"/>
        <v>39.875971859559002</v>
      </c>
      <c r="F392" s="190" t="str">
        <f t="shared" si="13"/>
        <v/>
      </c>
    </row>
    <row r="393" spans="1:6">
      <c r="A393">
        <v>390</v>
      </c>
      <c r="B393" s="46">
        <v>45103</v>
      </c>
      <c r="C393" s="169">
        <v>49.47844240756087</v>
      </c>
      <c r="D393" s="169">
        <v>62.091495991055417</v>
      </c>
      <c r="E393" s="169">
        <f t="shared" si="12"/>
        <v>49.47844240756087</v>
      </c>
      <c r="F393" s="190" t="str">
        <f t="shared" si="13"/>
        <v/>
      </c>
    </row>
    <row r="394" spans="1:6">
      <c r="A394">
        <v>391</v>
      </c>
      <c r="B394" s="46">
        <v>45104</v>
      </c>
      <c r="C394" s="169">
        <v>60.896887259559008</v>
      </c>
      <c r="D394" s="169">
        <v>62.091495991055417</v>
      </c>
      <c r="E394" s="169">
        <f t="shared" si="12"/>
        <v>60.896887259559008</v>
      </c>
      <c r="F394" s="190" t="str">
        <f t="shared" si="13"/>
        <v/>
      </c>
    </row>
    <row r="395" spans="1:6">
      <c r="A395">
        <v>392</v>
      </c>
      <c r="B395" s="46">
        <v>45105</v>
      </c>
      <c r="C395" s="169">
        <v>37.386701723792918</v>
      </c>
      <c r="D395" s="169">
        <v>62.091495991055417</v>
      </c>
      <c r="E395" s="169">
        <f t="shared" si="12"/>
        <v>37.386701723792918</v>
      </c>
      <c r="F395" s="190" t="str">
        <f t="shared" si="13"/>
        <v/>
      </c>
    </row>
    <row r="396" spans="1:6">
      <c r="A396">
        <v>393</v>
      </c>
      <c r="B396" s="46">
        <v>45106</v>
      </c>
      <c r="C396" s="169">
        <v>17.664698911791056</v>
      </c>
      <c r="D396" s="169">
        <v>62.091495991055417</v>
      </c>
      <c r="E396" s="169">
        <f t="shared" ref="E396:E398" si="14">IF(C396&lt;D396,C396,D396)</f>
        <v>17.664698911791056</v>
      </c>
      <c r="F396" s="190" t="str">
        <f t="shared" si="13"/>
        <v/>
      </c>
    </row>
    <row r="397" spans="1:6">
      <c r="A397">
        <v>394</v>
      </c>
      <c r="B397" s="46">
        <v>45107</v>
      </c>
      <c r="C397" s="169">
        <v>22.446054347792916</v>
      </c>
      <c r="D397" s="169">
        <v>62.091495991055417</v>
      </c>
      <c r="E397" s="169">
        <f t="shared" si="14"/>
        <v>22.446054347792916</v>
      </c>
      <c r="F397" s="190" t="str">
        <f t="shared" si="13"/>
        <v/>
      </c>
    </row>
    <row r="398" spans="1:6">
      <c r="A398">
        <v>395</v>
      </c>
      <c r="B398" s="46">
        <v>45108</v>
      </c>
      <c r="C398" s="169">
        <v>19.45346536779201</v>
      </c>
      <c r="D398" s="169">
        <v>26.601656924882676</v>
      </c>
      <c r="E398" s="169">
        <f t="shared" si="14"/>
        <v>19.45346536779201</v>
      </c>
      <c r="F398" s="190" t="str">
        <f t="shared" ref="F398" si="15">IF(DAY(B398)=15,IF(MONTH(B398)=1,"E",IF(MONTH(B398)=2,"F",IF(MONTH(B398)=3,"M",IF(MONTH(B398)=4,"A",IF(MONTH(B398)=5,"M",IF(MONTH(B398)=6,"J",IF(MONTH(B398)=7,"J",IF(MONTH(B398)=8,"A",IF(MONTH(B398)=9,"S",IF(MONTH(B398)=10,"O",IF(MONTH(B398)=11,"N",IF(MONTH(B398)=12,"D","")))))))))))),"")</f>
        <v/>
      </c>
    </row>
    <row r="399" spans="1:6">
      <c r="B399" s="46"/>
      <c r="C399" s="169"/>
      <c r="D399" s="169"/>
      <c r="E399" s="169"/>
      <c r="F399" s="190" t="str">
        <f t="shared" ref="F399:F400" si="16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169"/>
      <c r="D400" s="169"/>
      <c r="E400" s="169"/>
      <c r="F400" s="190" t="str">
        <f t="shared" si="16"/>
        <v/>
      </c>
    </row>
    <row r="401" spans="3:7">
      <c r="C401" s="169" t="s">
        <v>146</v>
      </c>
      <c r="D401" s="169" t="s">
        <v>146</v>
      </c>
      <c r="E401" s="169" t="str">
        <f t="shared" ref="E401:E451" si="17">IF(C401&lt;D401,C401,D401)</f>
        <v/>
      </c>
      <c r="F401" s="190" t="str">
        <f t="shared" ref="F401:F412" si="18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69" t="s">
        <v>146</v>
      </c>
      <c r="D402" s="169" t="s">
        <v>146</v>
      </c>
      <c r="E402" s="169" t="str">
        <f t="shared" si="17"/>
        <v/>
      </c>
      <c r="F402" s="190" t="str">
        <f t="shared" si="18"/>
        <v/>
      </c>
    </row>
    <row r="403" spans="3:7">
      <c r="C403" s="169" t="s">
        <v>146</v>
      </c>
      <c r="D403" s="169" t="s">
        <v>146</v>
      </c>
      <c r="E403" s="169" t="str">
        <f t="shared" si="17"/>
        <v/>
      </c>
      <c r="F403" s="190" t="str">
        <f t="shared" si="18"/>
        <v/>
      </c>
    </row>
    <row r="404" spans="3:7">
      <c r="C404" s="169" t="s">
        <v>146</v>
      </c>
      <c r="D404" s="169" t="s">
        <v>146</v>
      </c>
      <c r="E404" s="169" t="str">
        <f t="shared" si="17"/>
        <v/>
      </c>
      <c r="F404" s="190" t="str">
        <f t="shared" si="18"/>
        <v/>
      </c>
    </row>
    <row r="405" spans="3:7">
      <c r="C405" s="169" t="s">
        <v>146</v>
      </c>
      <c r="D405" s="169" t="s">
        <v>146</v>
      </c>
      <c r="E405" s="169" t="str">
        <f t="shared" si="17"/>
        <v/>
      </c>
      <c r="F405" s="190" t="str">
        <f t="shared" si="18"/>
        <v/>
      </c>
    </row>
    <row r="406" spans="3:7">
      <c r="C406" s="169" t="s">
        <v>146</v>
      </c>
      <c r="D406" s="169" t="s">
        <v>146</v>
      </c>
      <c r="E406" s="169" t="str">
        <f t="shared" si="17"/>
        <v/>
      </c>
      <c r="F406" s="190" t="str">
        <f t="shared" si="18"/>
        <v/>
      </c>
    </row>
    <row r="407" spans="3:7">
      <c r="C407" s="169" t="s">
        <v>146</v>
      </c>
      <c r="D407" s="169" t="s">
        <v>146</v>
      </c>
      <c r="E407" s="169" t="str">
        <f t="shared" si="17"/>
        <v/>
      </c>
      <c r="F407" s="190" t="str">
        <f t="shared" si="18"/>
        <v/>
      </c>
    </row>
    <row r="408" spans="3:7">
      <c r="C408" s="169" t="s">
        <v>146</v>
      </c>
      <c r="D408" s="169" t="s">
        <v>146</v>
      </c>
      <c r="E408" s="169" t="str">
        <f t="shared" si="17"/>
        <v/>
      </c>
      <c r="F408" s="190" t="str">
        <f t="shared" si="18"/>
        <v/>
      </c>
    </row>
    <row r="409" spans="3:7">
      <c r="C409" s="169" t="s">
        <v>146</v>
      </c>
      <c r="D409" s="169" t="s">
        <v>146</v>
      </c>
      <c r="E409" s="169" t="str">
        <f t="shared" si="17"/>
        <v/>
      </c>
      <c r="F409" s="190" t="str">
        <f t="shared" si="18"/>
        <v/>
      </c>
    </row>
    <row r="410" spans="3:7">
      <c r="C410" s="169" t="s">
        <v>146</v>
      </c>
      <c r="D410" s="169" t="s">
        <v>146</v>
      </c>
      <c r="E410" s="169" t="str">
        <f t="shared" si="17"/>
        <v/>
      </c>
      <c r="F410" s="190" t="str">
        <f t="shared" si="18"/>
        <v/>
      </c>
    </row>
    <row r="411" spans="3:7">
      <c r="C411" s="169" t="s">
        <v>146</v>
      </c>
      <c r="D411" s="169" t="s">
        <v>146</v>
      </c>
      <c r="E411" s="169" t="str">
        <f t="shared" si="17"/>
        <v/>
      </c>
      <c r="F411" s="190" t="str">
        <f t="shared" si="18"/>
        <v/>
      </c>
    </row>
    <row r="412" spans="3:7">
      <c r="C412" s="169" t="s">
        <v>146</v>
      </c>
      <c r="D412" s="169" t="s">
        <v>146</v>
      </c>
      <c r="E412" s="169" t="str">
        <f t="shared" si="17"/>
        <v/>
      </c>
      <c r="F412" s="190" t="str">
        <f t="shared" si="18"/>
        <v/>
      </c>
      <c r="G412" s="191" t="str">
        <f t="shared" ref="G412" si="19">IF(DAY(B412)=15,D412,"")</f>
        <v/>
      </c>
    </row>
    <row r="413" spans="3:7">
      <c r="C413" s="169" t="s">
        <v>146</v>
      </c>
      <c r="D413" s="169" t="s">
        <v>146</v>
      </c>
      <c r="E413" s="169" t="str">
        <f t="shared" si="17"/>
        <v/>
      </c>
    </row>
    <row r="414" spans="3:7">
      <c r="C414" s="169" t="s">
        <v>146</v>
      </c>
      <c r="D414" s="169" t="s">
        <v>146</v>
      </c>
      <c r="E414" s="169" t="str">
        <f t="shared" si="17"/>
        <v/>
      </c>
    </row>
    <row r="415" spans="3:7">
      <c r="C415" s="169" t="s">
        <v>146</v>
      </c>
      <c r="D415" s="169" t="s">
        <v>146</v>
      </c>
      <c r="E415" s="169" t="str">
        <f t="shared" si="17"/>
        <v/>
      </c>
    </row>
    <row r="416" spans="3:7">
      <c r="C416" s="169" t="s">
        <v>146</v>
      </c>
      <c r="D416" s="169" t="s">
        <v>146</v>
      </c>
      <c r="E416" s="169" t="str">
        <f t="shared" si="17"/>
        <v/>
      </c>
    </row>
    <row r="417" spans="3:5">
      <c r="C417" s="169" t="s">
        <v>146</v>
      </c>
      <c r="D417" s="169" t="s">
        <v>146</v>
      </c>
      <c r="E417" s="169" t="str">
        <f t="shared" si="17"/>
        <v/>
      </c>
    </row>
    <row r="418" spans="3:5">
      <c r="C418" s="169" t="s">
        <v>146</v>
      </c>
      <c r="D418" s="169" t="s">
        <v>146</v>
      </c>
      <c r="E418" s="169" t="str">
        <f t="shared" si="17"/>
        <v/>
      </c>
    </row>
    <row r="419" spans="3:5">
      <c r="C419" s="169" t="s">
        <v>146</v>
      </c>
      <c r="D419" s="169" t="s">
        <v>146</v>
      </c>
      <c r="E419" s="169" t="str">
        <f t="shared" si="17"/>
        <v/>
      </c>
    </row>
    <row r="420" spans="3:5">
      <c r="C420" s="169" t="s">
        <v>146</v>
      </c>
      <c r="D420" s="169" t="s">
        <v>146</v>
      </c>
      <c r="E420" s="169" t="str">
        <f t="shared" si="17"/>
        <v/>
      </c>
    </row>
    <row r="421" spans="3:5">
      <c r="C421" s="169" t="s">
        <v>146</v>
      </c>
      <c r="D421" s="169" t="s">
        <v>146</v>
      </c>
      <c r="E421" s="169" t="str">
        <f t="shared" si="17"/>
        <v/>
      </c>
    </row>
    <row r="422" spans="3:5">
      <c r="C422" s="169" t="s">
        <v>146</v>
      </c>
      <c r="D422" s="169" t="s">
        <v>146</v>
      </c>
      <c r="E422" s="169" t="str">
        <f t="shared" si="17"/>
        <v/>
      </c>
    </row>
    <row r="423" spans="3:5">
      <c r="C423" s="169" t="s">
        <v>146</v>
      </c>
      <c r="D423" s="169" t="s">
        <v>146</v>
      </c>
      <c r="E423" s="169" t="str">
        <f t="shared" si="17"/>
        <v/>
      </c>
    </row>
    <row r="424" spans="3:5">
      <c r="C424" s="169" t="s">
        <v>146</v>
      </c>
      <c r="D424" s="169" t="s">
        <v>146</v>
      </c>
      <c r="E424" s="169" t="str">
        <f t="shared" si="17"/>
        <v/>
      </c>
    </row>
    <row r="425" spans="3:5">
      <c r="C425" s="169" t="s">
        <v>146</v>
      </c>
      <c r="D425" s="169" t="s">
        <v>146</v>
      </c>
      <c r="E425" s="169" t="str">
        <f t="shared" si="17"/>
        <v/>
      </c>
    </row>
    <row r="426" spans="3:5">
      <c r="C426" s="169" t="s">
        <v>146</v>
      </c>
      <c r="D426" s="169" t="s">
        <v>146</v>
      </c>
      <c r="E426" s="169" t="str">
        <f t="shared" si="17"/>
        <v/>
      </c>
    </row>
    <row r="427" spans="3:5">
      <c r="C427" s="169" t="s">
        <v>146</v>
      </c>
      <c r="D427" s="169" t="s">
        <v>146</v>
      </c>
      <c r="E427" s="169" t="str">
        <f t="shared" si="17"/>
        <v/>
      </c>
    </row>
    <row r="428" spans="3:5">
      <c r="C428" s="169" t="s">
        <v>146</v>
      </c>
      <c r="D428" s="169" t="s">
        <v>146</v>
      </c>
      <c r="E428" s="169" t="str">
        <f t="shared" si="17"/>
        <v/>
      </c>
    </row>
    <row r="429" spans="3:5">
      <c r="C429" s="169" t="s">
        <v>146</v>
      </c>
      <c r="D429" s="169" t="s">
        <v>146</v>
      </c>
      <c r="E429" s="169" t="str">
        <f t="shared" si="17"/>
        <v/>
      </c>
    </row>
    <row r="430" spans="3:5">
      <c r="C430" s="169" t="s">
        <v>146</v>
      </c>
      <c r="D430" s="169" t="s">
        <v>146</v>
      </c>
      <c r="E430" s="169" t="str">
        <f t="shared" si="17"/>
        <v/>
      </c>
    </row>
    <row r="431" spans="3:5">
      <c r="C431" s="169" t="s">
        <v>146</v>
      </c>
      <c r="D431" s="169" t="s">
        <v>146</v>
      </c>
      <c r="E431" s="169" t="str">
        <f t="shared" si="17"/>
        <v/>
      </c>
    </row>
    <row r="432" spans="3:5">
      <c r="C432" s="169" t="s">
        <v>146</v>
      </c>
      <c r="D432" s="169" t="s">
        <v>146</v>
      </c>
      <c r="E432" s="169" t="str">
        <f t="shared" si="17"/>
        <v/>
      </c>
    </row>
    <row r="433" spans="3:5">
      <c r="C433" s="169" t="s">
        <v>146</v>
      </c>
      <c r="D433" s="169" t="s">
        <v>146</v>
      </c>
      <c r="E433" s="169" t="str">
        <f t="shared" si="17"/>
        <v/>
      </c>
    </row>
    <row r="434" spans="3:5">
      <c r="C434" s="169" t="s">
        <v>146</v>
      </c>
      <c r="D434" s="169" t="s">
        <v>146</v>
      </c>
      <c r="E434" s="169" t="str">
        <f t="shared" si="17"/>
        <v/>
      </c>
    </row>
    <row r="435" spans="3:5">
      <c r="C435" s="169" t="s">
        <v>146</v>
      </c>
      <c r="D435" s="169" t="s">
        <v>146</v>
      </c>
      <c r="E435" s="169" t="str">
        <f t="shared" si="17"/>
        <v/>
      </c>
    </row>
    <row r="436" spans="3:5">
      <c r="C436" s="169" t="s">
        <v>146</v>
      </c>
      <c r="D436" s="169" t="s">
        <v>146</v>
      </c>
      <c r="E436" s="169" t="str">
        <f t="shared" si="17"/>
        <v/>
      </c>
    </row>
    <row r="437" spans="3:5">
      <c r="C437" s="169" t="s">
        <v>146</v>
      </c>
      <c r="D437" s="169" t="s">
        <v>146</v>
      </c>
      <c r="E437" s="169" t="str">
        <f t="shared" si="17"/>
        <v/>
      </c>
    </row>
    <row r="438" spans="3:5">
      <c r="C438" s="169" t="s">
        <v>146</v>
      </c>
      <c r="D438" s="169" t="s">
        <v>146</v>
      </c>
      <c r="E438" s="169" t="str">
        <f t="shared" si="17"/>
        <v/>
      </c>
    </row>
    <row r="439" spans="3:5">
      <c r="C439" s="169" t="s">
        <v>146</v>
      </c>
      <c r="D439" s="169" t="s">
        <v>146</v>
      </c>
      <c r="E439" s="169" t="str">
        <f t="shared" si="17"/>
        <v/>
      </c>
    </row>
    <row r="440" spans="3:5">
      <c r="C440" s="169" t="s">
        <v>146</v>
      </c>
      <c r="D440" s="169" t="s">
        <v>146</v>
      </c>
      <c r="E440" s="169" t="str">
        <f t="shared" si="17"/>
        <v/>
      </c>
    </row>
    <row r="441" spans="3:5">
      <c r="C441" s="169" t="s">
        <v>146</v>
      </c>
      <c r="D441" s="169" t="s">
        <v>146</v>
      </c>
      <c r="E441" s="169" t="str">
        <f t="shared" si="17"/>
        <v/>
      </c>
    </row>
    <row r="442" spans="3:5">
      <c r="C442" s="169" t="s">
        <v>146</v>
      </c>
      <c r="D442" s="169" t="s">
        <v>146</v>
      </c>
      <c r="E442" s="169" t="str">
        <f t="shared" si="17"/>
        <v/>
      </c>
    </row>
    <row r="443" spans="3:5">
      <c r="C443" s="169" t="s">
        <v>146</v>
      </c>
      <c r="D443" s="169" t="s">
        <v>146</v>
      </c>
      <c r="E443" s="169" t="str">
        <f t="shared" si="17"/>
        <v/>
      </c>
    </row>
    <row r="444" spans="3:5">
      <c r="C444" s="169" t="s">
        <v>146</v>
      </c>
      <c r="D444" s="169" t="s">
        <v>146</v>
      </c>
      <c r="E444" s="169" t="str">
        <f t="shared" si="17"/>
        <v/>
      </c>
    </row>
    <row r="445" spans="3:5">
      <c r="C445" s="169" t="s">
        <v>146</v>
      </c>
      <c r="D445" s="169" t="s">
        <v>146</v>
      </c>
      <c r="E445" s="169" t="str">
        <f t="shared" si="17"/>
        <v/>
      </c>
    </row>
    <row r="446" spans="3:5">
      <c r="C446" s="169" t="s">
        <v>146</v>
      </c>
      <c r="D446" s="169" t="s">
        <v>146</v>
      </c>
      <c r="E446" s="169" t="str">
        <f t="shared" si="17"/>
        <v/>
      </c>
    </row>
    <row r="447" spans="3:5">
      <c r="C447" s="169" t="s">
        <v>146</v>
      </c>
      <c r="D447" s="169" t="s">
        <v>146</v>
      </c>
      <c r="E447" s="169" t="str">
        <f t="shared" si="17"/>
        <v/>
      </c>
    </row>
    <row r="448" spans="3:5">
      <c r="C448" s="169" t="s">
        <v>146</v>
      </c>
      <c r="D448" s="169" t="s">
        <v>146</v>
      </c>
      <c r="E448" s="169" t="str">
        <f t="shared" si="17"/>
        <v/>
      </c>
    </row>
    <row r="449" spans="3:5">
      <c r="C449" s="169" t="s">
        <v>146</v>
      </c>
      <c r="D449" s="169" t="s">
        <v>146</v>
      </c>
      <c r="E449" s="169" t="str">
        <f t="shared" si="17"/>
        <v/>
      </c>
    </row>
    <row r="450" spans="3:5">
      <c r="C450" s="169" t="s">
        <v>146</v>
      </c>
      <c r="D450" s="169" t="s">
        <v>146</v>
      </c>
      <c r="E450" s="169" t="str">
        <f t="shared" si="17"/>
        <v/>
      </c>
    </row>
    <row r="451" spans="3:5">
      <c r="C451" s="169" t="s">
        <v>146</v>
      </c>
      <c r="D451" s="169" t="s">
        <v>146</v>
      </c>
      <c r="E451" s="169" t="str">
        <f t="shared" si="17"/>
        <v/>
      </c>
    </row>
    <row r="452" spans="3:5">
      <c r="C452" s="169" t="s">
        <v>146</v>
      </c>
      <c r="D452" s="169" t="s">
        <v>146</v>
      </c>
      <c r="E452" s="169" t="str">
        <f t="shared" ref="E452:E515" si="20">IF(C452&lt;D452,C452,D452)</f>
        <v/>
      </c>
    </row>
    <row r="453" spans="3:5">
      <c r="C453" s="169" t="s">
        <v>146</v>
      </c>
      <c r="D453" s="169" t="s">
        <v>146</v>
      </c>
      <c r="E453" s="169" t="str">
        <f t="shared" si="20"/>
        <v/>
      </c>
    </row>
    <row r="454" spans="3:5">
      <c r="C454" s="169" t="s">
        <v>146</v>
      </c>
      <c r="D454" s="169" t="s">
        <v>146</v>
      </c>
      <c r="E454" s="169" t="str">
        <f t="shared" si="20"/>
        <v/>
      </c>
    </row>
    <row r="455" spans="3:5">
      <c r="C455" s="169" t="s">
        <v>146</v>
      </c>
      <c r="D455" s="169" t="s">
        <v>146</v>
      </c>
      <c r="E455" s="169" t="str">
        <f t="shared" si="20"/>
        <v/>
      </c>
    </row>
    <row r="456" spans="3:5">
      <c r="C456" s="169" t="s">
        <v>146</v>
      </c>
      <c r="D456" s="169" t="s">
        <v>146</v>
      </c>
      <c r="E456" s="169" t="str">
        <f t="shared" si="20"/>
        <v/>
      </c>
    </row>
    <row r="457" spans="3:5">
      <c r="C457" s="169" t="s">
        <v>146</v>
      </c>
      <c r="D457" s="169" t="s">
        <v>146</v>
      </c>
      <c r="E457" s="169" t="str">
        <f t="shared" si="20"/>
        <v/>
      </c>
    </row>
    <row r="458" spans="3:5">
      <c r="C458" s="169" t="s">
        <v>146</v>
      </c>
      <c r="D458" s="169" t="s">
        <v>146</v>
      </c>
      <c r="E458" s="169" t="str">
        <f t="shared" si="20"/>
        <v/>
      </c>
    </row>
    <row r="459" spans="3:5">
      <c r="C459" s="169" t="s">
        <v>146</v>
      </c>
      <c r="D459" s="169" t="s">
        <v>146</v>
      </c>
      <c r="E459" s="169" t="str">
        <f t="shared" si="20"/>
        <v/>
      </c>
    </row>
    <row r="460" spans="3:5">
      <c r="C460" s="169" t="s">
        <v>146</v>
      </c>
      <c r="D460" s="169" t="s">
        <v>146</v>
      </c>
      <c r="E460" s="169" t="str">
        <f t="shared" si="20"/>
        <v/>
      </c>
    </row>
    <row r="461" spans="3:5">
      <c r="C461" s="169" t="s">
        <v>146</v>
      </c>
      <c r="D461" s="169" t="s">
        <v>146</v>
      </c>
      <c r="E461" s="169" t="str">
        <f t="shared" si="20"/>
        <v/>
      </c>
    </row>
    <row r="462" spans="3:5">
      <c r="C462" s="169" t="s">
        <v>146</v>
      </c>
      <c r="D462" s="169" t="s">
        <v>146</v>
      </c>
      <c r="E462" s="169" t="str">
        <f t="shared" si="20"/>
        <v/>
      </c>
    </row>
    <row r="463" spans="3:5">
      <c r="C463" s="169" t="s">
        <v>146</v>
      </c>
      <c r="D463" s="169" t="s">
        <v>146</v>
      </c>
      <c r="E463" s="169" t="str">
        <f t="shared" si="20"/>
        <v/>
      </c>
    </row>
    <row r="464" spans="3:5">
      <c r="C464" s="169" t="s">
        <v>146</v>
      </c>
      <c r="D464" s="169" t="s">
        <v>146</v>
      </c>
      <c r="E464" s="169" t="str">
        <f t="shared" si="20"/>
        <v/>
      </c>
    </row>
    <row r="465" spans="3:5">
      <c r="C465" s="169" t="s">
        <v>146</v>
      </c>
      <c r="D465" s="169" t="s">
        <v>146</v>
      </c>
      <c r="E465" s="169" t="str">
        <f t="shared" si="20"/>
        <v/>
      </c>
    </row>
    <row r="466" spans="3:5">
      <c r="C466" s="169" t="s">
        <v>146</v>
      </c>
      <c r="D466" s="169" t="s">
        <v>146</v>
      </c>
      <c r="E466" s="169" t="str">
        <f t="shared" si="20"/>
        <v/>
      </c>
    </row>
    <row r="467" spans="3:5">
      <c r="C467" s="169" t="s">
        <v>146</v>
      </c>
      <c r="D467" s="169" t="s">
        <v>146</v>
      </c>
      <c r="E467" s="169" t="str">
        <f t="shared" si="20"/>
        <v/>
      </c>
    </row>
    <row r="468" spans="3:5">
      <c r="C468" s="169" t="s">
        <v>146</v>
      </c>
      <c r="D468" s="169" t="s">
        <v>146</v>
      </c>
      <c r="E468" s="169" t="str">
        <f t="shared" si="20"/>
        <v/>
      </c>
    </row>
    <row r="469" spans="3:5">
      <c r="C469" s="169" t="s">
        <v>146</v>
      </c>
      <c r="D469" s="169" t="s">
        <v>146</v>
      </c>
      <c r="E469" s="169" t="str">
        <f t="shared" si="20"/>
        <v/>
      </c>
    </row>
    <row r="470" spans="3:5">
      <c r="C470" s="169" t="s">
        <v>146</v>
      </c>
      <c r="D470" s="169" t="s">
        <v>146</v>
      </c>
      <c r="E470" s="169" t="str">
        <f t="shared" si="20"/>
        <v/>
      </c>
    </row>
    <row r="471" spans="3:5">
      <c r="C471" s="169" t="s">
        <v>146</v>
      </c>
      <c r="D471" s="169" t="s">
        <v>146</v>
      </c>
      <c r="E471" s="169" t="str">
        <f t="shared" si="20"/>
        <v/>
      </c>
    </row>
    <row r="472" spans="3:5">
      <c r="C472" s="169" t="s">
        <v>146</v>
      </c>
      <c r="D472" s="169" t="s">
        <v>146</v>
      </c>
      <c r="E472" s="169" t="str">
        <f t="shared" si="20"/>
        <v/>
      </c>
    </row>
    <row r="473" spans="3:5">
      <c r="C473" s="169" t="s">
        <v>146</v>
      </c>
      <c r="D473" s="169" t="s">
        <v>146</v>
      </c>
      <c r="E473" s="169" t="str">
        <f t="shared" si="20"/>
        <v/>
      </c>
    </row>
    <row r="474" spans="3:5">
      <c r="C474" s="169" t="s">
        <v>146</v>
      </c>
      <c r="D474" s="169" t="s">
        <v>146</v>
      </c>
      <c r="E474" s="169" t="str">
        <f t="shared" si="20"/>
        <v/>
      </c>
    </row>
    <row r="475" spans="3:5">
      <c r="C475" s="169" t="s">
        <v>146</v>
      </c>
      <c r="D475" s="169" t="s">
        <v>146</v>
      </c>
      <c r="E475" s="169" t="str">
        <f t="shared" si="20"/>
        <v/>
      </c>
    </row>
    <row r="476" spans="3:5">
      <c r="C476" s="169" t="s">
        <v>146</v>
      </c>
      <c r="D476" s="169" t="s">
        <v>146</v>
      </c>
      <c r="E476" s="169" t="str">
        <f t="shared" si="20"/>
        <v/>
      </c>
    </row>
    <row r="477" spans="3:5">
      <c r="C477" s="169" t="s">
        <v>146</v>
      </c>
      <c r="D477" s="169" t="s">
        <v>146</v>
      </c>
      <c r="E477" s="169" t="str">
        <f t="shared" si="20"/>
        <v/>
      </c>
    </row>
    <row r="478" spans="3:5">
      <c r="C478" s="169" t="s">
        <v>146</v>
      </c>
      <c r="D478" s="169" t="s">
        <v>146</v>
      </c>
      <c r="E478" s="169" t="str">
        <f t="shared" si="20"/>
        <v/>
      </c>
    </row>
    <row r="479" spans="3:5">
      <c r="C479" s="169" t="s">
        <v>146</v>
      </c>
      <c r="D479" s="169" t="s">
        <v>146</v>
      </c>
      <c r="E479" s="169" t="str">
        <f t="shared" si="20"/>
        <v/>
      </c>
    </row>
    <row r="480" spans="3:5">
      <c r="C480" s="169" t="s">
        <v>146</v>
      </c>
      <c r="D480" s="169" t="s">
        <v>146</v>
      </c>
      <c r="E480" s="169" t="str">
        <f t="shared" si="20"/>
        <v/>
      </c>
    </row>
    <row r="481" spans="3:5">
      <c r="C481" s="169" t="s">
        <v>146</v>
      </c>
      <c r="D481" s="169" t="s">
        <v>146</v>
      </c>
      <c r="E481" s="169" t="str">
        <f t="shared" si="20"/>
        <v/>
      </c>
    </row>
    <row r="482" spans="3:5">
      <c r="C482" s="169" t="s">
        <v>146</v>
      </c>
      <c r="D482" s="169" t="s">
        <v>146</v>
      </c>
      <c r="E482" s="169" t="str">
        <f t="shared" si="20"/>
        <v/>
      </c>
    </row>
    <row r="483" spans="3:5">
      <c r="C483" s="169" t="s">
        <v>146</v>
      </c>
      <c r="D483" s="169" t="s">
        <v>146</v>
      </c>
      <c r="E483" s="169" t="str">
        <f t="shared" si="20"/>
        <v/>
      </c>
    </row>
    <row r="484" spans="3:5">
      <c r="C484" s="169" t="s">
        <v>146</v>
      </c>
      <c r="D484" s="169" t="s">
        <v>146</v>
      </c>
      <c r="E484" s="169" t="str">
        <f t="shared" si="20"/>
        <v/>
      </c>
    </row>
    <row r="485" spans="3:5">
      <c r="C485" s="169" t="s">
        <v>146</v>
      </c>
      <c r="D485" s="169" t="s">
        <v>146</v>
      </c>
      <c r="E485" s="169" t="str">
        <f t="shared" si="20"/>
        <v/>
      </c>
    </row>
    <row r="486" spans="3:5">
      <c r="C486" s="169" t="s">
        <v>146</v>
      </c>
      <c r="D486" s="169" t="s">
        <v>146</v>
      </c>
      <c r="E486" s="169" t="str">
        <f t="shared" si="20"/>
        <v/>
      </c>
    </row>
    <row r="487" spans="3:5">
      <c r="C487" s="169" t="s">
        <v>146</v>
      </c>
      <c r="D487" s="169" t="s">
        <v>146</v>
      </c>
      <c r="E487" s="169" t="str">
        <f t="shared" si="20"/>
        <v/>
      </c>
    </row>
    <row r="488" spans="3:5">
      <c r="C488" s="169" t="s">
        <v>146</v>
      </c>
      <c r="D488" s="169" t="s">
        <v>146</v>
      </c>
      <c r="E488" s="169" t="str">
        <f t="shared" si="20"/>
        <v/>
      </c>
    </row>
    <row r="489" spans="3:5">
      <c r="C489" s="169" t="s">
        <v>146</v>
      </c>
      <c r="D489" s="169" t="s">
        <v>146</v>
      </c>
      <c r="E489" s="169" t="str">
        <f t="shared" si="20"/>
        <v/>
      </c>
    </row>
    <row r="490" spans="3:5">
      <c r="C490" s="169" t="s">
        <v>146</v>
      </c>
      <c r="D490" s="169" t="s">
        <v>146</v>
      </c>
      <c r="E490" s="169" t="str">
        <f t="shared" si="20"/>
        <v/>
      </c>
    </row>
    <row r="491" spans="3:5">
      <c r="C491" s="169" t="s">
        <v>146</v>
      </c>
      <c r="D491" s="169" t="s">
        <v>146</v>
      </c>
      <c r="E491" s="169" t="str">
        <f t="shared" si="20"/>
        <v/>
      </c>
    </row>
    <row r="492" spans="3:5">
      <c r="C492" s="169" t="s">
        <v>146</v>
      </c>
      <c r="D492" s="169" t="s">
        <v>146</v>
      </c>
      <c r="E492" s="169" t="str">
        <f t="shared" si="20"/>
        <v/>
      </c>
    </row>
    <row r="493" spans="3:5">
      <c r="C493" s="169" t="s">
        <v>146</v>
      </c>
      <c r="D493" s="169" t="s">
        <v>146</v>
      </c>
      <c r="E493" s="169" t="str">
        <f t="shared" si="20"/>
        <v/>
      </c>
    </row>
    <row r="494" spans="3:5">
      <c r="C494" s="169" t="s">
        <v>146</v>
      </c>
      <c r="D494" s="169" t="s">
        <v>146</v>
      </c>
      <c r="E494" s="169" t="str">
        <f t="shared" si="20"/>
        <v/>
      </c>
    </row>
    <row r="495" spans="3:5">
      <c r="C495" s="169" t="s">
        <v>146</v>
      </c>
      <c r="D495" s="169" t="s">
        <v>146</v>
      </c>
      <c r="E495" s="169" t="str">
        <f t="shared" si="20"/>
        <v/>
      </c>
    </row>
    <row r="496" spans="3:5">
      <c r="C496" s="169" t="s">
        <v>146</v>
      </c>
      <c r="D496" s="169" t="s">
        <v>146</v>
      </c>
      <c r="E496" s="169" t="str">
        <f t="shared" si="20"/>
        <v/>
      </c>
    </row>
    <row r="497" spans="3:5">
      <c r="C497" s="169" t="s">
        <v>146</v>
      </c>
      <c r="D497" s="169" t="s">
        <v>146</v>
      </c>
      <c r="E497" s="169" t="str">
        <f t="shared" si="20"/>
        <v/>
      </c>
    </row>
    <row r="498" spans="3:5">
      <c r="C498" s="169" t="s">
        <v>146</v>
      </c>
      <c r="D498" s="169" t="s">
        <v>146</v>
      </c>
      <c r="E498" s="169" t="str">
        <f t="shared" si="20"/>
        <v/>
      </c>
    </row>
    <row r="499" spans="3:5">
      <c r="C499" s="169" t="s">
        <v>146</v>
      </c>
      <c r="D499" s="169" t="s">
        <v>146</v>
      </c>
      <c r="E499" s="169" t="str">
        <f t="shared" si="20"/>
        <v/>
      </c>
    </row>
    <row r="500" spans="3:5">
      <c r="C500" s="169" t="s">
        <v>146</v>
      </c>
      <c r="D500" s="169" t="s">
        <v>146</v>
      </c>
      <c r="E500" s="169" t="str">
        <f t="shared" si="20"/>
        <v/>
      </c>
    </row>
    <row r="501" spans="3:5">
      <c r="C501" s="169" t="s">
        <v>146</v>
      </c>
      <c r="D501" s="169" t="s">
        <v>146</v>
      </c>
      <c r="E501" s="169" t="str">
        <f t="shared" si="20"/>
        <v/>
      </c>
    </row>
    <row r="502" spans="3:5">
      <c r="C502" s="169" t="s">
        <v>146</v>
      </c>
      <c r="D502" s="169" t="s">
        <v>146</v>
      </c>
      <c r="E502" s="169" t="str">
        <f t="shared" si="20"/>
        <v/>
      </c>
    </row>
    <row r="503" spans="3:5">
      <c r="C503" s="169" t="s">
        <v>146</v>
      </c>
      <c r="D503" s="169" t="s">
        <v>146</v>
      </c>
      <c r="E503" s="169" t="str">
        <f t="shared" si="20"/>
        <v/>
      </c>
    </row>
    <row r="504" spans="3:5">
      <c r="C504" s="169" t="s">
        <v>146</v>
      </c>
      <c r="D504" s="169" t="s">
        <v>146</v>
      </c>
      <c r="E504" s="169" t="str">
        <f t="shared" si="20"/>
        <v/>
      </c>
    </row>
    <row r="505" spans="3:5">
      <c r="C505" s="169" t="s">
        <v>146</v>
      </c>
      <c r="D505" s="169" t="s">
        <v>146</v>
      </c>
      <c r="E505" s="169" t="str">
        <f t="shared" si="20"/>
        <v/>
      </c>
    </row>
    <row r="506" spans="3:5">
      <c r="C506" s="169" t="s">
        <v>146</v>
      </c>
      <c r="D506" s="169" t="s">
        <v>146</v>
      </c>
      <c r="E506" s="169" t="str">
        <f t="shared" si="20"/>
        <v/>
      </c>
    </row>
    <row r="507" spans="3:5">
      <c r="C507" s="169" t="s">
        <v>146</v>
      </c>
      <c r="D507" s="169" t="s">
        <v>146</v>
      </c>
      <c r="E507" s="169" t="str">
        <f t="shared" si="20"/>
        <v/>
      </c>
    </row>
    <row r="508" spans="3:5">
      <c r="C508" s="169" t="s">
        <v>146</v>
      </c>
      <c r="D508" s="169" t="s">
        <v>146</v>
      </c>
      <c r="E508" s="169" t="str">
        <f t="shared" si="20"/>
        <v/>
      </c>
    </row>
    <row r="509" spans="3:5">
      <c r="C509" s="169" t="s">
        <v>146</v>
      </c>
      <c r="D509" s="169" t="s">
        <v>146</v>
      </c>
      <c r="E509" s="169" t="str">
        <f t="shared" si="20"/>
        <v/>
      </c>
    </row>
    <row r="510" spans="3:5">
      <c r="C510" s="169" t="s">
        <v>146</v>
      </c>
      <c r="D510" s="169" t="s">
        <v>146</v>
      </c>
      <c r="E510" s="169" t="str">
        <f t="shared" si="20"/>
        <v/>
      </c>
    </row>
    <row r="511" spans="3:5">
      <c r="C511" s="169" t="s">
        <v>146</v>
      </c>
      <c r="D511" s="169" t="s">
        <v>146</v>
      </c>
      <c r="E511" s="169" t="str">
        <f t="shared" si="20"/>
        <v/>
      </c>
    </row>
    <row r="512" spans="3:5">
      <c r="C512" s="169" t="s">
        <v>146</v>
      </c>
      <c r="D512" s="169" t="s">
        <v>146</v>
      </c>
      <c r="E512" s="169" t="str">
        <f t="shared" si="20"/>
        <v/>
      </c>
    </row>
    <row r="513" spans="3:5">
      <c r="C513" s="169" t="s">
        <v>146</v>
      </c>
      <c r="D513" s="169" t="s">
        <v>146</v>
      </c>
      <c r="E513" s="169" t="str">
        <f t="shared" si="20"/>
        <v/>
      </c>
    </row>
    <row r="514" spans="3:5">
      <c r="C514" s="169" t="s">
        <v>146</v>
      </c>
      <c r="D514" s="169" t="s">
        <v>146</v>
      </c>
      <c r="E514" s="169" t="str">
        <f t="shared" si="20"/>
        <v/>
      </c>
    </row>
    <row r="515" spans="3:5">
      <c r="C515" s="169" t="s">
        <v>146</v>
      </c>
      <c r="D515" s="169" t="s">
        <v>146</v>
      </c>
      <c r="E515" s="169" t="str">
        <f t="shared" si="20"/>
        <v/>
      </c>
    </row>
    <row r="516" spans="3:5">
      <c r="C516" s="169" t="s">
        <v>146</v>
      </c>
      <c r="D516" s="169" t="s">
        <v>146</v>
      </c>
      <c r="E516" s="169" t="str">
        <f t="shared" ref="E516:E579" si="21">IF(C516&lt;D516,C516,D516)</f>
        <v/>
      </c>
    </row>
    <row r="517" spans="3:5">
      <c r="C517" s="169" t="s">
        <v>146</v>
      </c>
      <c r="D517" s="169" t="s">
        <v>146</v>
      </c>
      <c r="E517" s="169" t="str">
        <f t="shared" si="21"/>
        <v/>
      </c>
    </row>
    <row r="518" spans="3:5">
      <c r="C518" s="169" t="s">
        <v>146</v>
      </c>
      <c r="D518" s="169" t="s">
        <v>146</v>
      </c>
      <c r="E518" s="169" t="str">
        <f t="shared" si="21"/>
        <v/>
      </c>
    </row>
    <row r="519" spans="3:5">
      <c r="C519" s="169" t="s">
        <v>146</v>
      </c>
      <c r="D519" s="169" t="s">
        <v>146</v>
      </c>
      <c r="E519" s="169" t="str">
        <f t="shared" si="21"/>
        <v/>
      </c>
    </row>
    <row r="520" spans="3:5">
      <c r="C520" s="169" t="s">
        <v>146</v>
      </c>
      <c r="D520" s="169" t="s">
        <v>146</v>
      </c>
      <c r="E520" s="169" t="str">
        <f t="shared" si="21"/>
        <v/>
      </c>
    </row>
    <row r="521" spans="3:5">
      <c r="C521" s="169" t="s">
        <v>146</v>
      </c>
      <c r="D521" s="169" t="s">
        <v>146</v>
      </c>
      <c r="E521" s="169" t="str">
        <f t="shared" si="21"/>
        <v/>
      </c>
    </row>
    <row r="522" spans="3:5">
      <c r="C522" s="169" t="s">
        <v>146</v>
      </c>
      <c r="D522" s="169" t="s">
        <v>146</v>
      </c>
      <c r="E522" s="169" t="str">
        <f t="shared" si="21"/>
        <v/>
      </c>
    </row>
    <row r="523" spans="3:5">
      <c r="C523" s="169" t="s">
        <v>146</v>
      </c>
      <c r="D523" s="169" t="s">
        <v>146</v>
      </c>
      <c r="E523" s="169" t="str">
        <f t="shared" si="21"/>
        <v/>
      </c>
    </row>
    <row r="524" spans="3:5">
      <c r="C524" s="169" t="s">
        <v>146</v>
      </c>
      <c r="D524" s="169" t="s">
        <v>146</v>
      </c>
      <c r="E524" s="169" t="str">
        <f t="shared" si="21"/>
        <v/>
      </c>
    </row>
    <row r="525" spans="3:5">
      <c r="C525" s="169" t="s">
        <v>146</v>
      </c>
      <c r="D525" s="169" t="s">
        <v>146</v>
      </c>
      <c r="E525" s="169" t="str">
        <f t="shared" si="21"/>
        <v/>
      </c>
    </row>
    <row r="526" spans="3:5">
      <c r="C526" s="169" t="s">
        <v>146</v>
      </c>
      <c r="D526" s="169" t="s">
        <v>146</v>
      </c>
      <c r="E526" s="169" t="str">
        <f t="shared" si="21"/>
        <v/>
      </c>
    </row>
    <row r="527" spans="3:5">
      <c r="C527" s="169" t="s">
        <v>146</v>
      </c>
      <c r="D527" s="169" t="s">
        <v>146</v>
      </c>
      <c r="E527" s="169" t="str">
        <f t="shared" si="21"/>
        <v/>
      </c>
    </row>
    <row r="528" spans="3:5">
      <c r="C528" s="169" t="s">
        <v>146</v>
      </c>
      <c r="D528" s="169" t="s">
        <v>146</v>
      </c>
      <c r="E528" s="169" t="str">
        <f t="shared" si="21"/>
        <v/>
      </c>
    </row>
    <row r="529" spans="3:5">
      <c r="C529" s="169" t="s">
        <v>146</v>
      </c>
      <c r="D529" s="169" t="s">
        <v>146</v>
      </c>
      <c r="E529" s="169" t="str">
        <f t="shared" si="21"/>
        <v/>
      </c>
    </row>
    <row r="530" spans="3:5">
      <c r="C530" s="169" t="s">
        <v>146</v>
      </c>
      <c r="D530" s="169" t="s">
        <v>146</v>
      </c>
      <c r="E530" s="169" t="str">
        <f t="shared" si="21"/>
        <v/>
      </c>
    </row>
    <row r="531" spans="3:5">
      <c r="C531" s="169" t="s">
        <v>146</v>
      </c>
      <c r="D531" s="169" t="s">
        <v>146</v>
      </c>
      <c r="E531" s="169" t="str">
        <f t="shared" si="21"/>
        <v/>
      </c>
    </row>
    <row r="532" spans="3:5">
      <c r="C532" s="169" t="s">
        <v>146</v>
      </c>
      <c r="D532" s="169" t="s">
        <v>146</v>
      </c>
      <c r="E532" s="169" t="str">
        <f t="shared" si="21"/>
        <v/>
      </c>
    </row>
    <row r="533" spans="3:5">
      <c r="C533" s="169" t="s">
        <v>146</v>
      </c>
      <c r="D533" s="169" t="s">
        <v>146</v>
      </c>
      <c r="E533" s="169" t="str">
        <f t="shared" si="21"/>
        <v/>
      </c>
    </row>
    <row r="534" spans="3:5">
      <c r="C534" s="169" t="s">
        <v>146</v>
      </c>
      <c r="D534" s="169" t="s">
        <v>146</v>
      </c>
      <c r="E534" s="169" t="str">
        <f t="shared" si="21"/>
        <v/>
      </c>
    </row>
    <row r="535" spans="3:5">
      <c r="C535" s="169" t="s">
        <v>146</v>
      </c>
      <c r="D535" s="169" t="s">
        <v>146</v>
      </c>
      <c r="E535" s="169" t="str">
        <f t="shared" si="21"/>
        <v/>
      </c>
    </row>
    <row r="536" spans="3:5">
      <c r="C536" s="169" t="s">
        <v>146</v>
      </c>
      <c r="D536" s="169" t="s">
        <v>146</v>
      </c>
      <c r="E536" s="169" t="str">
        <f t="shared" si="21"/>
        <v/>
      </c>
    </row>
    <row r="537" spans="3:5">
      <c r="C537" s="169" t="s">
        <v>146</v>
      </c>
      <c r="D537" s="169" t="s">
        <v>146</v>
      </c>
      <c r="E537" s="169" t="str">
        <f t="shared" si="21"/>
        <v/>
      </c>
    </row>
    <row r="538" spans="3:5">
      <c r="C538" s="169" t="s">
        <v>146</v>
      </c>
      <c r="D538" s="169" t="s">
        <v>146</v>
      </c>
      <c r="E538" s="169" t="str">
        <f t="shared" si="21"/>
        <v/>
      </c>
    </row>
    <row r="539" spans="3:5">
      <c r="C539" s="169" t="s">
        <v>146</v>
      </c>
      <c r="D539" s="169" t="s">
        <v>146</v>
      </c>
      <c r="E539" s="169" t="str">
        <f t="shared" si="21"/>
        <v/>
      </c>
    </row>
    <row r="540" spans="3:5">
      <c r="C540" s="169" t="s">
        <v>146</v>
      </c>
      <c r="D540" s="169" t="s">
        <v>146</v>
      </c>
      <c r="E540" s="169" t="str">
        <f t="shared" si="21"/>
        <v/>
      </c>
    </row>
    <row r="541" spans="3:5">
      <c r="C541" s="169" t="s">
        <v>146</v>
      </c>
      <c r="D541" s="169" t="s">
        <v>146</v>
      </c>
      <c r="E541" s="169" t="str">
        <f t="shared" si="21"/>
        <v/>
      </c>
    </row>
    <row r="542" spans="3:5">
      <c r="C542" s="169" t="s">
        <v>146</v>
      </c>
      <c r="D542" s="169" t="s">
        <v>146</v>
      </c>
      <c r="E542" s="169" t="str">
        <f t="shared" si="21"/>
        <v/>
      </c>
    </row>
    <row r="543" spans="3:5">
      <c r="C543" s="169" t="s">
        <v>146</v>
      </c>
      <c r="D543" s="169" t="s">
        <v>146</v>
      </c>
      <c r="E543" s="169" t="str">
        <f t="shared" si="21"/>
        <v/>
      </c>
    </row>
    <row r="544" spans="3:5">
      <c r="C544" s="169" t="s">
        <v>146</v>
      </c>
      <c r="D544" s="169" t="s">
        <v>146</v>
      </c>
      <c r="E544" s="169" t="str">
        <f t="shared" si="21"/>
        <v/>
      </c>
    </row>
    <row r="545" spans="3:5">
      <c r="C545" s="169" t="s">
        <v>146</v>
      </c>
      <c r="D545" s="169" t="s">
        <v>146</v>
      </c>
      <c r="E545" s="169" t="str">
        <f t="shared" si="21"/>
        <v/>
      </c>
    </row>
    <row r="546" spans="3:5">
      <c r="C546" s="169" t="s">
        <v>146</v>
      </c>
      <c r="D546" s="169" t="s">
        <v>146</v>
      </c>
      <c r="E546" s="169" t="str">
        <f t="shared" si="21"/>
        <v/>
      </c>
    </row>
    <row r="547" spans="3:5">
      <c r="C547" s="169" t="s">
        <v>146</v>
      </c>
      <c r="D547" s="169" t="s">
        <v>146</v>
      </c>
      <c r="E547" s="169" t="str">
        <f t="shared" si="21"/>
        <v/>
      </c>
    </row>
    <row r="548" spans="3:5">
      <c r="C548" s="169" t="s">
        <v>146</v>
      </c>
      <c r="D548" s="169" t="s">
        <v>146</v>
      </c>
      <c r="E548" s="169" t="str">
        <f t="shared" si="21"/>
        <v/>
      </c>
    </row>
    <row r="549" spans="3:5">
      <c r="C549" s="169" t="s">
        <v>146</v>
      </c>
      <c r="D549" s="169" t="s">
        <v>146</v>
      </c>
      <c r="E549" s="169" t="str">
        <f t="shared" si="21"/>
        <v/>
      </c>
    </row>
    <row r="550" spans="3:5">
      <c r="C550" s="169" t="s">
        <v>146</v>
      </c>
      <c r="D550" s="169" t="s">
        <v>146</v>
      </c>
      <c r="E550" s="169" t="str">
        <f t="shared" si="21"/>
        <v/>
      </c>
    </row>
    <row r="551" spans="3:5">
      <c r="C551" s="169" t="s">
        <v>146</v>
      </c>
      <c r="D551" s="169" t="s">
        <v>146</v>
      </c>
      <c r="E551" s="169" t="str">
        <f t="shared" si="21"/>
        <v/>
      </c>
    </row>
    <row r="552" spans="3:5">
      <c r="C552" s="169" t="s">
        <v>146</v>
      </c>
      <c r="D552" s="169" t="s">
        <v>146</v>
      </c>
      <c r="E552" s="169" t="str">
        <f t="shared" si="21"/>
        <v/>
      </c>
    </row>
    <row r="553" spans="3:5">
      <c r="C553" s="169" t="s">
        <v>146</v>
      </c>
      <c r="D553" s="169" t="s">
        <v>146</v>
      </c>
      <c r="E553" s="169" t="str">
        <f t="shared" si="21"/>
        <v/>
      </c>
    </row>
    <row r="554" spans="3:5">
      <c r="C554" s="169" t="s">
        <v>146</v>
      </c>
      <c r="D554" s="169" t="s">
        <v>146</v>
      </c>
      <c r="E554" s="169" t="str">
        <f t="shared" si="21"/>
        <v/>
      </c>
    </row>
    <row r="555" spans="3:5">
      <c r="C555" s="169" t="s">
        <v>146</v>
      </c>
      <c r="D555" s="169" t="s">
        <v>146</v>
      </c>
      <c r="E555" s="169" t="str">
        <f t="shared" si="21"/>
        <v/>
      </c>
    </row>
    <row r="556" spans="3:5">
      <c r="C556" s="169" t="s">
        <v>146</v>
      </c>
      <c r="D556" s="169" t="s">
        <v>146</v>
      </c>
      <c r="E556" s="169" t="str">
        <f t="shared" si="21"/>
        <v/>
      </c>
    </row>
    <row r="557" spans="3:5">
      <c r="C557" s="169" t="s">
        <v>146</v>
      </c>
      <c r="D557" s="169" t="s">
        <v>146</v>
      </c>
      <c r="E557" s="169" t="str">
        <f t="shared" si="21"/>
        <v/>
      </c>
    </row>
    <row r="558" spans="3:5">
      <c r="C558" s="169" t="s">
        <v>146</v>
      </c>
      <c r="D558" s="169" t="s">
        <v>146</v>
      </c>
      <c r="E558" s="169" t="str">
        <f t="shared" si="21"/>
        <v/>
      </c>
    </row>
    <row r="559" spans="3:5">
      <c r="C559" s="169" t="s">
        <v>146</v>
      </c>
      <c r="D559" s="169" t="s">
        <v>146</v>
      </c>
      <c r="E559" s="169" t="str">
        <f t="shared" si="21"/>
        <v/>
      </c>
    </row>
    <row r="560" spans="3:5">
      <c r="C560" s="169" t="s">
        <v>146</v>
      </c>
      <c r="D560" s="169" t="s">
        <v>146</v>
      </c>
      <c r="E560" s="169" t="str">
        <f t="shared" si="21"/>
        <v/>
      </c>
    </row>
    <row r="561" spans="3:5">
      <c r="C561" s="169" t="s">
        <v>146</v>
      </c>
      <c r="D561" s="169" t="s">
        <v>146</v>
      </c>
      <c r="E561" s="169" t="str">
        <f t="shared" si="21"/>
        <v/>
      </c>
    </row>
    <row r="562" spans="3:5">
      <c r="C562" s="169" t="s">
        <v>146</v>
      </c>
      <c r="D562" s="169" t="s">
        <v>146</v>
      </c>
      <c r="E562" s="169" t="str">
        <f t="shared" si="21"/>
        <v/>
      </c>
    </row>
    <row r="563" spans="3:5">
      <c r="C563" s="169" t="s">
        <v>146</v>
      </c>
      <c r="D563" s="169" t="s">
        <v>146</v>
      </c>
      <c r="E563" s="169" t="str">
        <f t="shared" si="21"/>
        <v/>
      </c>
    </row>
    <row r="564" spans="3:5">
      <c r="C564" s="169" t="s">
        <v>146</v>
      </c>
      <c r="D564" s="169" t="s">
        <v>146</v>
      </c>
      <c r="E564" s="169" t="str">
        <f t="shared" si="21"/>
        <v/>
      </c>
    </row>
    <row r="565" spans="3:5">
      <c r="C565" s="169" t="s">
        <v>146</v>
      </c>
      <c r="D565" s="169" t="s">
        <v>146</v>
      </c>
      <c r="E565" s="169" t="str">
        <f t="shared" si="21"/>
        <v/>
      </c>
    </row>
    <row r="566" spans="3:5">
      <c r="C566" s="169" t="s">
        <v>146</v>
      </c>
      <c r="D566" s="169" t="s">
        <v>146</v>
      </c>
      <c r="E566" s="169" t="str">
        <f t="shared" si="21"/>
        <v/>
      </c>
    </row>
    <row r="567" spans="3:5">
      <c r="C567" s="169" t="s">
        <v>146</v>
      </c>
      <c r="D567" s="169" t="s">
        <v>146</v>
      </c>
      <c r="E567" s="169" t="str">
        <f t="shared" si="21"/>
        <v/>
      </c>
    </row>
    <row r="568" spans="3:5">
      <c r="C568" s="169" t="s">
        <v>146</v>
      </c>
      <c r="D568" s="169" t="s">
        <v>146</v>
      </c>
      <c r="E568" s="169" t="str">
        <f t="shared" si="21"/>
        <v/>
      </c>
    </row>
    <row r="569" spans="3:5">
      <c r="C569" s="169" t="s">
        <v>146</v>
      </c>
      <c r="D569" s="169" t="s">
        <v>146</v>
      </c>
      <c r="E569" s="169" t="str">
        <f t="shared" si="21"/>
        <v/>
      </c>
    </row>
    <row r="570" spans="3:5">
      <c r="C570" s="169" t="s">
        <v>146</v>
      </c>
      <c r="D570" s="169" t="s">
        <v>146</v>
      </c>
      <c r="E570" s="169" t="str">
        <f t="shared" si="21"/>
        <v/>
      </c>
    </row>
    <row r="571" spans="3:5">
      <c r="C571" s="169" t="s">
        <v>146</v>
      </c>
      <c r="D571" s="169" t="s">
        <v>146</v>
      </c>
      <c r="E571" s="169" t="str">
        <f t="shared" si="21"/>
        <v/>
      </c>
    </row>
    <row r="572" spans="3:5">
      <c r="C572" s="169" t="s">
        <v>146</v>
      </c>
      <c r="D572" s="169" t="s">
        <v>146</v>
      </c>
      <c r="E572" s="169" t="str">
        <f t="shared" si="21"/>
        <v/>
      </c>
    </row>
    <row r="573" spans="3:5">
      <c r="C573" s="169" t="s">
        <v>146</v>
      </c>
      <c r="D573" s="169" t="s">
        <v>146</v>
      </c>
      <c r="E573" s="169" t="str">
        <f t="shared" si="21"/>
        <v/>
      </c>
    </row>
    <row r="574" spans="3:5">
      <c r="C574" s="169" t="s">
        <v>146</v>
      </c>
      <c r="D574" s="169" t="s">
        <v>146</v>
      </c>
      <c r="E574" s="169" t="str">
        <f t="shared" si="21"/>
        <v/>
      </c>
    </row>
    <row r="575" spans="3:5">
      <c r="C575" s="169" t="s">
        <v>146</v>
      </c>
      <c r="D575" s="169" t="s">
        <v>146</v>
      </c>
      <c r="E575" s="169" t="str">
        <f t="shared" si="21"/>
        <v/>
      </c>
    </row>
    <row r="576" spans="3:5">
      <c r="C576" s="169" t="s">
        <v>146</v>
      </c>
      <c r="D576" s="169" t="s">
        <v>146</v>
      </c>
      <c r="E576" s="169" t="str">
        <f t="shared" si="21"/>
        <v/>
      </c>
    </row>
    <row r="577" spans="3:5">
      <c r="C577" s="169" t="s">
        <v>146</v>
      </c>
      <c r="D577" s="169" t="s">
        <v>146</v>
      </c>
      <c r="E577" s="169" t="str">
        <f t="shared" si="21"/>
        <v/>
      </c>
    </row>
    <row r="578" spans="3:5">
      <c r="C578" s="169" t="s">
        <v>146</v>
      </c>
      <c r="D578" s="169" t="s">
        <v>146</v>
      </c>
      <c r="E578" s="169" t="str">
        <f t="shared" si="21"/>
        <v/>
      </c>
    </row>
    <row r="579" spans="3:5">
      <c r="C579" s="169" t="s">
        <v>146</v>
      </c>
      <c r="D579" s="169" t="s">
        <v>146</v>
      </c>
      <c r="E579" s="169" t="str">
        <f t="shared" si="21"/>
        <v/>
      </c>
    </row>
    <row r="580" spans="3:5">
      <c r="C580" s="169" t="s">
        <v>146</v>
      </c>
      <c r="D580" s="169" t="s">
        <v>146</v>
      </c>
      <c r="E580" s="169" t="str">
        <f t="shared" ref="E580:E643" si="22">IF(C580&lt;D580,C580,D580)</f>
        <v/>
      </c>
    </row>
    <row r="581" spans="3:5">
      <c r="C581" s="169" t="s">
        <v>146</v>
      </c>
      <c r="D581" s="169" t="s">
        <v>146</v>
      </c>
      <c r="E581" s="169" t="str">
        <f t="shared" si="22"/>
        <v/>
      </c>
    </row>
    <row r="582" spans="3:5">
      <c r="C582" s="169" t="s">
        <v>146</v>
      </c>
      <c r="D582" s="169" t="s">
        <v>146</v>
      </c>
      <c r="E582" s="169" t="str">
        <f t="shared" si="22"/>
        <v/>
      </c>
    </row>
    <row r="583" spans="3:5">
      <c r="C583" s="169" t="s">
        <v>146</v>
      </c>
      <c r="D583" s="169" t="s">
        <v>146</v>
      </c>
      <c r="E583" s="169" t="str">
        <f t="shared" si="22"/>
        <v/>
      </c>
    </row>
    <row r="584" spans="3:5">
      <c r="C584" s="169" t="s">
        <v>146</v>
      </c>
      <c r="D584" s="169" t="s">
        <v>146</v>
      </c>
      <c r="E584" s="169" t="str">
        <f t="shared" si="22"/>
        <v/>
      </c>
    </row>
    <row r="585" spans="3:5">
      <c r="C585" s="169" t="s">
        <v>146</v>
      </c>
      <c r="D585" s="169" t="s">
        <v>146</v>
      </c>
      <c r="E585" s="169" t="str">
        <f t="shared" si="22"/>
        <v/>
      </c>
    </row>
    <row r="586" spans="3:5">
      <c r="C586" s="169" t="s">
        <v>146</v>
      </c>
      <c r="D586" s="169" t="s">
        <v>146</v>
      </c>
      <c r="E586" s="169" t="str">
        <f t="shared" si="22"/>
        <v/>
      </c>
    </row>
    <row r="587" spans="3:5">
      <c r="C587" s="169" t="s">
        <v>146</v>
      </c>
      <c r="D587" s="169" t="s">
        <v>146</v>
      </c>
      <c r="E587" s="169" t="str">
        <f t="shared" si="22"/>
        <v/>
      </c>
    </row>
    <row r="588" spans="3:5">
      <c r="C588" s="169" t="s">
        <v>146</v>
      </c>
      <c r="D588" s="169" t="s">
        <v>146</v>
      </c>
      <c r="E588" s="169" t="str">
        <f t="shared" si="22"/>
        <v/>
      </c>
    </row>
    <row r="589" spans="3:5">
      <c r="C589" s="169" t="s">
        <v>146</v>
      </c>
      <c r="D589" s="169" t="s">
        <v>146</v>
      </c>
      <c r="E589" s="169" t="str">
        <f t="shared" si="22"/>
        <v/>
      </c>
    </row>
    <row r="590" spans="3:5">
      <c r="C590" s="169" t="s">
        <v>146</v>
      </c>
      <c r="D590" s="169" t="s">
        <v>146</v>
      </c>
      <c r="E590" s="169" t="str">
        <f t="shared" si="22"/>
        <v/>
      </c>
    </row>
    <row r="591" spans="3:5">
      <c r="C591" s="169" t="s">
        <v>146</v>
      </c>
      <c r="D591" s="169" t="s">
        <v>146</v>
      </c>
      <c r="E591" s="169" t="str">
        <f t="shared" si="22"/>
        <v/>
      </c>
    </row>
    <row r="592" spans="3:5">
      <c r="C592" s="169" t="s">
        <v>146</v>
      </c>
      <c r="D592" s="169" t="s">
        <v>146</v>
      </c>
      <c r="E592" s="169" t="str">
        <f t="shared" si="22"/>
        <v/>
      </c>
    </row>
    <row r="593" spans="3:5">
      <c r="C593" s="169" t="s">
        <v>146</v>
      </c>
      <c r="D593" s="169" t="s">
        <v>146</v>
      </c>
      <c r="E593" s="169" t="str">
        <f t="shared" si="22"/>
        <v/>
      </c>
    </row>
    <row r="594" spans="3:5">
      <c r="C594" s="169" t="s">
        <v>146</v>
      </c>
      <c r="D594" s="169" t="s">
        <v>146</v>
      </c>
      <c r="E594" s="169" t="str">
        <f t="shared" si="22"/>
        <v/>
      </c>
    </row>
    <row r="595" spans="3:5">
      <c r="C595" s="169" t="s">
        <v>146</v>
      </c>
      <c r="D595" s="169" t="s">
        <v>146</v>
      </c>
      <c r="E595" s="169" t="str">
        <f t="shared" si="22"/>
        <v/>
      </c>
    </row>
    <row r="596" spans="3:5">
      <c r="C596" s="169" t="s">
        <v>146</v>
      </c>
      <c r="D596" s="169" t="s">
        <v>146</v>
      </c>
      <c r="E596" s="169" t="str">
        <f t="shared" si="22"/>
        <v/>
      </c>
    </row>
    <row r="597" spans="3:5">
      <c r="C597" s="169" t="s">
        <v>146</v>
      </c>
      <c r="D597" s="169" t="s">
        <v>146</v>
      </c>
      <c r="E597" s="169" t="str">
        <f t="shared" si="22"/>
        <v/>
      </c>
    </row>
    <row r="598" spans="3:5">
      <c r="C598" s="169" t="s">
        <v>146</v>
      </c>
      <c r="D598" s="169" t="s">
        <v>146</v>
      </c>
      <c r="E598" s="169" t="str">
        <f t="shared" si="22"/>
        <v/>
      </c>
    </row>
    <row r="599" spans="3:5">
      <c r="C599" s="169" t="s">
        <v>146</v>
      </c>
      <c r="D599" s="169" t="s">
        <v>146</v>
      </c>
      <c r="E599" s="169" t="str">
        <f t="shared" si="22"/>
        <v/>
      </c>
    </row>
    <row r="600" spans="3:5">
      <c r="C600" s="169" t="s">
        <v>146</v>
      </c>
      <c r="D600" s="169" t="s">
        <v>146</v>
      </c>
      <c r="E600" s="169" t="str">
        <f t="shared" si="22"/>
        <v/>
      </c>
    </row>
    <row r="601" spans="3:5">
      <c r="C601" s="169" t="s">
        <v>146</v>
      </c>
      <c r="D601" s="169" t="s">
        <v>146</v>
      </c>
      <c r="E601" s="169" t="str">
        <f t="shared" si="22"/>
        <v/>
      </c>
    </row>
    <row r="602" spans="3:5">
      <c r="C602" s="169" t="s">
        <v>146</v>
      </c>
      <c r="D602" s="169" t="s">
        <v>146</v>
      </c>
      <c r="E602" s="169" t="str">
        <f t="shared" si="22"/>
        <v/>
      </c>
    </row>
    <row r="603" spans="3:5">
      <c r="C603" s="169" t="s">
        <v>146</v>
      </c>
      <c r="D603" s="169" t="s">
        <v>146</v>
      </c>
      <c r="E603" s="169" t="str">
        <f t="shared" si="22"/>
        <v/>
      </c>
    </row>
    <row r="604" spans="3:5">
      <c r="C604" s="169" t="s">
        <v>146</v>
      </c>
      <c r="D604" s="169" t="s">
        <v>146</v>
      </c>
      <c r="E604" s="169" t="str">
        <f t="shared" si="22"/>
        <v/>
      </c>
    </row>
    <row r="605" spans="3:5">
      <c r="C605" s="169" t="s">
        <v>146</v>
      </c>
      <c r="D605" s="169" t="s">
        <v>146</v>
      </c>
      <c r="E605" s="169" t="str">
        <f t="shared" si="22"/>
        <v/>
      </c>
    </row>
    <row r="606" spans="3:5">
      <c r="C606" s="169" t="s">
        <v>146</v>
      </c>
      <c r="D606" s="169" t="s">
        <v>146</v>
      </c>
      <c r="E606" s="169" t="str">
        <f t="shared" si="22"/>
        <v/>
      </c>
    </row>
    <row r="607" spans="3:5">
      <c r="C607" s="169" t="s">
        <v>146</v>
      </c>
      <c r="D607" s="169" t="s">
        <v>146</v>
      </c>
      <c r="E607" s="169" t="str">
        <f t="shared" si="22"/>
        <v/>
      </c>
    </row>
    <row r="608" spans="3:5">
      <c r="C608" s="169" t="s">
        <v>146</v>
      </c>
      <c r="D608" s="169" t="s">
        <v>146</v>
      </c>
      <c r="E608" s="169" t="str">
        <f t="shared" si="22"/>
        <v/>
      </c>
    </row>
    <row r="609" spans="3:5">
      <c r="C609" s="169" t="s">
        <v>146</v>
      </c>
      <c r="D609" s="169" t="s">
        <v>146</v>
      </c>
      <c r="E609" s="169" t="str">
        <f t="shared" si="22"/>
        <v/>
      </c>
    </row>
    <row r="610" spans="3:5">
      <c r="C610" s="169" t="s">
        <v>146</v>
      </c>
      <c r="D610" s="169" t="s">
        <v>146</v>
      </c>
      <c r="E610" s="169" t="str">
        <f t="shared" si="22"/>
        <v/>
      </c>
    </row>
    <row r="611" spans="3:5">
      <c r="C611" s="169" t="s">
        <v>146</v>
      </c>
      <c r="D611" s="169" t="s">
        <v>146</v>
      </c>
      <c r="E611" s="169" t="str">
        <f t="shared" si="22"/>
        <v/>
      </c>
    </row>
    <row r="612" spans="3:5">
      <c r="C612" s="169" t="s">
        <v>146</v>
      </c>
      <c r="D612" s="169" t="s">
        <v>146</v>
      </c>
      <c r="E612" s="169" t="str">
        <f t="shared" si="22"/>
        <v/>
      </c>
    </row>
    <row r="613" spans="3:5">
      <c r="C613" s="169" t="s">
        <v>146</v>
      </c>
      <c r="D613" s="169" t="s">
        <v>146</v>
      </c>
      <c r="E613" s="169" t="str">
        <f t="shared" si="22"/>
        <v/>
      </c>
    </row>
    <row r="614" spans="3:5">
      <c r="C614" s="169" t="s">
        <v>146</v>
      </c>
      <c r="D614" s="169" t="s">
        <v>146</v>
      </c>
      <c r="E614" s="169" t="str">
        <f t="shared" si="22"/>
        <v/>
      </c>
    </row>
    <row r="615" spans="3:5">
      <c r="C615" s="169" t="s">
        <v>146</v>
      </c>
      <c r="D615" s="169" t="s">
        <v>146</v>
      </c>
      <c r="E615" s="169" t="str">
        <f t="shared" si="22"/>
        <v/>
      </c>
    </row>
    <row r="616" spans="3:5">
      <c r="C616" s="169" t="s">
        <v>146</v>
      </c>
      <c r="D616" s="169" t="s">
        <v>146</v>
      </c>
      <c r="E616" s="169" t="str">
        <f t="shared" si="22"/>
        <v/>
      </c>
    </row>
    <row r="617" spans="3:5">
      <c r="C617" s="169" t="s">
        <v>146</v>
      </c>
      <c r="D617" s="169" t="s">
        <v>146</v>
      </c>
      <c r="E617" s="169" t="str">
        <f t="shared" si="22"/>
        <v/>
      </c>
    </row>
    <row r="618" spans="3:5">
      <c r="C618" s="169" t="s">
        <v>146</v>
      </c>
      <c r="D618" s="169" t="s">
        <v>146</v>
      </c>
      <c r="E618" s="169" t="str">
        <f t="shared" si="22"/>
        <v/>
      </c>
    </row>
    <row r="619" spans="3:5">
      <c r="C619" s="169" t="s">
        <v>146</v>
      </c>
      <c r="D619" s="169" t="s">
        <v>146</v>
      </c>
      <c r="E619" s="169" t="str">
        <f t="shared" si="22"/>
        <v/>
      </c>
    </row>
    <row r="620" spans="3:5">
      <c r="C620" s="169" t="s">
        <v>146</v>
      </c>
      <c r="D620" s="169" t="s">
        <v>146</v>
      </c>
      <c r="E620" s="169" t="str">
        <f t="shared" si="22"/>
        <v/>
      </c>
    </row>
    <row r="621" spans="3:5">
      <c r="C621" s="169" t="s">
        <v>146</v>
      </c>
      <c r="D621" s="169" t="s">
        <v>146</v>
      </c>
      <c r="E621" s="169" t="str">
        <f t="shared" si="22"/>
        <v/>
      </c>
    </row>
    <row r="622" spans="3:5">
      <c r="C622" s="169" t="s">
        <v>146</v>
      </c>
      <c r="D622" s="169" t="s">
        <v>146</v>
      </c>
      <c r="E622" s="169" t="str">
        <f t="shared" si="22"/>
        <v/>
      </c>
    </row>
    <row r="623" spans="3:5">
      <c r="C623" s="169" t="s">
        <v>146</v>
      </c>
      <c r="D623" s="169" t="s">
        <v>146</v>
      </c>
      <c r="E623" s="169" t="str">
        <f t="shared" si="22"/>
        <v/>
      </c>
    </row>
    <row r="624" spans="3:5">
      <c r="C624" s="169" t="s">
        <v>146</v>
      </c>
      <c r="D624" s="169" t="s">
        <v>146</v>
      </c>
      <c r="E624" s="169" t="str">
        <f t="shared" si="22"/>
        <v/>
      </c>
    </row>
    <row r="625" spans="3:5">
      <c r="C625" s="169" t="s">
        <v>146</v>
      </c>
      <c r="D625" s="169" t="s">
        <v>146</v>
      </c>
      <c r="E625" s="169" t="str">
        <f t="shared" si="22"/>
        <v/>
      </c>
    </row>
    <row r="626" spans="3:5">
      <c r="C626" s="169" t="s">
        <v>146</v>
      </c>
      <c r="D626" s="169" t="s">
        <v>146</v>
      </c>
      <c r="E626" s="169" t="str">
        <f t="shared" si="22"/>
        <v/>
      </c>
    </row>
    <row r="627" spans="3:5">
      <c r="C627" s="169" t="s">
        <v>146</v>
      </c>
      <c r="D627" s="169" t="s">
        <v>146</v>
      </c>
      <c r="E627" s="169" t="str">
        <f t="shared" si="22"/>
        <v/>
      </c>
    </row>
    <row r="628" spans="3:5">
      <c r="C628" s="169" t="s">
        <v>146</v>
      </c>
      <c r="D628" s="169" t="s">
        <v>146</v>
      </c>
      <c r="E628" s="169" t="str">
        <f t="shared" si="22"/>
        <v/>
      </c>
    </row>
    <row r="629" spans="3:5">
      <c r="C629" s="169" t="s">
        <v>146</v>
      </c>
      <c r="D629" s="169" t="s">
        <v>146</v>
      </c>
      <c r="E629" s="169" t="str">
        <f t="shared" si="22"/>
        <v/>
      </c>
    </row>
    <row r="630" spans="3:5">
      <c r="C630" s="169" t="s">
        <v>146</v>
      </c>
      <c r="D630" s="169" t="s">
        <v>146</v>
      </c>
      <c r="E630" s="169" t="str">
        <f t="shared" si="22"/>
        <v/>
      </c>
    </row>
    <row r="631" spans="3:5">
      <c r="C631" s="169" t="s">
        <v>146</v>
      </c>
      <c r="D631" s="169" t="s">
        <v>146</v>
      </c>
      <c r="E631" s="169" t="str">
        <f t="shared" si="22"/>
        <v/>
      </c>
    </row>
    <row r="632" spans="3:5">
      <c r="C632" s="169" t="s">
        <v>146</v>
      </c>
      <c r="D632" s="169" t="s">
        <v>146</v>
      </c>
      <c r="E632" s="169" t="str">
        <f t="shared" si="22"/>
        <v/>
      </c>
    </row>
    <row r="633" spans="3:5">
      <c r="C633" s="169" t="s">
        <v>146</v>
      </c>
      <c r="D633" s="169" t="s">
        <v>146</v>
      </c>
      <c r="E633" s="169" t="str">
        <f t="shared" si="22"/>
        <v/>
      </c>
    </row>
    <row r="634" spans="3:5">
      <c r="C634" s="169" t="s">
        <v>146</v>
      </c>
      <c r="D634" s="169" t="s">
        <v>146</v>
      </c>
      <c r="E634" s="169" t="str">
        <f t="shared" si="22"/>
        <v/>
      </c>
    </row>
    <row r="635" spans="3:5">
      <c r="C635" s="169" t="s">
        <v>146</v>
      </c>
      <c r="D635" s="169" t="s">
        <v>146</v>
      </c>
      <c r="E635" s="169" t="str">
        <f t="shared" si="22"/>
        <v/>
      </c>
    </row>
    <row r="636" spans="3:5">
      <c r="C636" s="169" t="s">
        <v>146</v>
      </c>
      <c r="D636" s="169" t="s">
        <v>146</v>
      </c>
      <c r="E636" s="169" t="str">
        <f t="shared" si="22"/>
        <v/>
      </c>
    </row>
    <row r="637" spans="3:5">
      <c r="C637" s="169" t="s">
        <v>146</v>
      </c>
      <c r="D637" s="169" t="s">
        <v>146</v>
      </c>
      <c r="E637" s="169" t="str">
        <f t="shared" si="22"/>
        <v/>
      </c>
    </row>
    <row r="638" spans="3:5">
      <c r="C638" s="169" t="s">
        <v>146</v>
      </c>
      <c r="D638" s="169" t="s">
        <v>146</v>
      </c>
      <c r="E638" s="169" t="str">
        <f t="shared" si="22"/>
        <v/>
      </c>
    </row>
    <row r="639" spans="3:5">
      <c r="C639" s="169" t="s">
        <v>146</v>
      </c>
      <c r="D639" s="169" t="s">
        <v>146</v>
      </c>
      <c r="E639" s="169" t="str">
        <f t="shared" si="22"/>
        <v/>
      </c>
    </row>
    <row r="640" spans="3:5">
      <c r="C640" s="169" t="s">
        <v>146</v>
      </c>
      <c r="D640" s="169" t="s">
        <v>146</v>
      </c>
      <c r="E640" s="169" t="str">
        <f t="shared" si="22"/>
        <v/>
      </c>
    </row>
    <row r="641" spans="3:5">
      <c r="C641" s="169" t="s">
        <v>146</v>
      </c>
      <c r="D641" s="169" t="s">
        <v>146</v>
      </c>
      <c r="E641" s="169" t="str">
        <f t="shared" si="22"/>
        <v/>
      </c>
    </row>
    <row r="642" spans="3:5">
      <c r="C642" s="169" t="s">
        <v>146</v>
      </c>
      <c r="D642" s="169" t="s">
        <v>146</v>
      </c>
      <c r="E642" s="169" t="str">
        <f t="shared" si="22"/>
        <v/>
      </c>
    </row>
    <row r="643" spans="3:5">
      <c r="C643" s="169" t="s">
        <v>146</v>
      </c>
      <c r="D643" s="169" t="s">
        <v>146</v>
      </c>
      <c r="E643" s="169" t="str">
        <f t="shared" si="22"/>
        <v/>
      </c>
    </row>
    <row r="644" spans="3:5">
      <c r="C644" s="169" t="s">
        <v>146</v>
      </c>
      <c r="D644" s="169" t="s">
        <v>146</v>
      </c>
      <c r="E644" s="169" t="str">
        <f t="shared" ref="E644:E707" si="23">IF(C644&lt;D644,C644,D644)</f>
        <v/>
      </c>
    </row>
    <row r="645" spans="3:5">
      <c r="C645" s="169" t="s">
        <v>146</v>
      </c>
      <c r="D645" s="169" t="s">
        <v>146</v>
      </c>
      <c r="E645" s="169" t="str">
        <f t="shared" si="23"/>
        <v/>
      </c>
    </row>
    <row r="646" spans="3:5">
      <c r="C646" s="169" t="s">
        <v>146</v>
      </c>
      <c r="D646" s="169" t="s">
        <v>146</v>
      </c>
      <c r="E646" s="169" t="str">
        <f t="shared" si="23"/>
        <v/>
      </c>
    </row>
    <row r="647" spans="3:5">
      <c r="C647" s="169" t="s">
        <v>146</v>
      </c>
      <c r="D647" s="169" t="s">
        <v>146</v>
      </c>
      <c r="E647" s="169" t="str">
        <f t="shared" si="23"/>
        <v/>
      </c>
    </row>
    <row r="648" spans="3:5">
      <c r="C648" s="169" t="s">
        <v>146</v>
      </c>
      <c r="D648" s="169" t="s">
        <v>146</v>
      </c>
      <c r="E648" s="169" t="str">
        <f t="shared" si="23"/>
        <v/>
      </c>
    </row>
    <row r="649" spans="3:5">
      <c r="C649" s="169" t="s">
        <v>146</v>
      </c>
      <c r="D649" s="169" t="s">
        <v>146</v>
      </c>
      <c r="E649" s="169" t="str">
        <f t="shared" si="23"/>
        <v/>
      </c>
    </row>
    <row r="650" spans="3:5">
      <c r="C650" s="169" t="s">
        <v>146</v>
      </c>
      <c r="D650" s="169" t="s">
        <v>146</v>
      </c>
      <c r="E650" s="169" t="str">
        <f t="shared" si="23"/>
        <v/>
      </c>
    </row>
    <row r="651" spans="3:5">
      <c r="C651" s="169" t="s">
        <v>146</v>
      </c>
      <c r="D651" s="169" t="s">
        <v>146</v>
      </c>
      <c r="E651" s="169" t="str">
        <f t="shared" si="23"/>
        <v/>
      </c>
    </row>
    <row r="652" spans="3:5">
      <c r="C652" s="169" t="s">
        <v>146</v>
      </c>
      <c r="D652" s="169" t="s">
        <v>146</v>
      </c>
      <c r="E652" s="169" t="str">
        <f t="shared" si="23"/>
        <v/>
      </c>
    </row>
    <row r="653" spans="3:5">
      <c r="C653" s="169" t="s">
        <v>146</v>
      </c>
      <c r="D653" s="169" t="s">
        <v>146</v>
      </c>
      <c r="E653" s="169" t="str">
        <f t="shared" si="23"/>
        <v/>
      </c>
    </row>
    <row r="654" spans="3:5">
      <c r="C654" s="169" t="s">
        <v>146</v>
      </c>
      <c r="D654" s="169" t="s">
        <v>146</v>
      </c>
      <c r="E654" s="169" t="str">
        <f t="shared" si="23"/>
        <v/>
      </c>
    </row>
    <row r="655" spans="3:5">
      <c r="C655" s="169" t="s">
        <v>146</v>
      </c>
      <c r="D655" s="169" t="s">
        <v>146</v>
      </c>
      <c r="E655" s="169" t="str">
        <f t="shared" si="23"/>
        <v/>
      </c>
    </row>
    <row r="656" spans="3:5">
      <c r="C656" s="169" t="s">
        <v>146</v>
      </c>
      <c r="D656" s="169" t="s">
        <v>146</v>
      </c>
      <c r="E656" s="169" t="str">
        <f t="shared" si="23"/>
        <v/>
      </c>
    </row>
    <row r="657" spans="3:5">
      <c r="C657" s="169" t="s">
        <v>146</v>
      </c>
      <c r="D657" s="169" t="s">
        <v>146</v>
      </c>
      <c r="E657" s="169" t="str">
        <f t="shared" si="23"/>
        <v/>
      </c>
    </row>
    <row r="658" spans="3:5">
      <c r="C658" s="169" t="s">
        <v>146</v>
      </c>
      <c r="D658" s="169" t="s">
        <v>146</v>
      </c>
      <c r="E658" s="169" t="str">
        <f t="shared" si="23"/>
        <v/>
      </c>
    </row>
    <row r="659" spans="3:5">
      <c r="C659" s="169" t="s">
        <v>146</v>
      </c>
      <c r="D659" s="169" t="s">
        <v>146</v>
      </c>
      <c r="E659" s="169" t="str">
        <f t="shared" si="23"/>
        <v/>
      </c>
    </row>
    <row r="660" spans="3:5">
      <c r="C660" s="169" t="s">
        <v>146</v>
      </c>
      <c r="D660" s="169" t="s">
        <v>146</v>
      </c>
      <c r="E660" s="169" t="str">
        <f t="shared" si="23"/>
        <v/>
      </c>
    </row>
    <row r="661" spans="3:5">
      <c r="C661" s="169" t="s">
        <v>146</v>
      </c>
      <c r="D661" s="169" t="s">
        <v>146</v>
      </c>
      <c r="E661" s="169" t="str">
        <f t="shared" si="23"/>
        <v/>
      </c>
    </row>
    <row r="662" spans="3:5">
      <c r="C662" s="169" t="s">
        <v>146</v>
      </c>
      <c r="D662" s="169" t="s">
        <v>146</v>
      </c>
      <c r="E662" s="169" t="str">
        <f t="shared" si="23"/>
        <v/>
      </c>
    </row>
    <row r="663" spans="3:5">
      <c r="C663" s="169" t="s">
        <v>146</v>
      </c>
      <c r="D663" s="169" t="s">
        <v>146</v>
      </c>
      <c r="E663" s="169" t="str">
        <f t="shared" si="23"/>
        <v/>
      </c>
    </row>
    <row r="664" spans="3:5">
      <c r="C664" s="169" t="s">
        <v>146</v>
      </c>
      <c r="D664" s="169" t="s">
        <v>146</v>
      </c>
      <c r="E664" s="169" t="str">
        <f t="shared" si="23"/>
        <v/>
      </c>
    </row>
    <row r="665" spans="3:5">
      <c r="C665" s="169" t="s">
        <v>146</v>
      </c>
      <c r="D665" s="169" t="s">
        <v>146</v>
      </c>
      <c r="E665" s="169" t="str">
        <f t="shared" si="23"/>
        <v/>
      </c>
    </row>
    <row r="666" spans="3:5">
      <c r="C666" s="169" t="s">
        <v>146</v>
      </c>
      <c r="D666" s="169" t="s">
        <v>146</v>
      </c>
      <c r="E666" s="169" t="str">
        <f t="shared" si="23"/>
        <v/>
      </c>
    </row>
    <row r="667" spans="3:5">
      <c r="C667" s="169" t="s">
        <v>146</v>
      </c>
      <c r="D667" s="169" t="s">
        <v>146</v>
      </c>
      <c r="E667" s="169" t="str">
        <f t="shared" si="23"/>
        <v/>
      </c>
    </row>
    <row r="668" spans="3:5">
      <c r="C668" s="169" t="s">
        <v>146</v>
      </c>
      <c r="D668" s="169" t="s">
        <v>146</v>
      </c>
      <c r="E668" s="169" t="str">
        <f t="shared" si="23"/>
        <v/>
      </c>
    </row>
    <row r="669" spans="3:5">
      <c r="C669" s="169" t="s">
        <v>146</v>
      </c>
      <c r="D669" s="169" t="s">
        <v>146</v>
      </c>
      <c r="E669" s="169" t="str">
        <f t="shared" si="23"/>
        <v/>
      </c>
    </row>
    <row r="670" spans="3:5">
      <c r="C670" s="169" t="s">
        <v>146</v>
      </c>
      <c r="D670" s="169" t="s">
        <v>146</v>
      </c>
      <c r="E670" s="169" t="str">
        <f t="shared" si="23"/>
        <v/>
      </c>
    </row>
    <row r="671" spans="3:5">
      <c r="C671" s="169" t="s">
        <v>146</v>
      </c>
      <c r="D671" s="169" t="s">
        <v>146</v>
      </c>
      <c r="E671" s="169" t="str">
        <f t="shared" si="23"/>
        <v/>
      </c>
    </row>
    <row r="672" spans="3:5">
      <c r="C672" s="169" t="s">
        <v>146</v>
      </c>
      <c r="D672" s="169" t="s">
        <v>146</v>
      </c>
      <c r="E672" s="169" t="str">
        <f t="shared" si="23"/>
        <v/>
      </c>
    </row>
    <row r="673" spans="3:5">
      <c r="C673" s="169" t="s">
        <v>146</v>
      </c>
      <c r="D673" s="169" t="s">
        <v>146</v>
      </c>
      <c r="E673" s="169" t="str">
        <f t="shared" si="23"/>
        <v/>
      </c>
    </row>
    <row r="674" spans="3:5">
      <c r="C674" s="169" t="s">
        <v>146</v>
      </c>
      <c r="D674" s="169" t="s">
        <v>146</v>
      </c>
      <c r="E674" s="169" t="str">
        <f t="shared" si="23"/>
        <v/>
      </c>
    </row>
    <row r="675" spans="3:5">
      <c r="C675" s="169" t="s">
        <v>146</v>
      </c>
      <c r="D675" s="169" t="s">
        <v>146</v>
      </c>
      <c r="E675" s="169" t="str">
        <f t="shared" si="23"/>
        <v/>
      </c>
    </row>
    <row r="676" spans="3:5">
      <c r="C676" s="169" t="s">
        <v>146</v>
      </c>
      <c r="D676" s="169" t="s">
        <v>146</v>
      </c>
      <c r="E676" s="169" t="str">
        <f t="shared" si="23"/>
        <v/>
      </c>
    </row>
    <row r="677" spans="3:5">
      <c r="C677" s="169" t="s">
        <v>146</v>
      </c>
      <c r="D677" s="169" t="s">
        <v>146</v>
      </c>
      <c r="E677" s="169" t="str">
        <f t="shared" si="23"/>
        <v/>
      </c>
    </row>
    <row r="678" spans="3:5">
      <c r="C678" s="169" t="s">
        <v>146</v>
      </c>
      <c r="D678" s="169" t="s">
        <v>146</v>
      </c>
      <c r="E678" s="169" t="str">
        <f t="shared" si="23"/>
        <v/>
      </c>
    </row>
    <row r="679" spans="3:5">
      <c r="C679" s="169" t="s">
        <v>146</v>
      </c>
      <c r="D679" s="169" t="s">
        <v>146</v>
      </c>
      <c r="E679" s="169" t="str">
        <f t="shared" si="23"/>
        <v/>
      </c>
    </row>
    <row r="680" spans="3:5">
      <c r="C680" s="169" t="s">
        <v>146</v>
      </c>
      <c r="D680" s="169" t="s">
        <v>146</v>
      </c>
      <c r="E680" s="169" t="str">
        <f t="shared" si="23"/>
        <v/>
      </c>
    </row>
    <row r="681" spans="3:5">
      <c r="C681" s="169" t="s">
        <v>146</v>
      </c>
      <c r="D681" s="169" t="s">
        <v>146</v>
      </c>
      <c r="E681" s="169" t="str">
        <f t="shared" si="23"/>
        <v/>
      </c>
    </row>
    <row r="682" spans="3:5">
      <c r="C682" s="169" t="s">
        <v>146</v>
      </c>
      <c r="D682" s="169" t="s">
        <v>146</v>
      </c>
      <c r="E682" s="169" t="str">
        <f t="shared" si="23"/>
        <v/>
      </c>
    </row>
    <row r="683" spans="3:5">
      <c r="C683" s="169" t="s">
        <v>146</v>
      </c>
      <c r="D683" s="169" t="s">
        <v>146</v>
      </c>
      <c r="E683" s="169" t="str">
        <f t="shared" si="23"/>
        <v/>
      </c>
    </row>
    <row r="684" spans="3:5">
      <c r="C684" s="169" t="s">
        <v>146</v>
      </c>
      <c r="D684" s="169" t="s">
        <v>146</v>
      </c>
      <c r="E684" s="169" t="str">
        <f t="shared" si="23"/>
        <v/>
      </c>
    </row>
    <row r="685" spans="3:5">
      <c r="C685" s="169" t="s">
        <v>146</v>
      </c>
      <c r="D685" s="169" t="s">
        <v>146</v>
      </c>
      <c r="E685" s="169" t="str">
        <f t="shared" si="23"/>
        <v/>
      </c>
    </row>
    <row r="686" spans="3:5">
      <c r="C686" s="169" t="s">
        <v>146</v>
      </c>
      <c r="D686" s="169" t="s">
        <v>146</v>
      </c>
      <c r="E686" s="169" t="str">
        <f t="shared" si="23"/>
        <v/>
      </c>
    </row>
    <row r="687" spans="3:5">
      <c r="C687" s="169" t="s">
        <v>146</v>
      </c>
      <c r="D687" s="169" t="s">
        <v>146</v>
      </c>
      <c r="E687" s="169" t="str">
        <f t="shared" si="23"/>
        <v/>
      </c>
    </row>
    <row r="688" spans="3:5">
      <c r="C688" s="169" t="s">
        <v>146</v>
      </c>
      <c r="D688" s="169" t="s">
        <v>146</v>
      </c>
      <c r="E688" s="169" t="str">
        <f t="shared" si="23"/>
        <v/>
      </c>
    </row>
    <row r="689" spans="3:5">
      <c r="C689" s="169" t="s">
        <v>146</v>
      </c>
      <c r="D689" s="169" t="s">
        <v>146</v>
      </c>
      <c r="E689" s="169" t="str">
        <f t="shared" si="23"/>
        <v/>
      </c>
    </row>
    <row r="690" spans="3:5">
      <c r="C690" s="169" t="s">
        <v>146</v>
      </c>
      <c r="D690" s="169" t="s">
        <v>146</v>
      </c>
      <c r="E690" s="169" t="str">
        <f t="shared" si="23"/>
        <v/>
      </c>
    </row>
    <row r="691" spans="3:5">
      <c r="C691" s="169" t="s">
        <v>146</v>
      </c>
      <c r="D691" s="169" t="s">
        <v>146</v>
      </c>
      <c r="E691" s="169" t="str">
        <f t="shared" si="23"/>
        <v/>
      </c>
    </row>
    <row r="692" spans="3:5">
      <c r="C692" s="169" t="s">
        <v>146</v>
      </c>
      <c r="D692" s="169" t="s">
        <v>146</v>
      </c>
      <c r="E692" s="169" t="str">
        <f t="shared" si="23"/>
        <v/>
      </c>
    </row>
    <row r="693" spans="3:5">
      <c r="C693" s="169" t="s">
        <v>146</v>
      </c>
      <c r="D693" s="169" t="s">
        <v>146</v>
      </c>
      <c r="E693" s="169" t="str">
        <f t="shared" si="23"/>
        <v/>
      </c>
    </row>
    <row r="694" spans="3:5">
      <c r="C694" s="169" t="s">
        <v>146</v>
      </c>
      <c r="D694" s="169" t="s">
        <v>146</v>
      </c>
      <c r="E694" s="169" t="str">
        <f t="shared" si="23"/>
        <v/>
      </c>
    </row>
    <row r="695" spans="3:5">
      <c r="C695" s="169" t="s">
        <v>146</v>
      </c>
      <c r="D695" s="169" t="s">
        <v>146</v>
      </c>
      <c r="E695" s="169" t="str">
        <f t="shared" si="23"/>
        <v/>
      </c>
    </row>
    <row r="696" spans="3:5">
      <c r="C696" s="169" t="s">
        <v>146</v>
      </c>
      <c r="D696" s="169" t="s">
        <v>146</v>
      </c>
      <c r="E696" s="169" t="str">
        <f t="shared" si="23"/>
        <v/>
      </c>
    </row>
    <row r="697" spans="3:5">
      <c r="C697" s="169" t="s">
        <v>146</v>
      </c>
      <c r="D697" s="169" t="s">
        <v>146</v>
      </c>
      <c r="E697" s="169" t="str">
        <f t="shared" si="23"/>
        <v/>
      </c>
    </row>
    <row r="698" spans="3:5">
      <c r="C698" s="169" t="s">
        <v>146</v>
      </c>
      <c r="D698" s="169" t="s">
        <v>146</v>
      </c>
      <c r="E698" s="169" t="str">
        <f t="shared" si="23"/>
        <v/>
      </c>
    </row>
    <row r="699" spans="3:5">
      <c r="C699" s="169" t="s">
        <v>146</v>
      </c>
      <c r="D699" s="169" t="s">
        <v>146</v>
      </c>
      <c r="E699" s="169" t="str">
        <f t="shared" si="23"/>
        <v/>
      </c>
    </row>
    <row r="700" spans="3:5">
      <c r="C700" s="169" t="s">
        <v>146</v>
      </c>
      <c r="D700" s="169" t="s">
        <v>146</v>
      </c>
      <c r="E700" s="169" t="str">
        <f t="shared" si="23"/>
        <v/>
      </c>
    </row>
    <row r="701" spans="3:5">
      <c r="C701" s="169" t="s">
        <v>146</v>
      </c>
      <c r="D701" s="169" t="s">
        <v>146</v>
      </c>
      <c r="E701" s="169" t="str">
        <f t="shared" si="23"/>
        <v/>
      </c>
    </row>
    <row r="702" spans="3:5">
      <c r="C702" s="169" t="s">
        <v>146</v>
      </c>
      <c r="D702" s="169" t="s">
        <v>146</v>
      </c>
      <c r="E702" s="169" t="str">
        <f t="shared" si="23"/>
        <v/>
      </c>
    </row>
    <row r="703" spans="3:5">
      <c r="C703" s="169" t="s">
        <v>146</v>
      </c>
      <c r="D703" s="169" t="s">
        <v>146</v>
      </c>
      <c r="E703" s="169" t="str">
        <f t="shared" si="23"/>
        <v/>
      </c>
    </row>
    <row r="704" spans="3:5">
      <c r="C704" s="169" t="s">
        <v>146</v>
      </c>
      <c r="D704" s="169" t="s">
        <v>146</v>
      </c>
      <c r="E704" s="169" t="str">
        <f t="shared" si="23"/>
        <v/>
      </c>
    </row>
    <row r="705" spans="3:5">
      <c r="C705" s="169" t="s">
        <v>146</v>
      </c>
      <c r="D705" s="169" t="s">
        <v>146</v>
      </c>
      <c r="E705" s="169" t="str">
        <f t="shared" si="23"/>
        <v/>
      </c>
    </row>
    <row r="706" spans="3:5">
      <c r="C706" s="169" t="s">
        <v>146</v>
      </c>
      <c r="D706" s="169" t="s">
        <v>146</v>
      </c>
      <c r="E706" s="169" t="str">
        <f t="shared" si="23"/>
        <v/>
      </c>
    </row>
    <row r="707" spans="3:5">
      <c r="C707" s="169" t="s">
        <v>146</v>
      </c>
      <c r="D707" s="169" t="s">
        <v>146</v>
      </c>
      <c r="E707" s="169" t="str">
        <f t="shared" si="23"/>
        <v/>
      </c>
    </row>
    <row r="708" spans="3:5">
      <c r="C708" s="169" t="s">
        <v>146</v>
      </c>
      <c r="D708" s="169" t="s">
        <v>146</v>
      </c>
      <c r="E708" s="169" t="str">
        <f t="shared" ref="E708:E771" si="24">IF(C708&lt;D708,C708,D708)</f>
        <v/>
      </c>
    </row>
    <row r="709" spans="3:5">
      <c r="C709" s="169" t="s">
        <v>146</v>
      </c>
      <c r="D709" s="169" t="s">
        <v>146</v>
      </c>
      <c r="E709" s="169" t="str">
        <f t="shared" si="24"/>
        <v/>
      </c>
    </row>
    <row r="710" spans="3:5">
      <c r="C710" s="169" t="s">
        <v>146</v>
      </c>
      <c r="D710" s="169" t="s">
        <v>146</v>
      </c>
      <c r="E710" s="169" t="str">
        <f t="shared" si="24"/>
        <v/>
      </c>
    </row>
    <row r="711" spans="3:5">
      <c r="C711" s="169" t="s">
        <v>146</v>
      </c>
      <c r="D711" s="169" t="s">
        <v>146</v>
      </c>
      <c r="E711" s="169" t="str">
        <f t="shared" si="24"/>
        <v/>
      </c>
    </row>
    <row r="712" spans="3:5">
      <c r="C712" s="169" t="s">
        <v>146</v>
      </c>
      <c r="D712" s="169" t="s">
        <v>146</v>
      </c>
      <c r="E712" s="169" t="str">
        <f t="shared" si="24"/>
        <v/>
      </c>
    </row>
    <row r="713" spans="3:5">
      <c r="C713" s="169" t="s">
        <v>146</v>
      </c>
      <c r="D713" s="169" t="s">
        <v>146</v>
      </c>
      <c r="E713" s="169" t="str">
        <f t="shared" si="24"/>
        <v/>
      </c>
    </row>
    <row r="714" spans="3:5">
      <c r="C714" s="169" t="s">
        <v>146</v>
      </c>
      <c r="D714" s="169" t="s">
        <v>146</v>
      </c>
      <c r="E714" s="169" t="str">
        <f t="shared" si="24"/>
        <v/>
      </c>
    </row>
    <row r="715" spans="3:5">
      <c r="C715" s="169" t="s">
        <v>146</v>
      </c>
      <c r="D715" s="169" t="s">
        <v>146</v>
      </c>
      <c r="E715" s="169" t="str">
        <f t="shared" si="24"/>
        <v/>
      </c>
    </row>
    <row r="716" spans="3:5">
      <c r="C716" s="169" t="s">
        <v>146</v>
      </c>
      <c r="D716" s="169" t="s">
        <v>146</v>
      </c>
      <c r="E716" s="169" t="str">
        <f t="shared" si="24"/>
        <v/>
      </c>
    </row>
    <row r="717" spans="3:5">
      <c r="C717" s="169" t="s">
        <v>146</v>
      </c>
      <c r="D717" s="169" t="s">
        <v>146</v>
      </c>
      <c r="E717" s="169" t="str">
        <f t="shared" si="24"/>
        <v/>
      </c>
    </row>
    <row r="718" spans="3:5">
      <c r="C718" s="169" t="s">
        <v>146</v>
      </c>
      <c r="D718" s="169" t="s">
        <v>146</v>
      </c>
      <c r="E718" s="169" t="str">
        <f t="shared" si="24"/>
        <v/>
      </c>
    </row>
    <row r="719" spans="3:5">
      <c r="C719" s="169" t="s">
        <v>146</v>
      </c>
      <c r="D719" s="169" t="s">
        <v>146</v>
      </c>
      <c r="E719" s="169" t="str">
        <f t="shared" si="24"/>
        <v/>
      </c>
    </row>
    <row r="720" spans="3:5">
      <c r="C720" s="169" t="s">
        <v>146</v>
      </c>
      <c r="D720" s="169" t="s">
        <v>146</v>
      </c>
      <c r="E720" s="169" t="str">
        <f t="shared" si="24"/>
        <v/>
      </c>
    </row>
    <row r="721" spans="3:5">
      <c r="C721" s="169" t="s">
        <v>146</v>
      </c>
      <c r="D721" s="169" t="s">
        <v>146</v>
      </c>
      <c r="E721" s="169" t="str">
        <f t="shared" si="24"/>
        <v/>
      </c>
    </row>
    <row r="722" spans="3:5">
      <c r="C722" s="169" t="s">
        <v>146</v>
      </c>
      <c r="D722" s="169" t="s">
        <v>146</v>
      </c>
      <c r="E722" s="169" t="str">
        <f t="shared" si="24"/>
        <v/>
      </c>
    </row>
    <row r="723" spans="3:5">
      <c r="C723" s="169" t="s">
        <v>146</v>
      </c>
      <c r="D723" s="169" t="s">
        <v>146</v>
      </c>
      <c r="E723" s="169" t="str">
        <f t="shared" si="24"/>
        <v/>
      </c>
    </row>
    <row r="724" spans="3:5">
      <c r="C724" s="169" t="s">
        <v>146</v>
      </c>
      <c r="D724" s="169" t="s">
        <v>146</v>
      </c>
      <c r="E724" s="169" t="str">
        <f t="shared" si="24"/>
        <v/>
      </c>
    </row>
    <row r="725" spans="3:5">
      <c r="C725" s="169" t="s">
        <v>146</v>
      </c>
      <c r="D725" s="169" t="s">
        <v>146</v>
      </c>
      <c r="E725" s="169" t="str">
        <f t="shared" si="24"/>
        <v/>
      </c>
    </row>
    <row r="726" spans="3:5">
      <c r="C726" s="169" t="s">
        <v>146</v>
      </c>
      <c r="D726" s="169" t="s">
        <v>146</v>
      </c>
      <c r="E726" s="169" t="str">
        <f t="shared" si="24"/>
        <v/>
      </c>
    </row>
    <row r="727" spans="3:5">
      <c r="C727" s="169" t="s">
        <v>146</v>
      </c>
      <c r="D727" s="169" t="s">
        <v>146</v>
      </c>
      <c r="E727" s="169" t="str">
        <f t="shared" si="24"/>
        <v/>
      </c>
    </row>
    <row r="728" spans="3:5">
      <c r="C728" s="169" t="s">
        <v>146</v>
      </c>
      <c r="D728" s="169" t="s">
        <v>146</v>
      </c>
      <c r="E728" s="169" t="str">
        <f t="shared" si="24"/>
        <v/>
      </c>
    </row>
    <row r="729" spans="3:5">
      <c r="C729" s="169" t="s">
        <v>146</v>
      </c>
      <c r="D729" s="169" t="s">
        <v>146</v>
      </c>
      <c r="E729" s="169" t="str">
        <f t="shared" si="24"/>
        <v/>
      </c>
    </row>
    <row r="730" spans="3:5">
      <c r="C730" s="169" t="s">
        <v>146</v>
      </c>
      <c r="D730" s="169" t="s">
        <v>146</v>
      </c>
      <c r="E730" s="169" t="str">
        <f t="shared" si="24"/>
        <v/>
      </c>
    </row>
    <row r="731" spans="3:5">
      <c r="C731" s="169" t="s">
        <v>146</v>
      </c>
      <c r="D731" s="169" t="s">
        <v>146</v>
      </c>
      <c r="E731" s="169" t="str">
        <f t="shared" si="24"/>
        <v/>
      </c>
    </row>
    <row r="732" spans="3:5">
      <c r="C732" s="169" t="s">
        <v>146</v>
      </c>
      <c r="D732" s="169" t="s">
        <v>146</v>
      </c>
      <c r="E732" s="169" t="str">
        <f t="shared" si="24"/>
        <v/>
      </c>
    </row>
    <row r="733" spans="3:5">
      <c r="C733" s="169" t="s">
        <v>146</v>
      </c>
      <c r="D733" s="169" t="s">
        <v>146</v>
      </c>
      <c r="E733" s="169" t="str">
        <f t="shared" si="24"/>
        <v/>
      </c>
    </row>
    <row r="734" spans="3:5">
      <c r="C734" s="169" t="s">
        <v>146</v>
      </c>
      <c r="D734" s="169" t="s">
        <v>146</v>
      </c>
      <c r="E734" s="169" t="str">
        <f t="shared" si="24"/>
        <v/>
      </c>
    </row>
    <row r="735" spans="3:5">
      <c r="C735" s="169" t="s">
        <v>146</v>
      </c>
      <c r="D735" s="169" t="s">
        <v>146</v>
      </c>
      <c r="E735" s="169" t="str">
        <f t="shared" si="24"/>
        <v/>
      </c>
    </row>
    <row r="736" spans="3:5">
      <c r="C736" s="169" t="s">
        <v>146</v>
      </c>
      <c r="D736" s="169" t="s">
        <v>146</v>
      </c>
      <c r="E736" s="169" t="str">
        <f t="shared" si="24"/>
        <v/>
      </c>
    </row>
    <row r="737" spans="3:5">
      <c r="C737" s="169" t="s">
        <v>146</v>
      </c>
      <c r="D737" s="169" t="s">
        <v>146</v>
      </c>
      <c r="E737" s="169" t="str">
        <f t="shared" si="24"/>
        <v/>
      </c>
    </row>
    <row r="738" spans="3:5">
      <c r="C738" s="169" t="s">
        <v>146</v>
      </c>
      <c r="D738" s="169" t="s">
        <v>146</v>
      </c>
      <c r="E738" s="169" t="str">
        <f t="shared" si="24"/>
        <v/>
      </c>
    </row>
    <row r="739" spans="3:5">
      <c r="C739" s="169" t="s">
        <v>146</v>
      </c>
      <c r="D739" s="169" t="s">
        <v>146</v>
      </c>
      <c r="E739" s="169" t="str">
        <f t="shared" si="24"/>
        <v/>
      </c>
    </row>
    <row r="740" spans="3:5">
      <c r="C740" s="169" t="s">
        <v>146</v>
      </c>
      <c r="D740" s="169" t="s">
        <v>146</v>
      </c>
      <c r="E740" s="169" t="str">
        <f t="shared" si="24"/>
        <v/>
      </c>
    </row>
    <row r="741" spans="3:5">
      <c r="C741" s="169" t="s">
        <v>146</v>
      </c>
      <c r="D741" s="169" t="s">
        <v>146</v>
      </c>
      <c r="E741" s="169" t="str">
        <f t="shared" si="24"/>
        <v/>
      </c>
    </row>
    <row r="742" spans="3:5">
      <c r="C742" s="169" t="s">
        <v>146</v>
      </c>
      <c r="D742" s="169" t="s">
        <v>146</v>
      </c>
      <c r="E742" s="169" t="str">
        <f t="shared" si="24"/>
        <v/>
      </c>
    </row>
    <row r="743" spans="3:5">
      <c r="C743" s="169" t="s">
        <v>146</v>
      </c>
      <c r="D743" s="169" t="s">
        <v>146</v>
      </c>
      <c r="E743" s="169" t="str">
        <f t="shared" si="24"/>
        <v/>
      </c>
    </row>
    <row r="744" spans="3:5">
      <c r="C744" s="169" t="s">
        <v>146</v>
      </c>
      <c r="D744" s="169" t="s">
        <v>146</v>
      </c>
      <c r="E744" s="169" t="str">
        <f t="shared" si="24"/>
        <v/>
      </c>
    </row>
    <row r="745" spans="3:5">
      <c r="C745" s="169" t="s">
        <v>146</v>
      </c>
      <c r="D745" s="169" t="s">
        <v>146</v>
      </c>
      <c r="E745" s="169" t="str">
        <f t="shared" si="24"/>
        <v/>
      </c>
    </row>
    <row r="746" spans="3:5">
      <c r="C746" s="169" t="s">
        <v>146</v>
      </c>
      <c r="D746" s="169" t="s">
        <v>146</v>
      </c>
      <c r="E746" s="169" t="str">
        <f t="shared" si="24"/>
        <v/>
      </c>
    </row>
    <row r="747" spans="3:5">
      <c r="C747" s="169" t="s">
        <v>146</v>
      </c>
      <c r="D747" s="169" t="s">
        <v>146</v>
      </c>
      <c r="E747" s="169" t="str">
        <f t="shared" si="24"/>
        <v/>
      </c>
    </row>
    <row r="748" spans="3:5">
      <c r="C748" s="169" t="s">
        <v>146</v>
      </c>
      <c r="D748" s="169" t="s">
        <v>146</v>
      </c>
      <c r="E748" s="169" t="str">
        <f t="shared" si="24"/>
        <v/>
      </c>
    </row>
    <row r="749" spans="3:5">
      <c r="C749" s="169" t="s">
        <v>146</v>
      </c>
      <c r="D749" s="169" t="s">
        <v>146</v>
      </c>
      <c r="E749" s="169" t="str">
        <f t="shared" si="24"/>
        <v/>
      </c>
    </row>
    <row r="750" spans="3:5">
      <c r="C750" s="169" t="s">
        <v>146</v>
      </c>
      <c r="D750" s="169" t="s">
        <v>146</v>
      </c>
      <c r="E750" s="169" t="str">
        <f t="shared" si="24"/>
        <v/>
      </c>
    </row>
    <row r="751" spans="3:5">
      <c r="C751" s="169" t="s">
        <v>146</v>
      </c>
      <c r="D751" s="169" t="s">
        <v>146</v>
      </c>
      <c r="E751" s="169" t="str">
        <f t="shared" si="24"/>
        <v/>
      </c>
    </row>
    <row r="752" spans="3:5">
      <c r="C752" s="169" t="s">
        <v>146</v>
      </c>
      <c r="D752" s="169" t="s">
        <v>146</v>
      </c>
      <c r="E752" s="169" t="str">
        <f t="shared" si="24"/>
        <v/>
      </c>
    </row>
    <row r="753" spans="3:5">
      <c r="C753" s="169" t="s">
        <v>146</v>
      </c>
      <c r="D753" s="169" t="s">
        <v>146</v>
      </c>
      <c r="E753" s="169" t="str">
        <f t="shared" si="24"/>
        <v/>
      </c>
    </row>
    <row r="754" spans="3:5">
      <c r="C754" s="169" t="s">
        <v>146</v>
      </c>
      <c r="D754" s="169" t="s">
        <v>146</v>
      </c>
      <c r="E754" s="169" t="str">
        <f t="shared" si="24"/>
        <v/>
      </c>
    </row>
    <row r="755" spans="3:5">
      <c r="C755" s="169" t="s">
        <v>146</v>
      </c>
      <c r="D755" s="169" t="s">
        <v>146</v>
      </c>
      <c r="E755" s="169" t="str">
        <f t="shared" si="24"/>
        <v/>
      </c>
    </row>
    <row r="756" spans="3:5">
      <c r="C756" s="169" t="s">
        <v>146</v>
      </c>
      <c r="D756" s="169" t="s">
        <v>146</v>
      </c>
      <c r="E756" s="169" t="str">
        <f t="shared" si="24"/>
        <v/>
      </c>
    </row>
    <row r="757" spans="3:5">
      <c r="C757" s="169" t="s">
        <v>146</v>
      </c>
      <c r="D757" s="169" t="s">
        <v>146</v>
      </c>
      <c r="E757" s="169" t="str">
        <f t="shared" si="24"/>
        <v/>
      </c>
    </row>
    <row r="758" spans="3:5">
      <c r="C758" s="169" t="s">
        <v>146</v>
      </c>
      <c r="D758" s="169" t="s">
        <v>146</v>
      </c>
      <c r="E758" s="169" t="str">
        <f t="shared" si="24"/>
        <v/>
      </c>
    </row>
    <row r="759" spans="3:5">
      <c r="C759" s="169" t="s">
        <v>146</v>
      </c>
      <c r="D759" s="169" t="s">
        <v>146</v>
      </c>
      <c r="E759" s="169" t="str">
        <f t="shared" si="24"/>
        <v/>
      </c>
    </row>
    <row r="760" spans="3:5">
      <c r="C760" s="169" t="s">
        <v>146</v>
      </c>
      <c r="D760" s="169" t="s">
        <v>146</v>
      </c>
      <c r="E760" s="169" t="str">
        <f t="shared" si="24"/>
        <v/>
      </c>
    </row>
    <row r="761" spans="3:5">
      <c r="C761" s="169" t="s">
        <v>146</v>
      </c>
      <c r="D761" s="169" t="s">
        <v>146</v>
      </c>
      <c r="E761" s="169" t="str">
        <f t="shared" si="24"/>
        <v/>
      </c>
    </row>
    <row r="762" spans="3:5">
      <c r="C762" s="169" t="s">
        <v>146</v>
      </c>
      <c r="D762" s="169" t="s">
        <v>146</v>
      </c>
      <c r="E762" s="169" t="str">
        <f t="shared" si="24"/>
        <v/>
      </c>
    </row>
    <row r="763" spans="3:5">
      <c r="C763" s="169" t="s">
        <v>146</v>
      </c>
      <c r="D763" s="169" t="s">
        <v>146</v>
      </c>
      <c r="E763" s="169" t="str">
        <f t="shared" si="24"/>
        <v/>
      </c>
    </row>
    <row r="764" spans="3:5">
      <c r="C764" s="169" t="s">
        <v>146</v>
      </c>
      <c r="D764" s="169" t="s">
        <v>146</v>
      </c>
      <c r="E764" s="169" t="str">
        <f t="shared" si="24"/>
        <v/>
      </c>
    </row>
    <row r="765" spans="3:5">
      <c r="C765" s="169" t="s">
        <v>146</v>
      </c>
      <c r="D765" s="169" t="s">
        <v>146</v>
      </c>
      <c r="E765" s="169" t="str">
        <f t="shared" si="24"/>
        <v/>
      </c>
    </row>
    <row r="766" spans="3:5">
      <c r="C766" s="169" t="s">
        <v>146</v>
      </c>
      <c r="D766" s="169" t="s">
        <v>146</v>
      </c>
      <c r="E766" s="169" t="str">
        <f t="shared" si="24"/>
        <v/>
      </c>
    </row>
    <row r="767" spans="3:5">
      <c r="C767" s="169" t="s">
        <v>146</v>
      </c>
      <c r="D767" s="169" t="s">
        <v>146</v>
      </c>
      <c r="E767" s="169" t="str">
        <f t="shared" si="24"/>
        <v/>
      </c>
    </row>
    <row r="768" spans="3:5">
      <c r="C768" s="169" t="s">
        <v>146</v>
      </c>
      <c r="D768" s="169" t="s">
        <v>146</v>
      </c>
      <c r="E768" s="169" t="str">
        <f t="shared" si="24"/>
        <v/>
      </c>
    </row>
    <row r="769" spans="3:5">
      <c r="C769" s="169" t="s">
        <v>146</v>
      </c>
      <c r="D769" s="169" t="s">
        <v>146</v>
      </c>
      <c r="E769" s="169" t="str">
        <f t="shared" si="24"/>
        <v/>
      </c>
    </row>
    <row r="770" spans="3:5">
      <c r="C770" s="169" t="s">
        <v>146</v>
      </c>
      <c r="D770" s="169" t="s">
        <v>146</v>
      </c>
      <c r="E770" s="169" t="str">
        <f t="shared" si="24"/>
        <v/>
      </c>
    </row>
    <row r="771" spans="3:5">
      <c r="C771" s="169" t="s">
        <v>146</v>
      </c>
      <c r="D771" s="169" t="s">
        <v>146</v>
      </c>
      <c r="E771" s="169" t="str">
        <f t="shared" si="24"/>
        <v/>
      </c>
    </row>
    <row r="772" spans="3:5">
      <c r="C772" s="169" t="s">
        <v>146</v>
      </c>
      <c r="D772" s="169" t="s">
        <v>146</v>
      </c>
      <c r="E772" s="169" t="str">
        <f t="shared" ref="E772:E835" si="25">IF(C772&lt;D772,C772,D772)</f>
        <v/>
      </c>
    </row>
    <row r="773" spans="3:5">
      <c r="C773" s="169" t="s">
        <v>146</v>
      </c>
      <c r="D773" s="169" t="s">
        <v>146</v>
      </c>
      <c r="E773" s="169" t="str">
        <f t="shared" si="25"/>
        <v/>
      </c>
    </row>
    <row r="774" spans="3:5">
      <c r="C774" s="169" t="s">
        <v>146</v>
      </c>
      <c r="D774" s="169" t="s">
        <v>146</v>
      </c>
      <c r="E774" s="169" t="str">
        <f t="shared" si="25"/>
        <v/>
      </c>
    </row>
    <row r="775" spans="3:5">
      <c r="C775" s="169" t="s">
        <v>146</v>
      </c>
      <c r="D775" s="169" t="s">
        <v>146</v>
      </c>
      <c r="E775" s="169" t="str">
        <f t="shared" si="25"/>
        <v/>
      </c>
    </row>
    <row r="776" spans="3:5">
      <c r="C776" s="169" t="s">
        <v>146</v>
      </c>
      <c r="D776" s="169" t="s">
        <v>146</v>
      </c>
      <c r="E776" s="169" t="str">
        <f t="shared" si="25"/>
        <v/>
      </c>
    </row>
    <row r="777" spans="3:5">
      <c r="C777" s="169" t="s">
        <v>146</v>
      </c>
      <c r="D777" s="169" t="s">
        <v>146</v>
      </c>
      <c r="E777" s="169" t="str">
        <f t="shared" si="25"/>
        <v/>
      </c>
    </row>
    <row r="778" spans="3:5">
      <c r="C778" s="169" t="s">
        <v>146</v>
      </c>
      <c r="D778" s="169" t="s">
        <v>146</v>
      </c>
      <c r="E778" s="169" t="str">
        <f t="shared" si="25"/>
        <v/>
      </c>
    </row>
    <row r="779" spans="3:5">
      <c r="C779" s="169" t="s">
        <v>146</v>
      </c>
      <c r="D779" s="169" t="s">
        <v>146</v>
      </c>
      <c r="E779" s="169" t="str">
        <f t="shared" si="25"/>
        <v/>
      </c>
    </row>
    <row r="780" spans="3:5">
      <c r="C780" s="169" t="s">
        <v>146</v>
      </c>
      <c r="D780" s="169" t="s">
        <v>146</v>
      </c>
      <c r="E780" s="169" t="str">
        <f t="shared" si="25"/>
        <v/>
      </c>
    </row>
    <row r="781" spans="3:5">
      <c r="C781" s="169" t="s">
        <v>146</v>
      </c>
      <c r="D781" s="169" t="s">
        <v>146</v>
      </c>
      <c r="E781" s="169" t="str">
        <f t="shared" si="25"/>
        <v/>
      </c>
    </row>
    <row r="782" spans="3:5">
      <c r="C782" s="169" t="s">
        <v>146</v>
      </c>
      <c r="D782" s="169" t="s">
        <v>146</v>
      </c>
      <c r="E782" s="169" t="str">
        <f t="shared" si="25"/>
        <v/>
      </c>
    </row>
    <row r="783" spans="3:5">
      <c r="C783" s="169" t="s">
        <v>146</v>
      </c>
      <c r="D783" s="169" t="s">
        <v>146</v>
      </c>
      <c r="E783" s="169" t="str">
        <f t="shared" si="25"/>
        <v/>
      </c>
    </row>
    <row r="784" spans="3:5">
      <c r="C784" s="169" t="s">
        <v>146</v>
      </c>
      <c r="D784" s="169" t="s">
        <v>146</v>
      </c>
      <c r="E784" s="169" t="str">
        <f t="shared" si="25"/>
        <v/>
      </c>
    </row>
    <row r="785" spans="3:5">
      <c r="C785" s="169" t="s">
        <v>146</v>
      </c>
      <c r="D785" s="169" t="s">
        <v>146</v>
      </c>
      <c r="E785" s="169" t="str">
        <f t="shared" si="25"/>
        <v/>
      </c>
    </row>
    <row r="786" spans="3:5">
      <c r="C786" s="169" t="s">
        <v>146</v>
      </c>
      <c r="D786" s="169" t="s">
        <v>146</v>
      </c>
      <c r="E786" s="169" t="str">
        <f t="shared" si="25"/>
        <v/>
      </c>
    </row>
    <row r="787" spans="3:5">
      <c r="C787" s="169" t="s">
        <v>146</v>
      </c>
      <c r="D787" s="169" t="s">
        <v>146</v>
      </c>
      <c r="E787" s="169" t="str">
        <f t="shared" si="25"/>
        <v/>
      </c>
    </row>
    <row r="788" spans="3:5">
      <c r="C788" s="169" t="s">
        <v>146</v>
      </c>
      <c r="D788" s="169" t="s">
        <v>146</v>
      </c>
      <c r="E788" s="169" t="str">
        <f t="shared" si="25"/>
        <v/>
      </c>
    </row>
    <row r="789" spans="3:5">
      <c r="C789" s="169" t="s">
        <v>146</v>
      </c>
      <c r="D789" s="169" t="s">
        <v>146</v>
      </c>
      <c r="E789" s="169" t="str">
        <f t="shared" si="25"/>
        <v/>
      </c>
    </row>
    <row r="790" spans="3:5">
      <c r="C790" s="169" t="s">
        <v>146</v>
      </c>
      <c r="D790" s="169" t="s">
        <v>146</v>
      </c>
      <c r="E790" s="169" t="str">
        <f t="shared" si="25"/>
        <v/>
      </c>
    </row>
    <row r="791" spans="3:5">
      <c r="C791" s="169" t="s">
        <v>146</v>
      </c>
      <c r="D791" s="169" t="s">
        <v>146</v>
      </c>
      <c r="E791" s="169" t="str">
        <f t="shared" si="25"/>
        <v/>
      </c>
    </row>
    <row r="792" spans="3:5">
      <c r="C792" s="169" t="s">
        <v>146</v>
      </c>
      <c r="D792" s="169" t="s">
        <v>146</v>
      </c>
      <c r="E792" s="169" t="str">
        <f t="shared" si="25"/>
        <v/>
      </c>
    </row>
    <row r="793" spans="3:5">
      <c r="C793" s="169" t="s">
        <v>146</v>
      </c>
      <c r="D793" s="169" t="s">
        <v>146</v>
      </c>
      <c r="E793" s="169" t="str">
        <f t="shared" si="25"/>
        <v/>
      </c>
    </row>
    <row r="794" spans="3:5">
      <c r="C794" s="169" t="s">
        <v>146</v>
      </c>
      <c r="D794" s="169" t="s">
        <v>146</v>
      </c>
      <c r="E794" s="169" t="str">
        <f t="shared" si="25"/>
        <v/>
      </c>
    </row>
    <row r="795" spans="3:5">
      <c r="C795" s="169" t="s">
        <v>146</v>
      </c>
      <c r="D795" s="169" t="s">
        <v>146</v>
      </c>
      <c r="E795" s="169" t="str">
        <f t="shared" si="25"/>
        <v/>
      </c>
    </row>
    <row r="796" spans="3:5">
      <c r="C796" s="169" t="s">
        <v>146</v>
      </c>
      <c r="D796" s="169" t="s">
        <v>146</v>
      </c>
      <c r="E796" s="169" t="str">
        <f t="shared" si="25"/>
        <v/>
      </c>
    </row>
    <row r="797" spans="3:5">
      <c r="C797" s="169" t="s">
        <v>146</v>
      </c>
      <c r="D797" s="169" t="s">
        <v>146</v>
      </c>
      <c r="E797" s="169" t="str">
        <f t="shared" si="25"/>
        <v/>
      </c>
    </row>
    <row r="798" spans="3:5">
      <c r="C798" s="169" t="s">
        <v>146</v>
      </c>
      <c r="D798" s="169" t="s">
        <v>146</v>
      </c>
      <c r="E798" s="169" t="str">
        <f t="shared" si="25"/>
        <v/>
      </c>
    </row>
    <row r="799" spans="3:5">
      <c r="C799" s="169" t="s">
        <v>146</v>
      </c>
      <c r="D799" s="169" t="s">
        <v>146</v>
      </c>
      <c r="E799" s="169" t="str">
        <f t="shared" si="25"/>
        <v/>
      </c>
    </row>
    <row r="800" spans="3:5">
      <c r="C800" s="169" t="s">
        <v>146</v>
      </c>
      <c r="D800" s="169" t="s">
        <v>146</v>
      </c>
      <c r="E800" s="169" t="str">
        <f t="shared" si="25"/>
        <v/>
      </c>
    </row>
    <row r="801" spans="3:5">
      <c r="C801" s="169" t="s">
        <v>146</v>
      </c>
      <c r="D801" s="169" t="s">
        <v>146</v>
      </c>
      <c r="E801" s="169" t="str">
        <f t="shared" si="25"/>
        <v/>
      </c>
    </row>
    <row r="802" spans="3:5">
      <c r="C802" s="169" t="s">
        <v>146</v>
      </c>
      <c r="D802" s="169" t="s">
        <v>146</v>
      </c>
      <c r="E802" s="169" t="str">
        <f t="shared" si="25"/>
        <v/>
      </c>
    </row>
    <row r="803" spans="3:5">
      <c r="C803" s="169" t="s">
        <v>146</v>
      </c>
      <c r="D803" s="169" t="s">
        <v>146</v>
      </c>
      <c r="E803" s="169" t="str">
        <f t="shared" si="25"/>
        <v/>
      </c>
    </row>
    <row r="804" spans="3:5">
      <c r="C804" s="169" t="s">
        <v>146</v>
      </c>
      <c r="D804" s="169" t="s">
        <v>146</v>
      </c>
      <c r="E804" s="169" t="str">
        <f t="shared" si="25"/>
        <v/>
      </c>
    </row>
    <row r="805" spans="3:5">
      <c r="C805" s="169" t="s">
        <v>146</v>
      </c>
      <c r="D805" s="169" t="s">
        <v>146</v>
      </c>
      <c r="E805" s="169" t="str">
        <f t="shared" si="25"/>
        <v/>
      </c>
    </row>
    <row r="806" spans="3:5">
      <c r="C806" s="169" t="s">
        <v>146</v>
      </c>
      <c r="D806" s="169" t="s">
        <v>146</v>
      </c>
      <c r="E806" s="169" t="str">
        <f t="shared" si="25"/>
        <v/>
      </c>
    </row>
    <row r="807" spans="3:5">
      <c r="C807" s="169" t="s">
        <v>146</v>
      </c>
      <c r="D807" s="169" t="s">
        <v>146</v>
      </c>
      <c r="E807" s="169" t="str">
        <f t="shared" si="25"/>
        <v/>
      </c>
    </row>
    <row r="808" spans="3:5">
      <c r="C808" s="169" t="s">
        <v>146</v>
      </c>
      <c r="D808" s="169" t="s">
        <v>146</v>
      </c>
      <c r="E808" s="169" t="str">
        <f t="shared" si="25"/>
        <v/>
      </c>
    </row>
    <row r="809" spans="3:5">
      <c r="C809" s="169" t="s">
        <v>146</v>
      </c>
      <c r="D809" s="169" t="s">
        <v>146</v>
      </c>
      <c r="E809" s="169" t="str">
        <f t="shared" si="25"/>
        <v/>
      </c>
    </row>
    <row r="810" spans="3:5">
      <c r="C810" s="169" t="s">
        <v>146</v>
      </c>
      <c r="D810" s="169" t="s">
        <v>146</v>
      </c>
      <c r="E810" s="169" t="str">
        <f t="shared" si="25"/>
        <v/>
      </c>
    </row>
    <row r="811" spans="3:5">
      <c r="C811" s="169" t="s">
        <v>146</v>
      </c>
      <c r="D811" s="169" t="s">
        <v>146</v>
      </c>
      <c r="E811" s="169" t="str">
        <f t="shared" si="25"/>
        <v/>
      </c>
    </row>
    <row r="812" spans="3:5">
      <c r="C812" s="169" t="s">
        <v>146</v>
      </c>
      <c r="D812" s="169" t="s">
        <v>146</v>
      </c>
      <c r="E812" s="169" t="str">
        <f t="shared" si="25"/>
        <v/>
      </c>
    </row>
    <row r="813" spans="3:5">
      <c r="C813" s="169" t="s">
        <v>146</v>
      </c>
      <c r="D813" s="169" t="s">
        <v>146</v>
      </c>
      <c r="E813" s="169" t="str">
        <f t="shared" si="25"/>
        <v/>
      </c>
    </row>
    <row r="814" spans="3:5">
      <c r="C814" s="169" t="s">
        <v>146</v>
      </c>
      <c r="D814" s="169" t="s">
        <v>146</v>
      </c>
      <c r="E814" s="169" t="str">
        <f t="shared" si="25"/>
        <v/>
      </c>
    </row>
    <row r="815" spans="3:5">
      <c r="C815" s="169" t="s">
        <v>146</v>
      </c>
      <c r="D815" s="169" t="s">
        <v>146</v>
      </c>
      <c r="E815" s="169" t="str">
        <f t="shared" si="25"/>
        <v/>
      </c>
    </row>
    <row r="816" spans="3:5">
      <c r="C816" s="169" t="s">
        <v>146</v>
      </c>
      <c r="D816" s="169" t="s">
        <v>146</v>
      </c>
      <c r="E816" s="169" t="str">
        <f t="shared" si="25"/>
        <v/>
      </c>
    </row>
    <row r="817" spans="3:5">
      <c r="C817" s="169" t="s">
        <v>146</v>
      </c>
      <c r="D817" s="169" t="s">
        <v>146</v>
      </c>
      <c r="E817" s="169" t="str">
        <f t="shared" si="25"/>
        <v/>
      </c>
    </row>
    <row r="818" spans="3:5">
      <c r="C818" s="169" t="s">
        <v>146</v>
      </c>
      <c r="D818" s="169" t="s">
        <v>146</v>
      </c>
      <c r="E818" s="169" t="str">
        <f t="shared" si="25"/>
        <v/>
      </c>
    </row>
    <row r="819" spans="3:5">
      <c r="C819" s="169" t="s">
        <v>146</v>
      </c>
      <c r="D819" s="169" t="s">
        <v>146</v>
      </c>
      <c r="E819" s="169" t="str">
        <f t="shared" si="25"/>
        <v/>
      </c>
    </row>
    <row r="820" spans="3:5">
      <c r="C820" s="169" t="s">
        <v>146</v>
      </c>
      <c r="D820" s="169" t="s">
        <v>146</v>
      </c>
      <c r="E820" s="169" t="str">
        <f t="shared" si="25"/>
        <v/>
      </c>
    </row>
    <row r="821" spans="3:5">
      <c r="C821" s="169" t="s">
        <v>146</v>
      </c>
      <c r="D821" s="169" t="s">
        <v>146</v>
      </c>
      <c r="E821" s="169" t="str">
        <f t="shared" si="25"/>
        <v/>
      </c>
    </row>
    <row r="822" spans="3:5">
      <c r="C822" s="169" t="s">
        <v>146</v>
      </c>
      <c r="D822" s="169" t="s">
        <v>146</v>
      </c>
      <c r="E822" s="169" t="str">
        <f t="shared" si="25"/>
        <v/>
      </c>
    </row>
    <row r="823" spans="3:5">
      <c r="C823" s="169" t="s">
        <v>146</v>
      </c>
      <c r="D823" s="169" t="s">
        <v>146</v>
      </c>
      <c r="E823" s="169" t="str">
        <f t="shared" si="25"/>
        <v/>
      </c>
    </row>
    <row r="824" spans="3:5">
      <c r="C824" s="169" t="s">
        <v>146</v>
      </c>
      <c r="D824" s="169" t="s">
        <v>146</v>
      </c>
      <c r="E824" s="169" t="str">
        <f t="shared" si="25"/>
        <v/>
      </c>
    </row>
    <row r="825" spans="3:5">
      <c r="C825" s="169" t="s">
        <v>146</v>
      </c>
      <c r="D825" s="169" t="s">
        <v>146</v>
      </c>
      <c r="E825" s="169" t="str">
        <f t="shared" si="25"/>
        <v/>
      </c>
    </row>
    <row r="826" spans="3:5">
      <c r="C826" s="169" t="s">
        <v>146</v>
      </c>
      <c r="D826" s="169" t="s">
        <v>146</v>
      </c>
      <c r="E826" s="169" t="str">
        <f t="shared" si="25"/>
        <v/>
      </c>
    </row>
    <row r="827" spans="3:5">
      <c r="C827" s="169" t="s">
        <v>146</v>
      </c>
      <c r="D827" s="169" t="s">
        <v>146</v>
      </c>
      <c r="E827" s="169" t="str">
        <f t="shared" si="25"/>
        <v/>
      </c>
    </row>
    <row r="828" spans="3:5">
      <c r="C828" s="169" t="s">
        <v>146</v>
      </c>
      <c r="D828" s="169" t="s">
        <v>146</v>
      </c>
      <c r="E828" s="169" t="str">
        <f t="shared" si="25"/>
        <v/>
      </c>
    </row>
    <row r="829" spans="3:5">
      <c r="C829" s="169" t="s">
        <v>146</v>
      </c>
      <c r="D829" s="169" t="s">
        <v>146</v>
      </c>
      <c r="E829" s="169" t="str">
        <f t="shared" si="25"/>
        <v/>
      </c>
    </row>
    <row r="830" spans="3:5">
      <c r="C830" s="169" t="s">
        <v>146</v>
      </c>
      <c r="D830" s="169" t="s">
        <v>146</v>
      </c>
      <c r="E830" s="169" t="str">
        <f t="shared" si="25"/>
        <v/>
      </c>
    </row>
    <row r="831" spans="3:5">
      <c r="C831" s="169" t="s">
        <v>146</v>
      </c>
      <c r="D831" s="169" t="s">
        <v>146</v>
      </c>
      <c r="E831" s="169" t="str">
        <f t="shared" si="25"/>
        <v/>
      </c>
    </row>
    <row r="832" spans="3:5">
      <c r="C832" s="169" t="s">
        <v>146</v>
      </c>
      <c r="D832" s="169" t="s">
        <v>146</v>
      </c>
      <c r="E832" s="169" t="str">
        <f t="shared" si="25"/>
        <v/>
      </c>
    </row>
    <row r="833" spans="3:5">
      <c r="C833" s="169" t="s">
        <v>146</v>
      </c>
      <c r="D833" s="169" t="s">
        <v>146</v>
      </c>
      <c r="E833" s="169" t="str">
        <f t="shared" si="25"/>
        <v/>
      </c>
    </row>
    <row r="834" spans="3:5">
      <c r="C834" s="169" t="s">
        <v>146</v>
      </c>
      <c r="D834" s="169" t="s">
        <v>146</v>
      </c>
      <c r="E834" s="169" t="str">
        <f t="shared" si="25"/>
        <v/>
      </c>
    </row>
    <row r="835" spans="3:5">
      <c r="C835" s="169" t="s">
        <v>146</v>
      </c>
      <c r="D835" s="169" t="s">
        <v>146</v>
      </c>
      <c r="E835" s="169" t="str">
        <f t="shared" si="25"/>
        <v/>
      </c>
    </row>
    <row r="836" spans="3:5">
      <c r="C836" s="169" t="s">
        <v>146</v>
      </c>
      <c r="D836" s="169" t="s">
        <v>146</v>
      </c>
      <c r="E836" s="169" t="str">
        <f t="shared" ref="E836:E899" si="26">IF(C836&lt;D836,C836,D836)</f>
        <v/>
      </c>
    </row>
    <row r="837" spans="3:5">
      <c r="C837" s="169" t="s">
        <v>146</v>
      </c>
      <c r="D837" s="169" t="s">
        <v>146</v>
      </c>
      <c r="E837" s="169" t="str">
        <f t="shared" si="26"/>
        <v/>
      </c>
    </row>
    <row r="838" spans="3:5">
      <c r="C838" s="169" t="s">
        <v>146</v>
      </c>
      <c r="D838" s="169" t="s">
        <v>146</v>
      </c>
      <c r="E838" s="169" t="str">
        <f t="shared" si="26"/>
        <v/>
      </c>
    </row>
    <row r="839" spans="3:5">
      <c r="C839" s="169" t="s">
        <v>146</v>
      </c>
      <c r="D839" s="169" t="s">
        <v>146</v>
      </c>
      <c r="E839" s="169" t="str">
        <f t="shared" si="26"/>
        <v/>
      </c>
    </row>
    <row r="840" spans="3:5">
      <c r="C840" s="169" t="s">
        <v>146</v>
      </c>
      <c r="D840" s="169" t="s">
        <v>146</v>
      </c>
      <c r="E840" s="169" t="str">
        <f t="shared" si="26"/>
        <v/>
      </c>
    </row>
    <row r="841" spans="3:5">
      <c r="C841" s="169" t="s">
        <v>146</v>
      </c>
      <c r="D841" s="169" t="s">
        <v>146</v>
      </c>
      <c r="E841" s="169" t="str">
        <f t="shared" si="26"/>
        <v/>
      </c>
    </row>
    <row r="842" spans="3:5">
      <c r="C842" s="169" t="s">
        <v>146</v>
      </c>
      <c r="D842" s="169" t="s">
        <v>146</v>
      </c>
      <c r="E842" s="169" t="str">
        <f t="shared" si="26"/>
        <v/>
      </c>
    </row>
    <row r="843" spans="3:5">
      <c r="C843" s="169" t="s">
        <v>146</v>
      </c>
      <c r="D843" s="169" t="s">
        <v>146</v>
      </c>
      <c r="E843" s="169" t="str">
        <f t="shared" si="26"/>
        <v/>
      </c>
    </row>
    <row r="844" spans="3:5">
      <c r="C844" s="169" t="s">
        <v>146</v>
      </c>
      <c r="D844" s="169" t="s">
        <v>146</v>
      </c>
      <c r="E844" s="169" t="str">
        <f t="shared" si="26"/>
        <v/>
      </c>
    </row>
    <row r="845" spans="3:5">
      <c r="C845" s="169" t="s">
        <v>146</v>
      </c>
      <c r="D845" s="169" t="s">
        <v>146</v>
      </c>
      <c r="E845" s="169" t="str">
        <f t="shared" si="26"/>
        <v/>
      </c>
    </row>
    <row r="846" spans="3:5">
      <c r="C846" s="169" t="s">
        <v>146</v>
      </c>
      <c r="D846" s="169" t="s">
        <v>146</v>
      </c>
      <c r="E846" s="169" t="str">
        <f t="shared" si="26"/>
        <v/>
      </c>
    </row>
    <row r="847" spans="3:5">
      <c r="C847" s="169" t="s">
        <v>146</v>
      </c>
      <c r="D847" s="169" t="s">
        <v>146</v>
      </c>
      <c r="E847" s="169" t="str">
        <f t="shared" si="26"/>
        <v/>
      </c>
    </row>
    <row r="848" spans="3:5">
      <c r="C848" s="169" t="s">
        <v>146</v>
      </c>
      <c r="D848" s="169" t="s">
        <v>146</v>
      </c>
      <c r="E848" s="169" t="str">
        <f t="shared" si="26"/>
        <v/>
      </c>
    </row>
    <row r="849" spans="3:5">
      <c r="C849" s="169" t="s">
        <v>146</v>
      </c>
      <c r="D849" s="169" t="s">
        <v>146</v>
      </c>
      <c r="E849" s="169" t="str">
        <f t="shared" si="26"/>
        <v/>
      </c>
    </row>
    <row r="850" spans="3:5">
      <c r="C850" s="169" t="s">
        <v>146</v>
      </c>
      <c r="D850" s="169" t="s">
        <v>146</v>
      </c>
      <c r="E850" s="169" t="str">
        <f t="shared" si="26"/>
        <v/>
      </c>
    </row>
    <row r="851" spans="3:5">
      <c r="C851" s="169" t="s">
        <v>146</v>
      </c>
      <c r="D851" s="169" t="s">
        <v>146</v>
      </c>
      <c r="E851" s="169" t="str">
        <f t="shared" si="26"/>
        <v/>
      </c>
    </row>
    <row r="852" spans="3:5">
      <c r="C852" s="169" t="s">
        <v>146</v>
      </c>
      <c r="D852" s="169" t="s">
        <v>146</v>
      </c>
      <c r="E852" s="169" t="str">
        <f t="shared" si="26"/>
        <v/>
      </c>
    </row>
    <row r="853" spans="3:5">
      <c r="C853" s="169" t="s">
        <v>146</v>
      </c>
      <c r="D853" s="169" t="s">
        <v>146</v>
      </c>
      <c r="E853" s="169" t="str">
        <f t="shared" si="26"/>
        <v/>
      </c>
    </row>
    <row r="854" spans="3:5">
      <c r="C854" s="169" t="s">
        <v>146</v>
      </c>
      <c r="D854" s="169" t="s">
        <v>146</v>
      </c>
      <c r="E854" s="169" t="str">
        <f t="shared" si="26"/>
        <v/>
      </c>
    </row>
    <row r="855" spans="3:5">
      <c r="C855" s="169" t="s">
        <v>146</v>
      </c>
      <c r="D855" s="169" t="s">
        <v>146</v>
      </c>
      <c r="E855" s="169" t="str">
        <f t="shared" si="26"/>
        <v/>
      </c>
    </row>
    <row r="856" spans="3:5">
      <c r="C856" s="169" t="s">
        <v>146</v>
      </c>
      <c r="D856" s="169" t="s">
        <v>146</v>
      </c>
      <c r="E856" s="169" t="str">
        <f t="shared" si="26"/>
        <v/>
      </c>
    </row>
    <row r="857" spans="3:5">
      <c r="C857" s="169" t="s">
        <v>146</v>
      </c>
      <c r="D857" s="169" t="s">
        <v>146</v>
      </c>
      <c r="E857" s="169" t="str">
        <f t="shared" si="26"/>
        <v/>
      </c>
    </row>
    <row r="858" spans="3:5">
      <c r="C858" s="169" t="s">
        <v>146</v>
      </c>
      <c r="D858" s="169" t="s">
        <v>146</v>
      </c>
      <c r="E858" s="169" t="str">
        <f t="shared" si="26"/>
        <v/>
      </c>
    </row>
    <row r="859" spans="3:5">
      <c r="C859" s="169" t="s">
        <v>146</v>
      </c>
      <c r="D859" s="169" t="s">
        <v>146</v>
      </c>
      <c r="E859" s="169" t="str">
        <f t="shared" si="26"/>
        <v/>
      </c>
    </row>
    <row r="860" spans="3:5">
      <c r="C860" s="169" t="s">
        <v>146</v>
      </c>
      <c r="D860" s="169" t="s">
        <v>146</v>
      </c>
      <c r="E860" s="169" t="str">
        <f t="shared" si="26"/>
        <v/>
      </c>
    </row>
    <row r="861" spans="3:5">
      <c r="C861" s="169" t="s">
        <v>146</v>
      </c>
      <c r="D861" s="169" t="s">
        <v>146</v>
      </c>
      <c r="E861" s="169" t="str">
        <f t="shared" si="26"/>
        <v/>
      </c>
    </row>
    <row r="862" spans="3:5">
      <c r="C862" s="169" t="s">
        <v>146</v>
      </c>
      <c r="D862" s="169" t="s">
        <v>146</v>
      </c>
      <c r="E862" s="169" t="str">
        <f t="shared" si="26"/>
        <v/>
      </c>
    </row>
    <row r="863" spans="3:5">
      <c r="C863" s="169" t="s">
        <v>146</v>
      </c>
      <c r="D863" s="169" t="s">
        <v>146</v>
      </c>
      <c r="E863" s="169" t="str">
        <f t="shared" si="26"/>
        <v/>
      </c>
    </row>
    <row r="864" spans="3:5">
      <c r="C864" s="169" t="s">
        <v>146</v>
      </c>
      <c r="D864" s="169" t="s">
        <v>146</v>
      </c>
      <c r="E864" s="169" t="str">
        <f t="shared" si="26"/>
        <v/>
      </c>
    </row>
    <row r="865" spans="3:5">
      <c r="C865" s="169" t="s">
        <v>146</v>
      </c>
      <c r="D865" s="169" t="s">
        <v>146</v>
      </c>
      <c r="E865" s="169" t="str">
        <f t="shared" si="26"/>
        <v/>
      </c>
    </row>
    <row r="866" spans="3:5">
      <c r="C866" s="169" t="s">
        <v>146</v>
      </c>
      <c r="D866" s="169" t="s">
        <v>146</v>
      </c>
      <c r="E866" s="169" t="str">
        <f t="shared" si="26"/>
        <v/>
      </c>
    </row>
    <row r="867" spans="3:5">
      <c r="C867" s="169" t="s">
        <v>146</v>
      </c>
      <c r="D867" s="169" t="s">
        <v>146</v>
      </c>
      <c r="E867" s="169" t="str">
        <f t="shared" si="26"/>
        <v/>
      </c>
    </row>
    <row r="868" spans="3:5">
      <c r="C868" s="169" t="s">
        <v>146</v>
      </c>
      <c r="D868" s="169" t="s">
        <v>146</v>
      </c>
      <c r="E868" s="169" t="str">
        <f t="shared" si="26"/>
        <v/>
      </c>
    </row>
    <row r="869" spans="3:5">
      <c r="C869" s="169" t="s">
        <v>146</v>
      </c>
      <c r="D869" s="169" t="s">
        <v>146</v>
      </c>
      <c r="E869" s="169" t="str">
        <f t="shared" si="26"/>
        <v/>
      </c>
    </row>
    <row r="870" spans="3:5">
      <c r="C870" s="169" t="s">
        <v>146</v>
      </c>
      <c r="D870" s="169" t="s">
        <v>146</v>
      </c>
      <c r="E870" s="169" t="str">
        <f t="shared" si="26"/>
        <v/>
      </c>
    </row>
    <row r="871" spans="3:5">
      <c r="C871" s="169" t="s">
        <v>146</v>
      </c>
      <c r="D871" s="169" t="s">
        <v>146</v>
      </c>
      <c r="E871" s="169" t="str">
        <f t="shared" si="26"/>
        <v/>
      </c>
    </row>
    <row r="872" spans="3:5">
      <c r="C872" s="169" t="s">
        <v>146</v>
      </c>
      <c r="D872" s="169" t="s">
        <v>146</v>
      </c>
      <c r="E872" s="169" t="str">
        <f t="shared" si="26"/>
        <v/>
      </c>
    </row>
    <row r="873" spans="3:5">
      <c r="C873" s="169" t="s">
        <v>146</v>
      </c>
      <c r="D873" s="169" t="s">
        <v>146</v>
      </c>
      <c r="E873" s="169" t="str">
        <f t="shared" si="26"/>
        <v/>
      </c>
    </row>
    <row r="874" spans="3:5">
      <c r="C874" s="169" t="s">
        <v>146</v>
      </c>
      <c r="D874" s="169" t="s">
        <v>146</v>
      </c>
      <c r="E874" s="169" t="str">
        <f t="shared" si="26"/>
        <v/>
      </c>
    </row>
    <row r="875" spans="3:5">
      <c r="C875" s="169" t="s">
        <v>146</v>
      </c>
      <c r="D875" s="169" t="s">
        <v>146</v>
      </c>
      <c r="E875" s="169" t="str">
        <f t="shared" si="26"/>
        <v/>
      </c>
    </row>
    <row r="876" spans="3:5">
      <c r="C876" s="169" t="s">
        <v>146</v>
      </c>
      <c r="D876" s="169" t="s">
        <v>146</v>
      </c>
      <c r="E876" s="169" t="str">
        <f t="shared" si="26"/>
        <v/>
      </c>
    </row>
    <row r="877" spans="3:5">
      <c r="C877" s="169" t="s">
        <v>146</v>
      </c>
      <c r="D877" s="169" t="s">
        <v>146</v>
      </c>
      <c r="E877" s="169" t="str">
        <f t="shared" si="26"/>
        <v/>
      </c>
    </row>
    <row r="878" spans="3:5">
      <c r="C878" s="169" t="s">
        <v>146</v>
      </c>
      <c r="D878" s="169" t="s">
        <v>146</v>
      </c>
      <c r="E878" s="169" t="str">
        <f t="shared" si="26"/>
        <v/>
      </c>
    </row>
    <row r="879" spans="3:5">
      <c r="C879" s="169" t="s">
        <v>146</v>
      </c>
      <c r="D879" s="169" t="s">
        <v>146</v>
      </c>
      <c r="E879" s="169" t="str">
        <f t="shared" si="26"/>
        <v/>
      </c>
    </row>
    <row r="880" spans="3:5">
      <c r="C880" s="169" t="s">
        <v>146</v>
      </c>
      <c r="D880" s="169" t="s">
        <v>146</v>
      </c>
      <c r="E880" s="169" t="str">
        <f t="shared" si="26"/>
        <v/>
      </c>
    </row>
    <row r="881" spans="3:5">
      <c r="C881" s="169" t="s">
        <v>146</v>
      </c>
      <c r="D881" s="169" t="s">
        <v>146</v>
      </c>
      <c r="E881" s="169" t="str">
        <f t="shared" si="26"/>
        <v/>
      </c>
    </row>
    <row r="882" spans="3:5">
      <c r="C882" s="169" t="s">
        <v>146</v>
      </c>
      <c r="D882" s="169" t="s">
        <v>146</v>
      </c>
      <c r="E882" s="169" t="str">
        <f t="shared" si="26"/>
        <v/>
      </c>
    </row>
    <row r="883" spans="3:5">
      <c r="C883" s="169" t="s">
        <v>146</v>
      </c>
      <c r="D883" s="169" t="s">
        <v>146</v>
      </c>
      <c r="E883" s="169" t="str">
        <f t="shared" si="26"/>
        <v/>
      </c>
    </row>
    <row r="884" spans="3:5">
      <c r="C884" s="169" t="s">
        <v>146</v>
      </c>
      <c r="D884" s="169" t="s">
        <v>146</v>
      </c>
      <c r="E884" s="169" t="str">
        <f t="shared" si="26"/>
        <v/>
      </c>
    </row>
    <row r="885" spans="3:5">
      <c r="C885" s="169" t="s">
        <v>146</v>
      </c>
      <c r="D885" s="169" t="s">
        <v>146</v>
      </c>
      <c r="E885" s="169" t="str">
        <f t="shared" si="26"/>
        <v/>
      </c>
    </row>
    <row r="886" spans="3:5">
      <c r="C886" s="169" t="s">
        <v>146</v>
      </c>
      <c r="D886" s="169" t="s">
        <v>146</v>
      </c>
      <c r="E886" s="169" t="str">
        <f t="shared" si="26"/>
        <v/>
      </c>
    </row>
    <row r="887" spans="3:5">
      <c r="C887" s="169" t="s">
        <v>146</v>
      </c>
      <c r="D887" s="169" t="s">
        <v>146</v>
      </c>
      <c r="E887" s="169" t="str">
        <f t="shared" si="26"/>
        <v/>
      </c>
    </row>
    <row r="888" spans="3:5">
      <c r="C888" s="169" t="s">
        <v>146</v>
      </c>
      <c r="D888" s="169" t="s">
        <v>146</v>
      </c>
      <c r="E888" s="169" t="str">
        <f t="shared" si="26"/>
        <v/>
      </c>
    </row>
    <row r="889" spans="3:5">
      <c r="C889" s="169" t="s">
        <v>146</v>
      </c>
      <c r="D889" s="169" t="s">
        <v>146</v>
      </c>
      <c r="E889" s="169" t="str">
        <f t="shared" si="26"/>
        <v/>
      </c>
    </row>
    <row r="890" spans="3:5">
      <c r="C890" s="169" t="s">
        <v>146</v>
      </c>
      <c r="D890" s="169" t="s">
        <v>146</v>
      </c>
      <c r="E890" s="169" t="str">
        <f t="shared" si="26"/>
        <v/>
      </c>
    </row>
    <row r="891" spans="3:5">
      <c r="C891" s="169" t="s">
        <v>146</v>
      </c>
      <c r="D891" s="169" t="s">
        <v>146</v>
      </c>
      <c r="E891" s="169" t="str">
        <f t="shared" si="26"/>
        <v/>
      </c>
    </row>
    <row r="892" spans="3:5">
      <c r="C892" s="169" t="s">
        <v>146</v>
      </c>
      <c r="D892" s="169" t="s">
        <v>146</v>
      </c>
      <c r="E892" s="169" t="str">
        <f t="shared" si="26"/>
        <v/>
      </c>
    </row>
    <row r="893" spans="3:5">
      <c r="C893" s="169" t="s">
        <v>146</v>
      </c>
      <c r="D893" s="169" t="s">
        <v>146</v>
      </c>
      <c r="E893" s="169" t="str">
        <f t="shared" si="26"/>
        <v/>
      </c>
    </row>
    <row r="894" spans="3:5">
      <c r="C894" s="169" t="s">
        <v>146</v>
      </c>
      <c r="D894" s="169" t="s">
        <v>146</v>
      </c>
      <c r="E894" s="169" t="str">
        <f t="shared" si="26"/>
        <v/>
      </c>
    </row>
    <row r="895" spans="3:5">
      <c r="C895" s="169" t="s">
        <v>146</v>
      </c>
      <c r="D895" s="169" t="s">
        <v>146</v>
      </c>
      <c r="E895" s="169" t="str">
        <f t="shared" si="26"/>
        <v/>
      </c>
    </row>
    <row r="896" spans="3:5">
      <c r="C896" s="169" t="s">
        <v>146</v>
      </c>
      <c r="D896" s="169" t="s">
        <v>146</v>
      </c>
      <c r="E896" s="169" t="str">
        <f t="shared" si="26"/>
        <v/>
      </c>
    </row>
    <row r="897" spans="3:5">
      <c r="C897" s="169" t="s">
        <v>146</v>
      </c>
      <c r="D897" s="169" t="s">
        <v>146</v>
      </c>
      <c r="E897" s="169" t="str">
        <f t="shared" si="26"/>
        <v/>
      </c>
    </row>
    <row r="898" spans="3:5">
      <c r="C898" s="169" t="s">
        <v>146</v>
      </c>
      <c r="D898" s="169" t="s">
        <v>146</v>
      </c>
      <c r="E898" s="169" t="str">
        <f t="shared" si="26"/>
        <v/>
      </c>
    </row>
    <row r="899" spans="3:5">
      <c r="C899" s="169" t="s">
        <v>146</v>
      </c>
      <c r="D899" s="169" t="s">
        <v>146</v>
      </c>
      <c r="E899" s="169" t="str">
        <f t="shared" si="26"/>
        <v/>
      </c>
    </row>
    <row r="900" spans="3:5">
      <c r="C900" s="169" t="s">
        <v>146</v>
      </c>
      <c r="D900" s="169" t="s">
        <v>146</v>
      </c>
      <c r="E900" s="169" t="str">
        <f t="shared" ref="E900:E963" si="27">IF(C900&lt;D900,C900,D900)</f>
        <v/>
      </c>
    </row>
    <row r="901" spans="3:5">
      <c r="C901" s="169" t="s">
        <v>146</v>
      </c>
      <c r="D901" s="169" t="s">
        <v>146</v>
      </c>
      <c r="E901" s="169" t="str">
        <f t="shared" si="27"/>
        <v/>
      </c>
    </row>
    <row r="902" spans="3:5">
      <c r="C902" s="169" t="s">
        <v>146</v>
      </c>
      <c r="D902" s="169" t="s">
        <v>146</v>
      </c>
      <c r="E902" s="169" t="str">
        <f t="shared" si="27"/>
        <v/>
      </c>
    </row>
    <row r="903" spans="3:5">
      <c r="C903" s="169" t="s">
        <v>146</v>
      </c>
      <c r="D903" s="169" t="s">
        <v>146</v>
      </c>
      <c r="E903" s="169" t="str">
        <f t="shared" si="27"/>
        <v/>
      </c>
    </row>
    <row r="904" spans="3:5">
      <c r="C904" s="169" t="s">
        <v>146</v>
      </c>
      <c r="D904" s="169" t="s">
        <v>146</v>
      </c>
      <c r="E904" s="169" t="str">
        <f t="shared" si="27"/>
        <v/>
      </c>
    </row>
    <row r="905" spans="3:5">
      <c r="C905" s="169" t="s">
        <v>146</v>
      </c>
      <c r="D905" s="169" t="s">
        <v>146</v>
      </c>
      <c r="E905" s="169" t="str">
        <f t="shared" si="27"/>
        <v/>
      </c>
    </row>
    <row r="906" spans="3:5">
      <c r="C906" s="169" t="s">
        <v>146</v>
      </c>
      <c r="D906" s="169" t="s">
        <v>146</v>
      </c>
      <c r="E906" s="169" t="str">
        <f t="shared" si="27"/>
        <v/>
      </c>
    </row>
    <row r="907" spans="3:5">
      <c r="C907" s="169" t="s">
        <v>146</v>
      </c>
      <c r="D907" s="169" t="s">
        <v>146</v>
      </c>
      <c r="E907" s="169" t="str">
        <f t="shared" si="27"/>
        <v/>
      </c>
    </row>
    <row r="908" spans="3:5">
      <c r="C908" s="169" t="s">
        <v>146</v>
      </c>
      <c r="D908" s="169" t="s">
        <v>146</v>
      </c>
      <c r="E908" s="169" t="str">
        <f t="shared" si="27"/>
        <v/>
      </c>
    </row>
    <row r="909" spans="3:5">
      <c r="C909" s="169" t="s">
        <v>146</v>
      </c>
      <c r="D909" s="169" t="s">
        <v>146</v>
      </c>
      <c r="E909" s="169" t="str">
        <f t="shared" si="27"/>
        <v/>
      </c>
    </row>
    <row r="910" spans="3:5">
      <c r="C910" s="169" t="s">
        <v>146</v>
      </c>
      <c r="D910" s="169" t="s">
        <v>146</v>
      </c>
      <c r="E910" s="169" t="str">
        <f t="shared" si="27"/>
        <v/>
      </c>
    </row>
    <row r="911" spans="3:5">
      <c r="C911" s="169" t="s">
        <v>146</v>
      </c>
      <c r="D911" s="169" t="s">
        <v>146</v>
      </c>
      <c r="E911" s="169" t="str">
        <f t="shared" si="27"/>
        <v/>
      </c>
    </row>
    <row r="912" spans="3:5">
      <c r="C912" s="169" t="s">
        <v>146</v>
      </c>
      <c r="D912" s="169" t="s">
        <v>146</v>
      </c>
      <c r="E912" s="169" t="str">
        <f t="shared" si="27"/>
        <v/>
      </c>
    </row>
    <row r="913" spans="3:5">
      <c r="C913" s="169" t="s">
        <v>146</v>
      </c>
      <c r="D913" s="169" t="s">
        <v>146</v>
      </c>
      <c r="E913" s="169" t="str">
        <f t="shared" si="27"/>
        <v/>
      </c>
    </row>
    <row r="914" spans="3:5">
      <c r="C914" s="169" t="s">
        <v>146</v>
      </c>
      <c r="D914" s="169" t="s">
        <v>146</v>
      </c>
      <c r="E914" s="169" t="str">
        <f t="shared" si="27"/>
        <v/>
      </c>
    </row>
    <row r="915" spans="3:5">
      <c r="C915" s="169" t="s">
        <v>146</v>
      </c>
      <c r="D915" s="169" t="s">
        <v>146</v>
      </c>
      <c r="E915" s="169" t="str">
        <f t="shared" si="27"/>
        <v/>
      </c>
    </row>
    <row r="916" spans="3:5">
      <c r="C916" s="169" t="s">
        <v>146</v>
      </c>
      <c r="D916" s="169" t="s">
        <v>146</v>
      </c>
      <c r="E916" s="169" t="str">
        <f t="shared" si="27"/>
        <v/>
      </c>
    </row>
    <row r="917" spans="3:5">
      <c r="C917" s="169" t="s">
        <v>146</v>
      </c>
      <c r="D917" s="169" t="s">
        <v>146</v>
      </c>
      <c r="E917" s="169" t="str">
        <f t="shared" si="27"/>
        <v/>
      </c>
    </row>
    <row r="918" spans="3:5">
      <c r="C918" s="169" t="s">
        <v>146</v>
      </c>
      <c r="D918" s="169" t="s">
        <v>146</v>
      </c>
      <c r="E918" s="169" t="str">
        <f t="shared" si="27"/>
        <v/>
      </c>
    </row>
    <row r="919" spans="3:5">
      <c r="C919" s="169" t="s">
        <v>146</v>
      </c>
      <c r="D919" s="169" t="s">
        <v>146</v>
      </c>
      <c r="E919" s="169" t="str">
        <f t="shared" si="27"/>
        <v/>
      </c>
    </row>
    <row r="920" spans="3:5">
      <c r="C920" s="169" t="s">
        <v>146</v>
      </c>
      <c r="D920" s="169" t="s">
        <v>146</v>
      </c>
      <c r="E920" s="169" t="str">
        <f t="shared" si="27"/>
        <v/>
      </c>
    </row>
    <row r="921" spans="3:5">
      <c r="C921" s="169" t="s">
        <v>146</v>
      </c>
      <c r="D921" s="169" t="s">
        <v>146</v>
      </c>
      <c r="E921" s="169" t="str">
        <f t="shared" si="27"/>
        <v/>
      </c>
    </row>
    <row r="922" spans="3:5">
      <c r="C922" s="169" t="s">
        <v>146</v>
      </c>
      <c r="D922" s="169" t="s">
        <v>146</v>
      </c>
      <c r="E922" s="169" t="str">
        <f t="shared" si="27"/>
        <v/>
      </c>
    </row>
    <row r="923" spans="3:5">
      <c r="C923" s="169" t="s">
        <v>146</v>
      </c>
      <c r="D923" s="169" t="s">
        <v>146</v>
      </c>
      <c r="E923" s="169" t="str">
        <f t="shared" si="27"/>
        <v/>
      </c>
    </row>
    <row r="924" spans="3:5">
      <c r="C924" s="169" t="s">
        <v>146</v>
      </c>
      <c r="D924" s="169" t="s">
        <v>146</v>
      </c>
      <c r="E924" s="169" t="str">
        <f t="shared" si="27"/>
        <v/>
      </c>
    </row>
    <row r="925" spans="3:5">
      <c r="C925" s="169" t="s">
        <v>146</v>
      </c>
      <c r="D925" s="169" t="s">
        <v>146</v>
      </c>
      <c r="E925" s="169" t="str">
        <f t="shared" si="27"/>
        <v/>
      </c>
    </row>
    <row r="926" spans="3:5">
      <c r="C926" s="169" t="s">
        <v>146</v>
      </c>
      <c r="D926" s="169" t="s">
        <v>146</v>
      </c>
      <c r="E926" s="169" t="str">
        <f t="shared" si="27"/>
        <v/>
      </c>
    </row>
    <row r="927" spans="3:5">
      <c r="C927" s="169" t="s">
        <v>146</v>
      </c>
      <c r="D927" s="169" t="s">
        <v>146</v>
      </c>
      <c r="E927" s="169" t="str">
        <f t="shared" si="27"/>
        <v/>
      </c>
    </row>
    <row r="928" spans="3:5">
      <c r="C928" s="169" t="s">
        <v>146</v>
      </c>
      <c r="D928" s="169" t="s">
        <v>146</v>
      </c>
      <c r="E928" s="169" t="str">
        <f t="shared" si="27"/>
        <v/>
      </c>
    </row>
    <row r="929" spans="3:5">
      <c r="C929" s="169" t="s">
        <v>146</v>
      </c>
      <c r="D929" s="169" t="s">
        <v>146</v>
      </c>
      <c r="E929" s="169" t="str">
        <f t="shared" si="27"/>
        <v/>
      </c>
    </row>
    <row r="930" spans="3:5">
      <c r="C930" s="169" t="s">
        <v>146</v>
      </c>
      <c r="D930" s="169" t="s">
        <v>146</v>
      </c>
      <c r="E930" s="169" t="str">
        <f t="shared" si="27"/>
        <v/>
      </c>
    </row>
    <row r="931" spans="3:5">
      <c r="C931" s="169" t="s">
        <v>146</v>
      </c>
      <c r="D931" s="169" t="s">
        <v>146</v>
      </c>
      <c r="E931" s="169" t="str">
        <f t="shared" si="27"/>
        <v/>
      </c>
    </row>
    <row r="932" spans="3:5">
      <c r="C932" s="169" t="s">
        <v>146</v>
      </c>
      <c r="D932" s="169" t="s">
        <v>146</v>
      </c>
      <c r="E932" s="169" t="str">
        <f t="shared" si="27"/>
        <v/>
      </c>
    </row>
    <row r="933" spans="3:5">
      <c r="C933" s="169" t="s">
        <v>146</v>
      </c>
      <c r="D933" s="169" t="s">
        <v>146</v>
      </c>
      <c r="E933" s="169" t="str">
        <f t="shared" si="27"/>
        <v/>
      </c>
    </row>
    <row r="934" spans="3:5">
      <c r="C934" s="169" t="s">
        <v>146</v>
      </c>
      <c r="D934" s="169" t="s">
        <v>146</v>
      </c>
      <c r="E934" s="169" t="str">
        <f t="shared" si="27"/>
        <v/>
      </c>
    </row>
    <row r="935" spans="3:5">
      <c r="C935" s="169" t="s">
        <v>146</v>
      </c>
      <c r="D935" s="169" t="s">
        <v>146</v>
      </c>
      <c r="E935" s="169" t="str">
        <f t="shared" si="27"/>
        <v/>
      </c>
    </row>
    <row r="936" spans="3:5">
      <c r="C936" s="169" t="s">
        <v>146</v>
      </c>
      <c r="D936" s="169" t="s">
        <v>146</v>
      </c>
      <c r="E936" s="169" t="str">
        <f t="shared" si="27"/>
        <v/>
      </c>
    </row>
    <row r="937" spans="3:5">
      <c r="C937" s="169" t="s">
        <v>146</v>
      </c>
      <c r="D937" s="169" t="s">
        <v>146</v>
      </c>
      <c r="E937" s="169" t="str">
        <f t="shared" si="27"/>
        <v/>
      </c>
    </row>
    <row r="938" spans="3:5">
      <c r="C938" s="169" t="s">
        <v>146</v>
      </c>
      <c r="D938" s="169" t="s">
        <v>146</v>
      </c>
      <c r="E938" s="169" t="str">
        <f t="shared" si="27"/>
        <v/>
      </c>
    </row>
    <row r="939" spans="3:5">
      <c r="C939" s="169" t="s">
        <v>146</v>
      </c>
      <c r="D939" s="169" t="s">
        <v>146</v>
      </c>
      <c r="E939" s="169" t="str">
        <f t="shared" si="27"/>
        <v/>
      </c>
    </row>
    <row r="940" spans="3:5">
      <c r="C940" s="169" t="s">
        <v>146</v>
      </c>
      <c r="D940" s="169" t="s">
        <v>146</v>
      </c>
      <c r="E940" s="169" t="str">
        <f t="shared" si="27"/>
        <v/>
      </c>
    </row>
    <row r="941" spans="3:5">
      <c r="C941" s="169" t="s">
        <v>146</v>
      </c>
      <c r="D941" s="169" t="s">
        <v>146</v>
      </c>
      <c r="E941" s="169" t="str">
        <f t="shared" si="27"/>
        <v/>
      </c>
    </row>
    <row r="942" spans="3:5">
      <c r="C942" s="169" t="s">
        <v>146</v>
      </c>
      <c r="D942" s="169" t="s">
        <v>146</v>
      </c>
      <c r="E942" s="169" t="str">
        <f t="shared" si="27"/>
        <v/>
      </c>
    </row>
    <row r="943" spans="3:5">
      <c r="C943" s="169" t="s">
        <v>146</v>
      </c>
      <c r="D943" s="169" t="s">
        <v>146</v>
      </c>
      <c r="E943" s="169" t="str">
        <f t="shared" si="27"/>
        <v/>
      </c>
    </row>
    <row r="944" spans="3:5">
      <c r="C944" s="169" t="s">
        <v>146</v>
      </c>
      <c r="D944" s="169" t="s">
        <v>146</v>
      </c>
      <c r="E944" s="169" t="str">
        <f t="shared" si="27"/>
        <v/>
      </c>
    </row>
    <row r="945" spans="3:5">
      <c r="C945" s="169" t="s">
        <v>146</v>
      </c>
      <c r="D945" s="169" t="s">
        <v>146</v>
      </c>
      <c r="E945" s="169" t="str">
        <f t="shared" si="27"/>
        <v/>
      </c>
    </row>
    <row r="946" spans="3:5">
      <c r="C946" s="169" t="s">
        <v>146</v>
      </c>
      <c r="D946" s="169" t="s">
        <v>146</v>
      </c>
      <c r="E946" s="169" t="str">
        <f t="shared" si="27"/>
        <v/>
      </c>
    </row>
    <row r="947" spans="3:5">
      <c r="C947" s="169" t="s">
        <v>146</v>
      </c>
      <c r="D947" s="169" t="s">
        <v>146</v>
      </c>
      <c r="E947" s="169" t="str">
        <f t="shared" si="27"/>
        <v/>
      </c>
    </row>
    <row r="948" spans="3:5">
      <c r="C948" s="169" t="s">
        <v>146</v>
      </c>
      <c r="D948" s="169" t="s">
        <v>146</v>
      </c>
      <c r="E948" s="169" t="str">
        <f t="shared" si="27"/>
        <v/>
      </c>
    </row>
    <row r="949" spans="3:5">
      <c r="C949" s="169" t="s">
        <v>146</v>
      </c>
      <c r="D949" s="169" t="s">
        <v>146</v>
      </c>
      <c r="E949" s="169" t="str">
        <f t="shared" si="27"/>
        <v/>
      </c>
    </row>
    <row r="950" spans="3:5">
      <c r="C950" s="169" t="s">
        <v>146</v>
      </c>
      <c r="D950" s="169" t="s">
        <v>146</v>
      </c>
      <c r="E950" s="169" t="str">
        <f t="shared" si="27"/>
        <v/>
      </c>
    </row>
    <row r="951" spans="3:5">
      <c r="C951" s="169" t="s">
        <v>146</v>
      </c>
      <c r="D951" s="169" t="s">
        <v>146</v>
      </c>
      <c r="E951" s="169" t="str">
        <f t="shared" si="27"/>
        <v/>
      </c>
    </row>
    <row r="952" spans="3:5">
      <c r="C952" s="169" t="s">
        <v>146</v>
      </c>
      <c r="D952" s="169" t="s">
        <v>146</v>
      </c>
      <c r="E952" s="169" t="str">
        <f t="shared" si="27"/>
        <v/>
      </c>
    </row>
    <row r="953" spans="3:5">
      <c r="C953" s="169" t="s">
        <v>146</v>
      </c>
      <c r="D953" s="169" t="s">
        <v>146</v>
      </c>
      <c r="E953" s="169" t="str">
        <f t="shared" si="27"/>
        <v/>
      </c>
    </row>
    <row r="954" spans="3:5">
      <c r="C954" s="169" t="s">
        <v>146</v>
      </c>
      <c r="D954" s="169" t="s">
        <v>146</v>
      </c>
      <c r="E954" s="169" t="str">
        <f t="shared" si="27"/>
        <v/>
      </c>
    </row>
    <row r="955" spans="3:5">
      <c r="C955" s="169" t="s">
        <v>146</v>
      </c>
      <c r="D955" s="169" t="s">
        <v>146</v>
      </c>
      <c r="E955" s="169" t="str">
        <f t="shared" si="27"/>
        <v/>
      </c>
    </row>
    <row r="956" spans="3:5">
      <c r="C956" s="169" t="s">
        <v>146</v>
      </c>
      <c r="D956" s="169" t="s">
        <v>146</v>
      </c>
      <c r="E956" s="169" t="str">
        <f t="shared" si="27"/>
        <v/>
      </c>
    </row>
    <row r="957" spans="3:5">
      <c r="C957" s="169" t="s">
        <v>146</v>
      </c>
      <c r="D957" s="169" t="s">
        <v>146</v>
      </c>
      <c r="E957" s="169" t="str">
        <f t="shared" si="27"/>
        <v/>
      </c>
    </row>
    <row r="958" spans="3:5">
      <c r="C958" s="169" t="s">
        <v>146</v>
      </c>
      <c r="D958" s="169" t="s">
        <v>146</v>
      </c>
      <c r="E958" s="169" t="str">
        <f t="shared" si="27"/>
        <v/>
      </c>
    </row>
    <row r="959" spans="3:5">
      <c r="C959" s="169" t="s">
        <v>146</v>
      </c>
      <c r="D959" s="169" t="s">
        <v>146</v>
      </c>
      <c r="E959" s="169" t="str">
        <f t="shared" si="27"/>
        <v/>
      </c>
    </row>
    <row r="960" spans="3:5">
      <c r="C960" s="169" t="s">
        <v>146</v>
      </c>
      <c r="D960" s="169" t="s">
        <v>146</v>
      </c>
      <c r="E960" s="169" t="str">
        <f t="shared" si="27"/>
        <v/>
      </c>
    </row>
    <row r="961" spans="3:5">
      <c r="C961" s="169" t="s">
        <v>146</v>
      </c>
      <c r="D961" s="169" t="s">
        <v>146</v>
      </c>
      <c r="E961" s="169" t="str">
        <f t="shared" si="27"/>
        <v/>
      </c>
    </row>
    <row r="962" spans="3:5">
      <c r="C962" s="169" t="s">
        <v>146</v>
      </c>
      <c r="D962" s="169" t="s">
        <v>146</v>
      </c>
      <c r="E962" s="169" t="str">
        <f t="shared" si="27"/>
        <v/>
      </c>
    </row>
    <row r="963" spans="3:5">
      <c r="C963" s="169" t="s">
        <v>146</v>
      </c>
      <c r="D963" s="169" t="s">
        <v>146</v>
      </c>
      <c r="E963" s="169" t="str">
        <f t="shared" si="27"/>
        <v/>
      </c>
    </row>
    <row r="964" spans="3:5">
      <c r="C964" s="169" t="s">
        <v>146</v>
      </c>
      <c r="D964" s="169" t="s">
        <v>146</v>
      </c>
      <c r="E964" s="169" t="str">
        <f t="shared" ref="E964:E1027" si="28">IF(C964&lt;D964,C964,D964)</f>
        <v/>
      </c>
    </row>
    <row r="965" spans="3:5">
      <c r="C965" s="169" t="s">
        <v>146</v>
      </c>
      <c r="D965" s="169" t="s">
        <v>146</v>
      </c>
      <c r="E965" s="169" t="str">
        <f t="shared" si="28"/>
        <v/>
      </c>
    </row>
    <row r="966" spans="3:5">
      <c r="C966" s="169" t="s">
        <v>146</v>
      </c>
      <c r="D966" s="169" t="s">
        <v>146</v>
      </c>
      <c r="E966" s="169" t="str">
        <f t="shared" si="28"/>
        <v/>
      </c>
    </row>
    <row r="967" spans="3:5">
      <c r="C967" s="169" t="s">
        <v>146</v>
      </c>
      <c r="D967" s="169" t="s">
        <v>146</v>
      </c>
      <c r="E967" s="169" t="str">
        <f t="shared" si="28"/>
        <v/>
      </c>
    </row>
    <row r="968" spans="3:5">
      <c r="C968" s="169" t="s">
        <v>146</v>
      </c>
      <c r="D968" s="169" t="s">
        <v>146</v>
      </c>
      <c r="E968" s="169" t="str">
        <f t="shared" si="28"/>
        <v/>
      </c>
    </row>
    <row r="969" spans="3:5">
      <c r="C969" s="169" t="s">
        <v>146</v>
      </c>
      <c r="D969" s="169" t="s">
        <v>146</v>
      </c>
      <c r="E969" s="169" t="str">
        <f t="shared" si="28"/>
        <v/>
      </c>
    </row>
    <row r="970" spans="3:5">
      <c r="C970" s="169" t="s">
        <v>146</v>
      </c>
      <c r="D970" s="169" t="s">
        <v>146</v>
      </c>
      <c r="E970" s="169" t="str">
        <f t="shared" si="28"/>
        <v/>
      </c>
    </row>
    <row r="971" spans="3:5">
      <c r="C971" s="169" t="s">
        <v>146</v>
      </c>
      <c r="D971" s="169" t="s">
        <v>146</v>
      </c>
      <c r="E971" s="169" t="str">
        <f t="shared" si="28"/>
        <v/>
      </c>
    </row>
    <row r="972" spans="3:5">
      <c r="C972" s="169" t="s">
        <v>146</v>
      </c>
      <c r="D972" s="169" t="s">
        <v>146</v>
      </c>
      <c r="E972" s="169" t="str">
        <f t="shared" si="28"/>
        <v/>
      </c>
    </row>
    <row r="973" spans="3:5">
      <c r="C973" s="169" t="s">
        <v>146</v>
      </c>
      <c r="D973" s="169" t="s">
        <v>146</v>
      </c>
      <c r="E973" s="169" t="str">
        <f t="shared" si="28"/>
        <v/>
      </c>
    </row>
    <row r="974" spans="3:5">
      <c r="C974" s="169" t="s">
        <v>146</v>
      </c>
      <c r="D974" s="169" t="s">
        <v>146</v>
      </c>
      <c r="E974" s="169" t="str">
        <f t="shared" si="28"/>
        <v/>
      </c>
    </row>
    <row r="975" spans="3:5">
      <c r="C975" s="169" t="s">
        <v>146</v>
      </c>
      <c r="D975" s="169" t="s">
        <v>146</v>
      </c>
      <c r="E975" s="169" t="str">
        <f t="shared" si="28"/>
        <v/>
      </c>
    </row>
    <row r="976" spans="3:5">
      <c r="C976" s="169" t="s">
        <v>146</v>
      </c>
      <c r="D976" s="169" t="s">
        <v>146</v>
      </c>
      <c r="E976" s="169" t="str">
        <f t="shared" si="28"/>
        <v/>
      </c>
    </row>
    <row r="977" spans="3:5">
      <c r="C977" s="169" t="s">
        <v>146</v>
      </c>
      <c r="D977" s="169" t="s">
        <v>146</v>
      </c>
      <c r="E977" s="169" t="str">
        <f t="shared" si="28"/>
        <v/>
      </c>
    </row>
    <row r="978" spans="3:5">
      <c r="C978" s="169" t="s">
        <v>146</v>
      </c>
      <c r="D978" s="169" t="s">
        <v>146</v>
      </c>
      <c r="E978" s="169" t="str">
        <f t="shared" si="28"/>
        <v/>
      </c>
    </row>
    <row r="979" spans="3:5">
      <c r="C979" s="169" t="s">
        <v>146</v>
      </c>
      <c r="D979" s="169" t="s">
        <v>146</v>
      </c>
      <c r="E979" s="169" t="str">
        <f t="shared" si="28"/>
        <v/>
      </c>
    </row>
    <row r="980" spans="3:5">
      <c r="C980" s="169" t="s">
        <v>146</v>
      </c>
      <c r="D980" s="169" t="s">
        <v>146</v>
      </c>
      <c r="E980" s="169" t="str">
        <f t="shared" si="28"/>
        <v/>
      </c>
    </row>
    <row r="981" spans="3:5">
      <c r="C981" s="169" t="s">
        <v>146</v>
      </c>
      <c r="D981" s="169" t="s">
        <v>146</v>
      </c>
      <c r="E981" s="169" t="str">
        <f t="shared" si="28"/>
        <v/>
      </c>
    </row>
    <row r="982" spans="3:5">
      <c r="C982" s="169" t="s">
        <v>146</v>
      </c>
      <c r="D982" s="169" t="s">
        <v>146</v>
      </c>
      <c r="E982" s="169" t="str">
        <f t="shared" si="28"/>
        <v/>
      </c>
    </row>
    <row r="983" spans="3:5">
      <c r="C983" s="169" t="s">
        <v>146</v>
      </c>
      <c r="D983" s="169" t="s">
        <v>146</v>
      </c>
      <c r="E983" s="169" t="str">
        <f t="shared" si="28"/>
        <v/>
      </c>
    </row>
    <row r="984" spans="3:5">
      <c r="C984" s="169" t="s">
        <v>146</v>
      </c>
      <c r="D984" s="169" t="s">
        <v>146</v>
      </c>
      <c r="E984" s="169" t="str">
        <f t="shared" si="28"/>
        <v/>
      </c>
    </row>
    <row r="985" spans="3:5">
      <c r="C985" s="169" t="s">
        <v>146</v>
      </c>
      <c r="D985" s="169" t="s">
        <v>146</v>
      </c>
      <c r="E985" s="169" t="str">
        <f t="shared" si="28"/>
        <v/>
      </c>
    </row>
    <row r="986" spans="3:5">
      <c r="C986" s="169" t="s">
        <v>146</v>
      </c>
      <c r="D986" s="169" t="s">
        <v>146</v>
      </c>
      <c r="E986" s="169" t="str">
        <f t="shared" si="28"/>
        <v/>
      </c>
    </row>
    <row r="987" spans="3:5">
      <c r="C987" s="169" t="s">
        <v>146</v>
      </c>
      <c r="D987" s="169" t="s">
        <v>146</v>
      </c>
      <c r="E987" s="169" t="str">
        <f t="shared" si="28"/>
        <v/>
      </c>
    </row>
    <row r="988" spans="3:5">
      <c r="C988" s="169" t="s">
        <v>146</v>
      </c>
      <c r="D988" s="169" t="s">
        <v>146</v>
      </c>
      <c r="E988" s="169" t="str">
        <f t="shared" si="28"/>
        <v/>
      </c>
    </row>
    <row r="989" spans="3:5">
      <c r="C989" s="169" t="s">
        <v>146</v>
      </c>
      <c r="D989" s="169" t="s">
        <v>146</v>
      </c>
      <c r="E989" s="169" t="str">
        <f t="shared" si="28"/>
        <v/>
      </c>
    </row>
    <row r="990" spans="3:5">
      <c r="C990" s="169" t="s">
        <v>146</v>
      </c>
      <c r="D990" s="169" t="s">
        <v>146</v>
      </c>
      <c r="E990" s="169" t="str">
        <f t="shared" si="28"/>
        <v/>
      </c>
    </row>
    <row r="991" spans="3:5">
      <c r="C991" s="169" t="s">
        <v>146</v>
      </c>
      <c r="D991" s="169" t="s">
        <v>146</v>
      </c>
      <c r="E991" s="169" t="str">
        <f t="shared" si="28"/>
        <v/>
      </c>
    </row>
    <row r="992" spans="3:5">
      <c r="C992" s="169" t="s">
        <v>146</v>
      </c>
      <c r="D992" s="169" t="s">
        <v>146</v>
      </c>
      <c r="E992" s="169" t="str">
        <f t="shared" si="28"/>
        <v/>
      </c>
    </row>
    <row r="993" spans="3:5">
      <c r="C993" s="169" t="s">
        <v>146</v>
      </c>
      <c r="D993" s="169" t="s">
        <v>146</v>
      </c>
      <c r="E993" s="169" t="str">
        <f t="shared" si="28"/>
        <v/>
      </c>
    </row>
    <row r="994" spans="3:5">
      <c r="C994" s="169" t="s">
        <v>146</v>
      </c>
      <c r="D994" s="169" t="s">
        <v>146</v>
      </c>
      <c r="E994" s="169" t="str">
        <f t="shared" si="28"/>
        <v/>
      </c>
    </row>
    <row r="995" spans="3:5">
      <c r="C995" s="169" t="s">
        <v>146</v>
      </c>
      <c r="D995" s="169" t="s">
        <v>146</v>
      </c>
      <c r="E995" s="169" t="str">
        <f t="shared" si="28"/>
        <v/>
      </c>
    </row>
    <row r="996" spans="3:5">
      <c r="C996" s="169" t="s">
        <v>146</v>
      </c>
      <c r="D996" s="169" t="s">
        <v>146</v>
      </c>
      <c r="E996" s="169" t="str">
        <f t="shared" si="28"/>
        <v/>
      </c>
    </row>
    <row r="997" spans="3:5">
      <c r="C997" s="169" t="s">
        <v>146</v>
      </c>
      <c r="D997" s="169" t="s">
        <v>146</v>
      </c>
      <c r="E997" s="169" t="str">
        <f t="shared" si="28"/>
        <v/>
      </c>
    </row>
    <row r="998" spans="3:5">
      <c r="C998" s="169" t="s">
        <v>146</v>
      </c>
      <c r="D998" s="169" t="s">
        <v>146</v>
      </c>
      <c r="E998" s="169" t="str">
        <f t="shared" si="28"/>
        <v/>
      </c>
    </row>
    <row r="999" spans="3:5">
      <c r="C999" s="169" t="s">
        <v>146</v>
      </c>
      <c r="D999" s="169" t="s">
        <v>146</v>
      </c>
      <c r="E999" s="169" t="str">
        <f t="shared" si="28"/>
        <v/>
      </c>
    </row>
    <row r="1000" spans="3:5">
      <c r="C1000" s="169" t="s">
        <v>146</v>
      </c>
      <c r="D1000" s="169" t="s">
        <v>146</v>
      </c>
      <c r="E1000" s="169" t="str">
        <f t="shared" si="28"/>
        <v/>
      </c>
    </row>
    <row r="1001" spans="3:5">
      <c r="C1001" s="169" t="s">
        <v>146</v>
      </c>
      <c r="D1001" s="169" t="s">
        <v>146</v>
      </c>
      <c r="E1001" s="169" t="str">
        <f t="shared" si="28"/>
        <v/>
      </c>
    </row>
    <row r="1002" spans="3:5">
      <c r="C1002" s="169" t="s">
        <v>146</v>
      </c>
      <c r="D1002" s="169" t="s">
        <v>146</v>
      </c>
      <c r="E1002" s="169" t="str">
        <f t="shared" si="28"/>
        <v/>
      </c>
    </row>
    <row r="1003" spans="3:5">
      <c r="C1003" s="169" t="s">
        <v>146</v>
      </c>
      <c r="D1003" s="169" t="s">
        <v>146</v>
      </c>
      <c r="E1003" s="169" t="str">
        <f t="shared" si="28"/>
        <v/>
      </c>
    </row>
    <row r="1004" spans="3:5">
      <c r="C1004" s="169" t="s">
        <v>146</v>
      </c>
      <c r="D1004" s="169" t="s">
        <v>146</v>
      </c>
      <c r="E1004" s="169" t="str">
        <f t="shared" si="28"/>
        <v/>
      </c>
    </row>
    <row r="1005" spans="3:5">
      <c r="C1005" s="169" t="s">
        <v>146</v>
      </c>
      <c r="D1005" s="169" t="s">
        <v>146</v>
      </c>
      <c r="E1005" s="169" t="str">
        <f t="shared" si="28"/>
        <v/>
      </c>
    </row>
    <row r="1006" spans="3:5">
      <c r="C1006" s="169" t="s">
        <v>146</v>
      </c>
      <c r="D1006" s="169" t="s">
        <v>146</v>
      </c>
      <c r="E1006" s="169" t="str">
        <f t="shared" si="28"/>
        <v/>
      </c>
    </row>
    <row r="1007" spans="3:5">
      <c r="C1007" s="169" t="s">
        <v>146</v>
      </c>
      <c r="D1007" s="169" t="s">
        <v>146</v>
      </c>
      <c r="E1007" s="169" t="str">
        <f t="shared" si="28"/>
        <v/>
      </c>
    </row>
    <row r="1008" spans="3:5">
      <c r="C1008" s="169" t="s">
        <v>146</v>
      </c>
      <c r="D1008" s="169" t="s">
        <v>146</v>
      </c>
      <c r="E1008" s="169" t="str">
        <f t="shared" si="28"/>
        <v/>
      </c>
    </row>
    <row r="1009" spans="3:5">
      <c r="C1009" s="169" t="s">
        <v>146</v>
      </c>
      <c r="D1009" s="169" t="s">
        <v>146</v>
      </c>
      <c r="E1009" s="169" t="str">
        <f t="shared" si="28"/>
        <v/>
      </c>
    </row>
    <row r="1010" spans="3:5">
      <c r="C1010" s="169" t="s">
        <v>146</v>
      </c>
      <c r="D1010" s="169" t="s">
        <v>146</v>
      </c>
      <c r="E1010" s="169" t="str">
        <f t="shared" si="28"/>
        <v/>
      </c>
    </row>
    <row r="1011" spans="3:5">
      <c r="C1011" s="169" t="s">
        <v>146</v>
      </c>
      <c r="D1011" s="169" t="s">
        <v>146</v>
      </c>
      <c r="E1011" s="169" t="str">
        <f t="shared" si="28"/>
        <v/>
      </c>
    </row>
    <row r="1012" spans="3:5">
      <c r="C1012" s="169" t="s">
        <v>146</v>
      </c>
      <c r="D1012" s="169" t="s">
        <v>146</v>
      </c>
      <c r="E1012" s="169" t="str">
        <f t="shared" si="28"/>
        <v/>
      </c>
    </row>
    <row r="1013" spans="3:5">
      <c r="C1013" s="169" t="s">
        <v>146</v>
      </c>
      <c r="D1013" s="169" t="s">
        <v>146</v>
      </c>
      <c r="E1013" s="169" t="str">
        <f t="shared" si="28"/>
        <v/>
      </c>
    </row>
    <row r="1014" spans="3:5">
      <c r="C1014" s="169" t="s">
        <v>146</v>
      </c>
      <c r="D1014" s="169" t="s">
        <v>146</v>
      </c>
      <c r="E1014" s="169" t="str">
        <f t="shared" si="28"/>
        <v/>
      </c>
    </row>
    <row r="1015" spans="3:5">
      <c r="C1015" s="169" t="s">
        <v>146</v>
      </c>
      <c r="D1015" s="169" t="s">
        <v>146</v>
      </c>
      <c r="E1015" s="169" t="str">
        <f t="shared" si="28"/>
        <v/>
      </c>
    </row>
    <row r="1016" spans="3:5">
      <c r="C1016" s="169" t="s">
        <v>146</v>
      </c>
      <c r="D1016" s="169" t="s">
        <v>146</v>
      </c>
      <c r="E1016" s="169" t="str">
        <f t="shared" si="28"/>
        <v/>
      </c>
    </row>
    <row r="1017" spans="3:5">
      <c r="C1017" s="169" t="s">
        <v>146</v>
      </c>
      <c r="D1017" s="169" t="s">
        <v>146</v>
      </c>
      <c r="E1017" s="169" t="str">
        <f t="shared" si="28"/>
        <v/>
      </c>
    </row>
    <row r="1018" spans="3:5">
      <c r="C1018" s="169" t="s">
        <v>146</v>
      </c>
      <c r="D1018" s="169" t="s">
        <v>146</v>
      </c>
      <c r="E1018" s="169" t="str">
        <f t="shared" si="28"/>
        <v/>
      </c>
    </row>
    <row r="1019" spans="3:5">
      <c r="C1019" s="169" t="s">
        <v>146</v>
      </c>
      <c r="D1019" s="169" t="s">
        <v>146</v>
      </c>
      <c r="E1019" s="169" t="str">
        <f t="shared" si="28"/>
        <v/>
      </c>
    </row>
    <row r="1020" spans="3:5">
      <c r="C1020" s="169" t="s">
        <v>146</v>
      </c>
      <c r="D1020" s="169" t="s">
        <v>146</v>
      </c>
      <c r="E1020" s="169" t="str">
        <f t="shared" si="28"/>
        <v/>
      </c>
    </row>
    <row r="1021" spans="3:5">
      <c r="C1021" s="169" t="s">
        <v>146</v>
      </c>
      <c r="D1021" s="169" t="s">
        <v>146</v>
      </c>
      <c r="E1021" s="169" t="str">
        <f t="shared" si="28"/>
        <v/>
      </c>
    </row>
    <row r="1022" spans="3:5">
      <c r="C1022" s="169" t="s">
        <v>146</v>
      </c>
      <c r="D1022" s="169" t="s">
        <v>146</v>
      </c>
      <c r="E1022" s="169" t="str">
        <f t="shared" si="28"/>
        <v/>
      </c>
    </row>
    <row r="1023" spans="3:5">
      <c r="C1023" s="169" t="s">
        <v>146</v>
      </c>
      <c r="D1023" s="169" t="s">
        <v>146</v>
      </c>
      <c r="E1023" s="169" t="str">
        <f t="shared" si="28"/>
        <v/>
      </c>
    </row>
    <row r="1024" spans="3:5">
      <c r="C1024" s="169" t="s">
        <v>146</v>
      </c>
      <c r="D1024" s="169" t="s">
        <v>146</v>
      </c>
      <c r="E1024" s="169" t="str">
        <f t="shared" si="28"/>
        <v/>
      </c>
    </row>
    <row r="1025" spans="3:5">
      <c r="C1025" s="169" t="s">
        <v>146</v>
      </c>
      <c r="D1025" s="169" t="s">
        <v>146</v>
      </c>
      <c r="E1025" s="169" t="str">
        <f t="shared" si="28"/>
        <v/>
      </c>
    </row>
    <row r="1026" spans="3:5">
      <c r="C1026" s="169" t="s">
        <v>146</v>
      </c>
      <c r="D1026" s="169" t="s">
        <v>146</v>
      </c>
      <c r="E1026" s="169" t="str">
        <f t="shared" si="28"/>
        <v/>
      </c>
    </row>
    <row r="1027" spans="3:5">
      <c r="C1027" s="169" t="s">
        <v>146</v>
      </c>
      <c r="D1027" s="169" t="s">
        <v>146</v>
      </c>
      <c r="E1027" s="169" t="str">
        <f t="shared" si="28"/>
        <v/>
      </c>
    </row>
    <row r="1028" spans="3:5">
      <c r="C1028" s="169" t="s">
        <v>146</v>
      </c>
      <c r="D1028" s="169" t="s">
        <v>146</v>
      </c>
      <c r="E1028" s="169" t="str">
        <f t="shared" ref="E1028:E1091" si="29">IF(C1028&lt;D1028,C1028,D1028)</f>
        <v/>
      </c>
    </row>
    <row r="1029" spans="3:5">
      <c r="C1029" s="169" t="s">
        <v>146</v>
      </c>
      <c r="D1029" s="169" t="s">
        <v>146</v>
      </c>
      <c r="E1029" s="169" t="str">
        <f t="shared" si="29"/>
        <v/>
      </c>
    </row>
    <row r="1030" spans="3:5">
      <c r="C1030" s="169" t="s">
        <v>146</v>
      </c>
      <c r="D1030" s="169" t="s">
        <v>146</v>
      </c>
      <c r="E1030" s="169" t="str">
        <f t="shared" si="29"/>
        <v/>
      </c>
    </row>
    <row r="1031" spans="3:5">
      <c r="C1031" s="169" t="s">
        <v>146</v>
      </c>
      <c r="D1031" s="169" t="s">
        <v>146</v>
      </c>
      <c r="E1031" s="169" t="str">
        <f t="shared" si="29"/>
        <v/>
      </c>
    </row>
    <row r="1032" spans="3:5">
      <c r="C1032" s="169" t="s">
        <v>146</v>
      </c>
      <c r="D1032" s="169" t="s">
        <v>146</v>
      </c>
      <c r="E1032" s="169" t="str">
        <f t="shared" si="29"/>
        <v/>
      </c>
    </row>
    <row r="1033" spans="3:5">
      <c r="C1033" s="169" t="s">
        <v>146</v>
      </c>
      <c r="D1033" s="169" t="s">
        <v>146</v>
      </c>
      <c r="E1033" s="169" t="str">
        <f t="shared" si="29"/>
        <v/>
      </c>
    </row>
    <row r="1034" spans="3:5">
      <c r="C1034" s="169" t="s">
        <v>146</v>
      </c>
      <c r="D1034" s="169" t="s">
        <v>146</v>
      </c>
      <c r="E1034" s="169" t="str">
        <f t="shared" si="29"/>
        <v/>
      </c>
    </row>
    <row r="1035" spans="3:5">
      <c r="C1035" s="169" t="s">
        <v>146</v>
      </c>
      <c r="D1035" s="169" t="s">
        <v>146</v>
      </c>
      <c r="E1035" s="169" t="str">
        <f t="shared" si="29"/>
        <v/>
      </c>
    </row>
    <row r="1036" spans="3:5">
      <c r="C1036" s="169" t="s">
        <v>146</v>
      </c>
      <c r="D1036" s="169" t="s">
        <v>146</v>
      </c>
      <c r="E1036" s="169" t="str">
        <f t="shared" si="29"/>
        <v/>
      </c>
    </row>
    <row r="1037" spans="3:5">
      <c r="C1037" s="169" t="s">
        <v>146</v>
      </c>
      <c r="D1037" s="169" t="s">
        <v>146</v>
      </c>
      <c r="E1037" s="169" t="str">
        <f t="shared" si="29"/>
        <v/>
      </c>
    </row>
    <row r="1038" spans="3:5">
      <c r="C1038" s="169" t="s">
        <v>146</v>
      </c>
      <c r="D1038" s="169" t="s">
        <v>146</v>
      </c>
      <c r="E1038" s="169" t="str">
        <f t="shared" si="29"/>
        <v/>
      </c>
    </row>
    <row r="1039" spans="3:5">
      <c r="C1039" s="169" t="s">
        <v>146</v>
      </c>
      <c r="D1039" s="169" t="s">
        <v>146</v>
      </c>
      <c r="E1039" s="169" t="str">
        <f t="shared" si="29"/>
        <v/>
      </c>
    </row>
    <row r="1040" spans="3:5">
      <c r="C1040" s="169" t="s">
        <v>146</v>
      </c>
      <c r="D1040" s="169" t="s">
        <v>146</v>
      </c>
      <c r="E1040" s="169" t="str">
        <f t="shared" si="29"/>
        <v/>
      </c>
    </row>
    <row r="1041" spans="3:5">
      <c r="C1041" s="169" t="s">
        <v>146</v>
      </c>
      <c r="D1041" s="169" t="s">
        <v>146</v>
      </c>
      <c r="E1041" s="169" t="str">
        <f t="shared" si="29"/>
        <v/>
      </c>
    </row>
    <row r="1042" spans="3:5">
      <c r="C1042" s="169" t="s">
        <v>146</v>
      </c>
      <c r="D1042" s="169" t="s">
        <v>146</v>
      </c>
      <c r="E1042" s="169" t="str">
        <f t="shared" si="29"/>
        <v/>
      </c>
    </row>
    <row r="1043" spans="3:5">
      <c r="C1043" s="169" t="s">
        <v>146</v>
      </c>
      <c r="D1043" s="169" t="s">
        <v>146</v>
      </c>
      <c r="E1043" s="169" t="str">
        <f t="shared" si="29"/>
        <v/>
      </c>
    </row>
    <row r="1044" spans="3:5">
      <c r="C1044" s="169" t="s">
        <v>146</v>
      </c>
      <c r="D1044" s="169" t="s">
        <v>146</v>
      </c>
      <c r="E1044" s="169" t="str">
        <f t="shared" si="29"/>
        <v/>
      </c>
    </row>
    <row r="1045" spans="3:5">
      <c r="C1045" s="169" t="s">
        <v>146</v>
      </c>
      <c r="D1045" s="169" t="s">
        <v>146</v>
      </c>
      <c r="E1045" s="169" t="str">
        <f t="shared" si="29"/>
        <v/>
      </c>
    </row>
    <row r="1046" spans="3:5">
      <c r="C1046" s="169" t="s">
        <v>146</v>
      </c>
      <c r="D1046" s="169" t="s">
        <v>146</v>
      </c>
      <c r="E1046" s="169" t="str">
        <f t="shared" si="29"/>
        <v/>
      </c>
    </row>
    <row r="1047" spans="3:5">
      <c r="C1047" s="169" t="s">
        <v>146</v>
      </c>
      <c r="D1047" s="169" t="s">
        <v>146</v>
      </c>
      <c r="E1047" s="169" t="str">
        <f t="shared" si="29"/>
        <v/>
      </c>
    </row>
    <row r="1048" spans="3:5">
      <c r="C1048" s="169" t="s">
        <v>146</v>
      </c>
      <c r="D1048" s="169" t="s">
        <v>146</v>
      </c>
      <c r="E1048" s="169" t="str">
        <f t="shared" si="29"/>
        <v/>
      </c>
    </row>
    <row r="1049" spans="3:5">
      <c r="C1049" s="169" t="s">
        <v>146</v>
      </c>
      <c r="D1049" s="169" t="s">
        <v>146</v>
      </c>
      <c r="E1049" s="169" t="str">
        <f t="shared" si="29"/>
        <v/>
      </c>
    </row>
    <row r="1050" spans="3:5">
      <c r="C1050" s="169" t="s">
        <v>146</v>
      </c>
      <c r="D1050" s="169" t="s">
        <v>146</v>
      </c>
      <c r="E1050" s="169" t="str">
        <f t="shared" si="29"/>
        <v/>
      </c>
    </row>
    <row r="1051" spans="3:5">
      <c r="C1051" s="169" t="s">
        <v>146</v>
      </c>
      <c r="D1051" s="169" t="s">
        <v>146</v>
      </c>
      <c r="E1051" s="169" t="str">
        <f t="shared" si="29"/>
        <v/>
      </c>
    </row>
    <row r="1052" spans="3:5">
      <c r="C1052" s="169" t="s">
        <v>146</v>
      </c>
      <c r="D1052" s="169" t="s">
        <v>146</v>
      </c>
      <c r="E1052" s="169" t="str">
        <f t="shared" si="29"/>
        <v/>
      </c>
    </row>
    <row r="1053" spans="3:5">
      <c r="C1053" s="169" t="s">
        <v>146</v>
      </c>
      <c r="D1053" s="169" t="s">
        <v>146</v>
      </c>
      <c r="E1053" s="169" t="str">
        <f t="shared" si="29"/>
        <v/>
      </c>
    </row>
    <row r="1054" spans="3:5">
      <c r="C1054" s="169" t="s">
        <v>146</v>
      </c>
      <c r="D1054" s="169" t="s">
        <v>146</v>
      </c>
      <c r="E1054" s="169" t="str">
        <f t="shared" si="29"/>
        <v/>
      </c>
    </row>
    <row r="1055" spans="3:5">
      <c r="C1055" s="169" t="s">
        <v>146</v>
      </c>
      <c r="D1055" s="169" t="s">
        <v>146</v>
      </c>
      <c r="E1055" s="169" t="str">
        <f t="shared" si="29"/>
        <v/>
      </c>
    </row>
    <row r="1056" spans="3:5">
      <c r="C1056" s="169" t="s">
        <v>146</v>
      </c>
      <c r="D1056" s="169" t="s">
        <v>146</v>
      </c>
      <c r="E1056" s="169" t="str">
        <f t="shared" si="29"/>
        <v/>
      </c>
    </row>
    <row r="1057" spans="3:5">
      <c r="C1057" s="169" t="s">
        <v>146</v>
      </c>
      <c r="D1057" s="169" t="s">
        <v>146</v>
      </c>
      <c r="E1057" s="169" t="str">
        <f t="shared" si="29"/>
        <v/>
      </c>
    </row>
    <row r="1058" spans="3:5">
      <c r="C1058" s="169" t="s">
        <v>146</v>
      </c>
      <c r="D1058" s="169" t="s">
        <v>146</v>
      </c>
      <c r="E1058" s="169" t="str">
        <f t="shared" si="29"/>
        <v/>
      </c>
    </row>
    <row r="1059" spans="3:5">
      <c r="C1059" s="169" t="s">
        <v>146</v>
      </c>
      <c r="D1059" s="169" t="s">
        <v>146</v>
      </c>
      <c r="E1059" s="169" t="str">
        <f t="shared" si="29"/>
        <v/>
      </c>
    </row>
    <row r="1060" spans="3:5">
      <c r="C1060" s="169" t="s">
        <v>146</v>
      </c>
      <c r="D1060" s="169" t="s">
        <v>146</v>
      </c>
      <c r="E1060" s="169" t="str">
        <f t="shared" si="29"/>
        <v/>
      </c>
    </row>
    <row r="1061" spans="3:5">
      <c r="C1061" s="169" t="s">
        <v>146</v>
      </c>
      <c r="D1061" s="169" t="s">
        <v>146</v>
      </c>
      <c r="E1061" s="169" t="str">
        <f t="shared" si="29"/>
        <v/>
      </c>
    </row>
    <row r="1062" spans="3:5">
      <c r="C1062" s="169" t="s">
        <v>146</v>
      </c>
      <c r="D1062" s="169" t="s">
        <v>146</v>
      </c>
      <c r="E1062" s="169" t="str">
        <f t="shared" si="29"/>
        <v/>
      </c>
    </row>
    <row r="1063" spans="3:5">
      <c r="C1063" s="169" t="s">
        <v>146</v>
      </c>
      <c r="D1063" s="169" t="s">
        <v>146</v>
      </c>
      <c r="E1063" s="169" t="str">
        <f t="shared" si="29"/>
        <v/>
      </c>
    </row>
    <row r="1064" spans="3:5">
      <c r="C1064" s="169" t="s">
        <v>146</v>
      </c>
      <c r="D1064" s="169" t="s">
        <v>146</v>
      </c>
      <c r="E1064" s="169" t="str">
        <f t="shared" si="29"/>
        <v/>
      </c>
    </row>
    <row r="1065" spans="3:5">
      <c r="C1065" s="169" t="s">
        <v>146</v>
      </c>
      <c r="D1065" s="169" t="s">
        <v>146</v>
      </c>
      <c r="E1065" s="169" t="str">
        <f t="shared" si="29"/>
        <v/>
      </c>
    </row>
    <row r="1066" spans="3:5">
      <c r="C1066" s="169" t="s">
        <v>146</v>
      </c>
      <c r="D1066" s="169" t="s">
        <v>146</v>
      </c>
      <c r="E1066" s="169" t="str">
        <f t="shared" si="29"/>
        <v/>
      </c>
    </row>
    <row r="1067" spans="3:5">
      <c r="C1067" s="169" t="s">
        <v>146</v>
      </c>
      <c r="D1067" s="169" t="s">
        <v>146</v>
      </c>
      <c r="E1067" s="169" t="str">
        <f t="shared" si="29"/>
        <v/>
      </c>
    </row>
    <row r="1068" spans="3:5">
      <c r="C1068" s="169" t="s">
        <v>146</v>
      </c>
      <c r="D1068" s="169" t="s">
        <v>146</v>
      </c>
      <c r="E1068" s="169" t="str">
        <f t="shared" si="29"/>
        <v/>
      </c>
    </row>
    <row r="1069" spans="3:5">
      <c r="C1069" s="169" t="s">
        <v>146</v>
      </c>
      <c r="D1069" s="169" t="s">
        <v>146</v>
      </c>
      <c r="E1069" s="169" t="str">
        <f t="shared" si="29"/>
        <v/>
      </c>
    </row>
    <row r="1070" spans="3:5">
      <c r="C1070" s="169" t="s">
        <v>146</v>
      </c>
      <c r="D1070" s="169" t="s">
        <v>146</v>
      </c>
      <c r="E1070" s="169" t="str">
        <f t="shared" si="29"/>
        <v/>
      </c>
    </row>
    <row r="1071" spans="3:5">
      <c r="C1071" s="169" t="s">
        <v>146</v>
      </c>
      <c r="D1071" s="169" t="s">
        <v>146</v>
      </c>
      <c r="E1071" s="169" t="str">
        <f t="shared" si="29"/>
        <v/>
      </c>
    </row>
    <row r="1072" spans="3:5">
      <c r="C1072" s="169" t="s">
        <v>146</v>
      </c>
      <c r="D1072" s="169" t="s">
        <v>146</v>
      </c>
      <c r="E1072" s="169" t="str">
        <f t="shared" si="29"/>
        <v/>
      </c>
    </row>
    <row r="1073" spans="3:5">
      <c r="C1073" s="169" t="s">
        <v>146</v>
      </c>
      <c r="D1073" s="169" t="s">
        <v>146</v>
      </c>
      <c r="E1073" s="169" t="str">
        <f t="shared" si="29"/>
        <v/>
      </c>
    </row>
    <row r="1074" spans="3:5">
      <c r="C1074" s="169" t="s">
        <v>146</v>
      </c>
      <c r="D1074" s="169" t="s">
        <v>146</v>
      </c>
      <c r="E1074" s="169" t="str">
        <f t="shared" si="29"/>
        <v/>
      </c>
    </row>
    <row r="1075" spans="3:5">
      <c r="C1075" s="169" t="s">
        <v>146</v>
      </c>
      <c r="D1075" s="169" t="s">
        <v>146</v>
      </c>
      <c r="E1075" s="169" t="str">
        <f t="shared" si="29"/>
        <v/>
      </c>
    </row>
    <row r="1076" spans="3:5">
      <c r="C1076" s="169" t="s">
        <v>146</v>
      </c>
      <c r="D1076" s="169" t="s">
        <v>146</v>
      </c>
      <c r="E1076" s="169" t="str">
        <f t="shared" si="29"/>
        <v/>
      </c>
    </row>
    <row r="1077" spans="3:5">
      <c r="C1077" s="169" t="s">
        <v>146</v>
      </c>
      <c r="D1077" s="169" t="s">
        <v>146</v>
      </c>
      <c r="E1077" s="169" t="str">
        <f t="shared" si="29"/>
        <v/>
      </c>
    </row>
    <row r="1078" spans="3:5">
      <c r="C1078" s="169" t="s">
        <v>146</v>
      </c>
      <c r="D1078" s="169" t="s">
        <v>146</v>
      </c>
      <c r="E1078" s="169" t="str">
        <f t="shared" si="29"/>
        <v/>
      </c>
    </row>
    <row r="1079" spans="3:5">
      <c r="C1079" s="169" t="s">
        <v>146</v>
      </c>
      <c r="D1079" s="169" t="s">
        <v>146</v>
      </c>
      <c r="E1079" s="169" t="str">
        <f t="shared" si="29"/>
        <v/>
      </c>
    </row>
    <row r="1080" spans="3:5">
      <c r="C1080" s="169" t="s">
        <v>146</v>
      </c>
      <c r="D1080" s="169" t="s">
        <v>146</v>
      </c>
      <c r="E1080" s="169" t="str">
        <f t="shared" si="29"/>
        <v/>
      </c>
    </row>
    <row r="1081" spans="3:5">
      <c r="C1081" s="169" t="s">
        <v>146</v>
      </c>
      <c r="D1081" s="169" t="s">
        <v>146</v>
      </c>
      <c r="E1081" s="169" t="str">
        <f t="shared" si="29"/>
        <v/>
      </c>
    </row>
    <row r="1082" spans="3:5">
      <c r="C1082" s="169" t="s">
        <v>146</v>
      </c>
      <c r="D1082" s="169" t="s">
        <v>146</v>
      </c>
      <c r="E1082" s="169" t="str">
        <f t="shared" si="29"/>
        <v/>
      </c>
    </row>
    <row r="1083" spans="3:5">
      <c r="C1083" s="169" t="s">
        <v>146</v>
      </c>
      <c r="D1083" s="169" t="s">
        <v>146</v>
      </c>
      <c r="E1083" s="169" t="str">
        <f t="shared" si="29"/>
        <v/>
      </c>
    </row>
    <row r="1084" spans="3:5">
      <c r="C1084" s="169" t="s">
        <v>146</v>
      </c>
      <c r="D1084" s="169" t="s">
        <v>146</v>
      </c>
      <c r="E1084" s="169" t="str">
        <f t="shared" si="29"/>
        <v/>
      </c>
    </row>
    <row r="1085" spans="3:5">
      <c r="C1085" s="169" t="s">
        <v>146</v>
      </c>
      <c r="D1085" s="169" t="s">
        <v>146</v>
      </c>
      <c r="E1085" s="169" t="str">
        <f t="shared" si="29"/>
        <v/>
      </c>
    </row>
    <row r="1086" spans="3:5">
      <c r="C1086" s="169" t="s">
        <v>146</v>
      </c>
      <c r="D1086" s="169" t="s">
        <v>146</v>
      </c>
      <c r="E1086" s="169" t="str">
        <f t="shared" si="29"/>
        <v/>
      </c>
    </row>
    <row r="1087" spans="3:5">
      <c r="C1087" s="169" t="s">
        <v>146</v>
      </c>
      <c r="D1087" s="169" t="s">
        <v>146</v>
      </c>
      <c r="E1087" s="169" t="str">
        <f t="shared" si="29"/>
        <v/>
      </c>
    </row>
    <row r="1088" spans="3:5">
      <c r="C1088" s="169" t="s">
        <v>146</v>
      </c>
      <c r="D1088" s="169" t="s">
        <v>146</v>
      </c>
      <c r="E1088" s="169" t="str">
        <f t="shared" si="29"/>
        <v/>
      </c>
    </row>
    <row r="1089" spans="3:5">
      <c r="C1089" s="169" t="s">
        <v>146</v>
      </c>
      <c r="D1089" s="169" t="s">
        <v>146</v>
      </c>
      <c r="E1089" s="169" t="str">
        <f t="shared" si="29"/>
        <v/>
      </c>
    </row>
    <row r="1090" spans="3:5">
      <c r="C1090" s="169" t="s">
        <v>146</v>
      </c>
      <c r="D1090" s="169" t="s">
        <v>146</v>
      </c>
      <c r="E1090" s="169" t="str">
        <f t="shared" si="29"/>
        <v/>
      </c>
    </row>
    <row r="1091" spans="3:5">
      <c r="C1091" s="169" t="s">
        <v>146</v>
      </c>
      <c r="D1091" s="169" t="s">
        <v>146</v>
      </c>
      <c r="E1091" s="169" t="str">
        <f t="shared" si="29"/>
        <v/>
      </c>
    </row>
    <row r="1092" spans="3:5">
      <c r="C1092" s="169" t="s">
        <v>146</v>
      </c>
      <c r="D1092" s="169" t="s">
        <v>146</v>
      </c>
      <c r="E1092" s="169" t="str">
        <f t="shared" ref="E1092:E1155" si="30">IF(C1092&lt;D1092,C1092,D1092)</f>
        <v/>
      </c>
    </row>
    <row r="1093" spans="3:5">
      <c r="C1093" s="169" t="s">
        <v>146</v>
      </c>
      <c r="D1093" s="169" t="s">
        <v>146</v>
      </c>
      <c r="E1093" s="169" t="str">
        <f t="shared" si="30"/>
        <v/>
      </c>
    </row>
    <row r="1094" spans="3:5">
      <c r="C1094" s="169" t="s">
        <v>146</v>
      </c>
      <c r="D1094" s="169" t="s">
        <v>146</v>
      </c>
      <c r="E1094" s="169" t="str">
        <f t="shared" si="30"/>
        <v/>
      </c>
    </row>
    <row r="1095" spans="3:5">
      <c r="C1095" s="169" t="s">
        <v>146</v>
      </c>
      <c r="D1095" s="169" t="s">
        <v>146</v>
      </c>
      <c r="E1095" s="169" t="str">
        <f t="shared" si="30"/>
        <v/>
      </c>
    </row>
    <row r="1096" spans="3:5">
      <c r="C1096" s="169" t="s">
        <v>146</v>
      </c>
      <c r="D1096" s="169" t="s">
        <v>146</v>
      </c>
      <c r="E1096" s="169" t="str">
        <f t="shared" si="30"/>
        <v/>
      </c>
    </row>
    <row r="1097" spans="3:5">
      <c r="C1097" s="169" t="s">
        <v>146</v>
      </c>
      <c r="D1097" s="169" t="s">
        <v>146</v>
      </c>
      <c r="E1097" s="169" t="str">
        <f t="shared" si="30"/>
        <v/>
      </c>
    </row>
    <row r="1098" spans="3:5">
      <c r="C1098" s="169" t="s">
        <v>146</v>
      </c>
      <c r="D1098" s="169" t="s">
        <v>146</v>
      </c>
      <c r="E1098" s="169" t="str">
        <f t="shared" si="30"/>
        <v/>
      </c>
    </row>
    <row r="1099" spans="3:5">
      <c r="C1099" s="169" t="s">
        <v>146</v>
      </c>
      <c r="D1099" s="169" t="s">
        <v>146</v>
      </c>
      <c r="E1099" s="169" t="str">
        <f t="shared" si="30"/>
        <v/>
      </c>
    </row>
    <row r="1100" spans="3:5">
      <c r="C1100" s="169" t="s">
        <v>146</v>
      </c>
      <c r="D1100" s="169" t="s">
        <v>146</v>
      </c>
      <c r="E1100" s="169" t="str">
        <f t="shared" si="30"/>
        <v/>
      </c>
    </row>
    <row r="1101" spans="3:5">
      <c r="C1101" s="169" t="s">
        <v>146</v>
      </c>
      <c r="D1101" s="169" t="s">
        <v>146</v>
      </c>
      <c r="E1101" s="169" t="str">
        <f t="shared" si="30"/>
        <v/>
      </c>
    </row>
    <row r="1102" spans="3:5">
      <c r="C1102" s="169" t="s">
        <v>146</v>
      </c>
      <c r="D1102" s="169" t="s">
        <v>146</v>
      </c>
      <c r="E1102" s="169" t="str">
        <f t="shared" si="30"/>
        <v/>
      </c>
    </row>
    <row r="1103" spans="3:5">
      <c r="C1103" s="169" t="s">
        <v>146</v>
      </c>
      <c r="D1103" s="169" t="s">
        <v>146</v>
      </c>
      <c r="E1103" s="169" t="str">
        <f t="shared" si="30"/>
        <v/>
      </c>
    </row>
    <row r="1104" spans="3:5">
      <c r="C1104" s="169" t="s">
        <v>146</v>
      </c>
      <c r="D1104" s="169" t="s">
        <v>146</v>
      </c>
      <c r="E1104" s="169" t="str">
        <f t="shared" si="30"/>
        <v/>
      </c>
    </row>
    <row r="1105" spans="3:5">
      <c r="C1105" s="169" t="s">
        <v>146</v>
      </c>
      <c r="D1105" s="169" t="s">
        <v>146</v>
      </c>
      <c r="E1105" s="169" t="str">
        <f t="shared" si="30"/>
        <v/>
      </c>
    </row>
    <row r="1106" spans="3:5">
      <c r="C1106" s="169" t="s">
        <v>146</v>
      </c>
      <c r="D1106" s="169" t="s">
        <v>146</v>
      </c>
      <c r="E1106" s="169" t="str">
        <f t="shared" si="30"/>
        <v/>
      </c>
    </row>
    <row r="1107" spans="3:5">
      <c r="C1107" s="169" t="s">
        <v>146</v>
      </c>
      <c r="D1107" s="169" t="s">
        <v>146</v>
      </c>
      <c r="E1107" s="169" t="str">
        <f t="shared" si="30"/>
        <v/>
      </c>
    </row>
    <row r="1108" spans="3:5">
      <c r="C1108" s="169" t="s">
        <v>146</v>
      </c>
      <c r="D1108" s="169" t="s">
        <v>146</v>
      </c>
      <c r="E1108" s="169" t="str">
        <f t="shared" si="30"/>
        <v/>
      </c>
    </row>
    <row r="1109" spans="3:5">
      <c r="C1109" s="169" t="s">
        <v>146</v>
      </c>
      <c r="D1109" s="169" t="s">
        <v>146</v>
      </c>
      <c r="E1109" s="169" t="str">
        <f t="shared" si="30"/>
        <v/>
      </c>
    </row>
    <row r="1110" spans="3:5">
      <c r="C1110" s="169" t="s">
        <v>146</v>
      </c>
      <c r="D1110" s="169" t="s">
        <v>146</v>
      </c>
      <c r="E1110" s="169" t="str">
        <f t="shared" si="30"/>
        <v/>
      </c>
    </row>
    <row r="1111" spans="3:5">
      <c r="C1111" s="169" t="s">
        <v>146</v>
      </c>
      <c r="D1111" s="169" t="s">
        <v>146</v>
      </c>
      <c r="E1111" s="169" t="str">
        <f t="shared" si="30"/>
        <v/>
      </c>
    </row>
    <row r="1112" spans="3:5">
      <c r="C1112" s="169" t="s">
        <v>146</v>
      </c>
      <c r="D1112" s="169" t="s">
        <v>146</v>
      </c>
      <c r="E1112" s="169" t="str">
        <f t="shared" si="30"/>
        <v/>
      </c>
    </row>
    <row r="1113" spans="3:5">
      <c r="C1113" s="169" t="s">
        <v>146</v>
      </c>
      <c r="D1113" s="169" t="s">
        <v>146</v>
      </c>
      <c r="E1113" s="169" t="str">
        <f t="shared" si="30"/>
        <v/>
      </c>
    </row>
    <row r="1114" spans="3:5">
      <c r="C1114" s="169" t="s">
        <v>146</v>
      </c>
      <c r="D1114" s="169" t="s">
        <v>146</v>
      </c>
      <c r="E1114" s="169" t="str">
        <f t="shared" si="30"/>
        <v/>
      </c>
    </row>
    <row r="1115" spans="3:5">
      <c r="C1115" s="169" t="s">
        <v>146</v>
      </c>
      <c r="D1115" s="169" t="s">
        <v>146</v>
      </c>
      <c r="E1115" s="169" t="str">
        <f t="shared" si="30"/>
        <v/>
      </c>
    </row>
    <row r="1116" spans="3:5">
      <c r="C1116" s="169" t="s">
        <v>146</v>
      </c>
      <c r="D1116" s="169" t="s">
        <v>146</v>
      </c>
      <c r="E1116" s="169" t="str">
        <f t="shared" si="30"/>
        <v/>
      </c>
    </row>
    <row r="1117" spans="3:5">
      <c r="C1117" s="169" t="s">
        <v>146</v>
      </c>
      <c r="D1117" s="169" t="s">
        <v>146</v>
      </c>
      <c r="E1117" s="169" t="str">
        <f t="shared" si="30"/>
        <v/>
      </c>
    </row>
    <row r="1118" spans="3:5">
      <c r="C1118" s="169" t="s">
        <v>146</v>
      </c>
      <c r="D1118" s="169" t="s">
        <v>146</v>
      </c>
      <c r="E1118" s="169" t="str">
        <f t="shared" si="30"/>
        <v/>
      </c>
    </row>
    <row r="1119" spans="3:5">
      <c r="C1119" s="169" t="s">
        <v>146</v>
      </c>
      <c r="D1119" s="169" t="s">
        <v>146</v>
      </c>
      <c r="E1119" s="169" t="str">
        <f t="shared" si="30"/>
        <v/>
      </c>
    </row>
    <row r="1120" spans="3:5">
      <c r="C1120" s="169" t="s">
        <v>146</v>
      </c>
      <c r="D1120" s="169" t="s">
        <v>146</v>
      </c>
      <c r="E1120" s="169" t="str">
        <f t="shared" si="30"/>
        <v/>
      </c>
    </row>
    <row r="1121" spans="3:5">
      <c r="C1121" s="169" t="s">
        <v>146</v>
      </c>
      <c r="D1121" s="169" t="s">
        <v>146</v>
      </c>
      <c r="E1121" s="169" t="str">
        <f t="shared" si="30"/>
        <v/>
      </c>
    </row>
    <row r="1122" spans="3:5">
      <c r="C1122" s="169" t="s">
        <v>146</v>
      </c>
      <c r="D1122" s="169" t="s">
        <v>146</v>
      </c>
      <c r="E1122" s="169" t="str">
        <f t="shared" si="30"/>
        <v/>
      </c>
    </row>
    <row r="1123" spans="3:5">
      <c r="C1123" s="169" t="s">
        <v>146</v>
      </c>
      <c r="D1123" s="169" t="s">
        <v>146</v>
      </c>
      <c r="E1123" s="169" t="str">
        <f t="shared" si="30"/>
        <v/>
      </c>
    </row>
    <row r="1124" spans="3:5">
      <c r="C1124" s="169" t="s">
        <v>146</v>
      </c>
      <c r="D1124" s="169" t="s">
        <v>146</v>
      </c>
      <c r="E1124" s="169" t="str">
        <f t="shared" si="30"/>
        <v/>
      </c>
    </row>
    <row r="1125" spans="3:5">
      <c r="C1125" s="169" t="s">
        <v>146</v>
      </c>
      <c r="D1125" s="169" t="s">
        <v>146</v>
      </c>
      <c r="E1125" s="169" t="str">
        <f t="shared" si="30"/>
        <v/>
      </c>
    </row>
    <row r="1126" spans="3:5">
      <c r="C1126" s="169" t="s">
        <v>146</v>
      </c>
      <c r="D1126" s="169" t="s">
        <v>146</v>
      </c>
      <c r="E1126" s="169" t="str">
        <f t="shared" si="30"/>
        <v/>
      </c>
    </row>
    <row r="1127" spans="3:5">
      <c r="C1127" s="169" t="s">
        <v>146</v>
      </c>
      <c r="D1127" s="169" t="s">
        <v>146</v>
      </c>
      <c r="E1127" s="169" t="str">
        <f t="shared" si="30"/>
        <v/>
      </c>
    </row>
    <row r="1128" spans="3:5">
      <c r="C1128" s="169" t="s">
        <v>146</v>
      </c>
      <c r="D1128" s="169" t="s">
        <v>146</v>
      </c>
      <c r="E1128" s="169" t="str">
        <f t="shared" si="30"/>
        <v/>
      </c>
    </row>
    <row r="1129" spans="3:5">
      <c r="C1129" s="169" t="s">
        <v>146</v>
      </c>
      <c r="D1129" s="169" t="s">
        <v>146</v>
      </c>
      <c r="E1129" s="169" t="str">
        <f t="shared" si="30"/>
        <v/>
      </c>
    </row>
    <row r="1130" spans="3:5">
      <c r="C1130" s="169" t="s">
        <v>146</v>
      </c>
      <c r="D1130" s="169" t="s">
        <v>146</v>
      </c>
      <c r="E1130" s="169" t="str">
        <f t="shared" si="30"/>
        <v/>
      </c>
    </row>
    <row r="1131" spans="3:5">
      <c r="C1131" s="169" t="s">
        <v>146</v>
      </c>
      <c r="D1131" s="169" t="s">
        <v>146</v>
      </c>
      <c r="E1131" s="169" t="str">
        <f t="shared" si="30"/>
        <v/>
      </c>
    </row>
    <row r="1132" spans="3:5">
      <c r="C1132" s="169" t="s">
        <v>146</v>
      </c>
      <c r="D1132" s="169" t="s">
        <v>146</v>
      </c>
      <c r="E1132" s="169" t="str">
        <f t="shared" si="30"/>
        <v/>
      </c>
    </row>
    <row r="1133" spans="3:5">
      <c r="C1133" s="169" t="s">
        <v>146</v>
      </c>
      <c r="D1133" s="169" t="s">
        <v>146</v>
      </c>
      <c r="E1133" s="169" t="str">
        <f t="shared" si="30"/>
        <v/>
      </c>
    </row>
    <row r="1134" spans="3:5">
      <c r="C1134" s="169" t="s">
        <v>146</v>
      </c>
      <c r="D1134" s="169" t="s">
        <v>146</v>
      </c>
      <c r="E1134" s="169" t="str">
        <f t="shared" si="30"/>
        <v/>
      </c>
    </row>
    <row r="1135" spans="3:5">
      <c r="C1135" s="169" t="s">
        <v>146</v>
      </c>
      <c r="D1135" s="169" t="s">
        <v>146</v>
      </c>
      <c r="E1135" s="169" t="str">
        <f t="shared" si="30"/>
        <v/>
      </c>
    </row>
    <row r="1136" spans="3:5">
      <c r="C1136" s="169" t="s">
        <v>146</v>
      </c>
      <c r="D1136" s="169" t="s">
        <v>146</v>
      </c>
      <c r="E1136" s="169" t="str">
        <f t="shared" si="30"/>
        <v/>
      </c>
    </row>
    <row r="1137" spans="3:5">
      <c r="C1137" s="169" t="s">
        <v>146</v>
      </c>
      <c r="D1137" s="169" t="s">
        <v>146</v>
      </c>
      <c r="E1137" s="169" t="str">
        <f t="shared" si="30"/>
        <v/>
      </c>
    </row>
    <row r="1138" spans="3:5">
      <c r="C1138" s="169" t="s">
        <v>146</v>
      </c>
      <c r="D1138" s="169" t="s">
        <v>146</v>
      </c>
      <c r="E1138" s="169" t="str">
        <f t="shared" si="30"/>
        <v/>
      </c>
    </row>
    <row r="1139" spans="3:5">
      <c r="C1139" s="169" t="s">
        <v>146</v>
      </c>
      <c r="D1139" s="169" t="s">
        <v>146</v>
      </c>
      <c r="E1139" s="169" t="str">
        <f t="shared" si="30"/>
        <v/>
      </c>
    </row>
    <row r="1140" spans="3:5">
      <c r="C1140" s="169" t="s">
        <v>146</v>
      </c>
      <c r="D1140" s="169" t="s">
        <v>146</v>
      </c>
      <c r="E1140" s="169" t="str">
        <f t="shared" si="30"/>
        <v/>
      </c>
    </row>
    <row r="1141" spans="3:5">
      <c r="C1141" s="169" t="s">
        <v>146</v>
      </c>
      <c r="D1141" s="169" t="s">
        <v>146</v>
      </c>
      <c r="E1141" s="169" t="str">
        <f t="shared" si="30"/>
        <v/>
      </c>
    </row>
    <row r="1142" spans="3:5">
      <c r="C1142" s="169" t="s">
        <v>146</v>
      </c>
      <c r="D1142" s="169" t="s">
        <v>146</v>
      </c>
      <c r="E1142" s="169" t="str">
        <f t="shared" si="30"/>
        <v/>
      </c>
    </row>
    <row r="1143" spans="3:5">
      <c r="C1143" s="169" t="s">
        <v>146</v>
      </c>
      <c r="D1143" s="169" t="s">
        <v>146</v>
      </c>
      <c r="E1143" s="169" t="str">
        <f t="shared" si="30"/>
        <v/>
      </c>
    </row>
    <row r="1144" spans="3:5">
      <c r="C1144" s="169" t="s">
        <v>146</v>
      </c>
      <c r="D1144" s="169" t="s">
        <v>146</v>
      </c>
      <c r="E1144" s="169" t="str">
        <f t="shared" si="30"/>
        <v/>
      </c>
    </row>
    <row r="1145" spans="3:5">
      <c r="C1145" s="169" t="s">
        <v>146</v>
      </c>
      <c r="D1145" s="169" t="s">
        <v>146</v>
      </c>
      <c r="E1145" s="169" t="str">
        <f t="shared" si="30"/>
        <v/>
      </c>
    </row>
    <row r="1146" spans="3:5">
      <c r="C1146" s="169" t="s">
        <v>146</v>
      </c>
      <c r="D1146" s="169" t="s">
        <v>146</v>
      </c>
      <c r="E1146" s="169" t="str">
        <f t="shared" si="30"/>
        <v/>
      </c>
    </row>
    <row r="1147" spans="3:5">
      <c r="C1147" s="169" t="s">
        <v>146</v>
      </c>
      <c r="D1147" s="169" t="s">
        <v>146</v>
      </c>
      <c r="E1147" s="169" t="str">
        <f t="shared" si="30"/>
        <v/>
      </c>
    </row>
    <row r="1148" spans="3:5">
      <c r="C1148" s="169" t="s">
        <v>146</v>
      </c>
      <c r="D1148" s="169" t="s">
        <v>146</v>
      </c>
      <c r="E1148" s="169" t="str">
        <f t="shared" si="30"/>
        <v/>
      </c>
    </row>
    <row r="1149" spans="3:5">
      <c r="C1149" s="169" t="s">
        <v>146</v>
      </c>
      <c r="D1149" s="169" t="s">
        <v>146</v>
      </c>
      <c r="E1149" s="169" t="str">
        <f t="shared" si="30"/>
        <v/>
      </c>
    </row>
    <row r="1150" spans="3:5">
      <c r="C1150" s="169" t="s">
        <v>146</v>
      </c>
      <c r="D1150" s="169" t="s">
        <v>146</v>
      </c>
      <c r="E1150" s="169" t="str">
        <f t="shared" si="30"/>
        <v/>
      </c>
    </row>
    <row r="1151" spans="3:5">
      <c r="C1151" s="169" t="s">
        <v>146</v>
      </c>
      <c r="D1151" s="169" t="s">
        <v>146</v>
      </c>
      <c r="E1151" s="169" t="str">
        <f t="shared" si="30"/>
        <v/>
      </c>
    </row>
    <row r="1152" spans="3:5">
      <c r="C1152" s="169" t="s">
        <v>146</v>
      </c>
      <c r="D1152" s="169" t="s">
        <v>146</v>
      </c>
      <c r="E1152" s="169" t="str">
        <f t="shared" si="30"/>
        <v/>
      </c>
    </row>
    <row r="1153" spans="3:5">
      <c r="C1153" s="169" t="s">
        <v>146</v>
      </c>
      <c r="D1153" s="169" t="s">
        <v>146</v>
      </c>
      <c r="E1153" s="169" t="str">
        <f t="shared" si="30"/>
        <v/>
      </c>
    </row>
    <row r="1154" spans="3:5">
      <c r="C1154" s="169" t="s">
        <v>146</v>
      </c>
      <c r="D1154" s="169" t="s">
        <v>146</v>
      </c>
      <c r="E1154" s="169" t="str">
        <f t="shared" si="30"/>
        <v/>
      </c>
    </row>
    <row r="1155" spans="3:5">
      <c r="C1155" s="169" t="s">
        <v>146</v>
      </c>
      <c r="D1155" s="169" t="s">
        <v>146</v>
      </c>
      <c r="E1155" s="169" t="str">
        <f t="shared" si="30"/>
        <v/>
      </c>
    </row>
    <row r="1156" spans="3:5">
      <c r="C1156" s="169" t="s">
        <v>146</v>
      </c>
      <c r="D1156" s="169" t="s">
        <v>146</v>
      </c>
      <c r="E1156" s="169" t="str">
        <f t="shared" ref="E1156:E1209" si="31">IF(C1156&lt;D1156,C1156,D1156)</f>
        <v/>
      </c>
    </row>
    <row r="1157" spans="3:5">
      <c r="C1157" s="169" t="s">
        <v>146</v>
      </c>
      <c r="D1157" s="169" t="s">
        <v>146</v>
      </c>
      <c r="E1157" s="169" t="str">
        <f t="shared" si="31"/>
        <v/>
      </c>
    </row>
    <row r="1158" spans="3:5">
      <c r="C1158" s="169" t="s">
        <v>146</v>
      </c>
      <c r="D1158" s="169" t="s">
        <v>146</v>
      </c>
      <c r="E1158" s="169" t="str">
        <f t="shared" si="31"/>
        <v/>
      </c>
    </row>
    <row r="1159" spans="3:5">
      <c r="C1159" s="169" t="s">
        <v>146</v>
      </c>
      <c r="D1159" s="169" t="s">
        <v>146</v>
      </c>
      <c r="E1159" s="169" t="str">
        <f t="shared" si="31"/>
        <v/>
      </c>
    </row>
    <row r="1160" spans="3:5">
      <c r="C1160" s="169" t="s">
        <v>146</v>
      </c>
      <c r="D1160" s="169" t="s">
        <v>146</v>
      </c>
      <c r="E1160" s="169" t="str">
        <f t="shared" si="31"/>
        <v/>
      </c>
    </row>
    <row r="1161" spans="3:5">
      <c r="C1161" s="169" t="s">
        <v>146</v>
      </c>
      <c r="D1161" s="169" t="s">
        <v>146</v>
      </c>
      <c r="E1161" s="169" t="str">
        <f t="shared" si="31"/>
        <v/>
      </c>
    </row>
    <row r="1162" spans="3:5">
      <c r="C1162" s="169" t="s">
        <v>146</v>
      </c>
      <c r="D1162" s="169" t="s">
        <v>146</v>
      </c>
      <c r="E1162" s="169" t="str">
        <f t="shared" si="31"/>
        <v/>
      </c>
    </row>
    <row r="1163" spans="3:5">
      <c r="C1163" s="169" t="s">
        <v>146</v>
      </c>
      <c r="D1163" s="169" t="s">
        <v>146</v>
      </c>
      <c r="E1163" s="169" t="str">
        <f t="shared" si="31"/>
        <v/>
      </c>
    </row>
    <row r="1164" spans="3:5">
      <c r="C1164" s="169" t="s">
        <v>146</v>
      </c>
      <c r="D1164" s="169" t="s">
        <v>146</v>
      </c>
      <c r="E1164" s="169" t="str">
        <f t="shared" si="31"/>
        <v/>
      </c>
    </row>
    <row r="1165" spans="3:5">
      <c r="C1165" s="169" t="s">
        <v>146</v>
      </c>
      <c r="D1165" s="169" t="s">
        <v>146</v>
      </c>
      <c r="E1165" s="169" t="str">
        <f t="shared" si="31"/>
        <v/>
      </c>
    </row>
    <row r="1166" spans="3:5">
      <c r="C1166" s="169" t="s">
        <v>146</v>
      </c>
      <c r="D1166" s="169" t="s">
        <v>146</v>
      </c>
      <c r="E1166" s="169" t="str">
        <f t="shared" si="31"/>
        <v/>
      </c>
    </row>
    <row r="1167" spans="3:5">
      <c r="C1167" s="169" t="s">
        <v>146</v>
      </c>
      <c r="D1167" s="169" t="s">
        <v>146</v>
      </c>
      <c r="E1167" s="169" t="str">
        <f t="shared" si="31"/>
        <v/>
      </c>
    </row>
    <row r="1168" spans="3:5">
      <c r="C1168" s="169" t="s">
        <v>146</v>
      </c>
      <c r="D1168" s="169" t="s">
        <v>146</v>
      </c>
      <c r="E1168" s="169" t="str">
        <f t="shared" si="31"/>
        <v/>
      </c>
    </row>
    <row r="1169" spans="3:5">
      <c r="C1169" s="169" t="s">
        <v>146</v>
      </c>
      <c r="D1169" s="169" t="s">
        <v>146</v>
      </c>
      <c r="E1169" s="169" t="str">
        <f t="shared" si="31"/>
        <v/>
      </c>
    </row>
    <row r="1170" spans="3:5">
      <c r="C1170" s="169" t="s">
        <v>146</v>
      </c>
      <c r="D1170" s="169" t="s">
        <v>146</v>
      </c>
      <c r="E1170" s="169" t="str">
        <f t="shared" si="31"/>
        <v/>
      </c>
    </row>
    <row r="1171" spans="3:5">
      <c r="C1171" s="169" t="s">
        <v>146</v>
      </c>
      <c r="D1171" s="169" t="s">
        <v>146</v>
      </c>
      <c r="E1171" s="169" t="str">
        <f t="shared" si="31"/>
        <v/>
      </c>
    </row>
    <row r="1172" spans="3:5">
      <c r="C1172" s="169" t="s">
        <v>146</v>
      </c>
      <c r="D1172" s="169" t="s">
        <v>146</v>
      </c>
      <c r="E1172" s="169" t="str">
        <f t="shared" si="31"/>
        <v/>
      </c>
    </row>
    <row r="1173" spans="3:5">
      <c r="C1173" s="169" t="s">
        <v>146</v>
      </c>
      <c r="D1173" s="169" t="s">
        <v>146</v>
      </c>
      <c r="E1173" s="169" t="str">
        <f t="shared" si="31"/>
        <v/>
      </c>
    </row>
    <row r="1174" spans="3:5">
      <c r="C1174" s="169" t="s">
        <v>146</v>
      </c>
      <c r="D1174" s="169" t="s">
        <v>146</v>
      </c>
      <c r="E1174" s="169" t="str">
        <f t="shared" si="31"/>
        <v/>
      </c>
    </row>
    <row r="1175" spans="3:5">
      <c r="C1175" s="169" t="s">
        <v>146</v>
      </c>
      <c r="D1175" s="169" t="s">
        <v>146</v>
      </c>
      <c r="E1175" s="169" t="str">
        <f t="shared" si="31"/>
        <v/>
      </c>
    </row>
    <row r="1176" spans="3:5">
      <c r="C1176" s="169" t="s">
        <v>146</v>
      </c>
      <c r="D1176" s="169" t="s">
        <v>146</v>
      </c>
      <c r="E1176" s="169" t="str">
        <f t="shared" si="31"/>
        <v/>
      </c>
    </row>
    <row r="1177" spans="3:5">
      <c r="C1177" s="169" t="s">
        <v>146</v>
      </c>
      <c r="D1177" s="169" t="s">
        <v>146</v>
      </c>
      <c r="E1177" s="169" t="str">
        <f t="shared" si="31"/>
        <v/>
      </c>
    </row>
    <row r="1178" spans="3:5">
      <c r="C1178" s="169" t="s">
        <v>146</v>
      </c>
      <c r="D1178" s="169" t="s">
        <v>146</v>
      </c>
      <c r="E1178" s="169" t="str">
        <f t="shared" si="31"/>
        <v/>
      </c>
    </row>
    <row r="1179" spans="3:5">
      <c r="C1179" s="169" t="s">
        <v>146</v>
      </c>
      <c r="D1179" s="169" t="s">
        <v>146</v>
      </c>
      <c r="E1179" s="169" t="str">
        <f t="shared" si="31"/>
        <v/>
      </c>
    </row>
    <row r="1180" spans="3:5">
      <c r="C1180" s="169" t="s">
        <v>146</v>
      </c>
      <c r="D1180" s="169" t="s">
        <v>146</v>
      </c>
      <c r="E1180" s="169" t="str">
        <f t="shared" si="31"/>
        <v/>
      </c>
    </row>
    <row r="1181" spans="3:5">
      <c r="C1181" s="169" t="s">
        <v>146</v>
      </c>
      <c r="D1181" s="169" t="s">
        <v>146</v>
      </c>
      <c r="E1181" s="169" t="str">
        <f t="shared" si="31"/>
        <v/>
      </c>
    </row>
    <row r="1182" spans="3:5">
      <c r="C1182" s="169" t="s">
        <v>146</v>
      </c>
      <c r="D1182" s="169" t="s">
        <v>146</v>
      </c>
      <c r="E1182" s="169" t="str">
        <f t="shared" si="31"/>
        <v/>
      </c>
    </row>
    <row r="1183" spans="3:5">
      <c r="C1183" s="169" t="s">
        <v>146</v>
      </c>
      <c r="D1183" s="169" t="s">
        <v>146</v>
      </c>
      <c r="E1183" s="169" t="str">
        <f t="shared" si="31"/>
        <v/>
      </c>
    </row>
    <row r="1184" spans="3:5">
      <c r="C1184" s="169" t="s">
        <v>146</v>
      </c>
      <c r="D1184" s="169" t="s">
        <v>146</v>
      </c>
      <c r="E1184" s="169" t="str">
        <f t="shared" si="31"/>
        <v/>
      </c>
    </row>
    <row r="1185" spans="3:5">
      <c r="C1185" s="169" t="s">
        <v>146</v>
      </c>
      <c r="D1185" s="169" t="s">
        <v>146</v>
      </c>
      <c r="E1185" s="169" t="str">
        <f t="shared" si="31"/>
        <v/>
      </c>
    </row>
    <row r="1186" spans="3:5">
      <c r="C1186" s="169" t="s">
        <v>146</v>
      </c>
      <c r="D1186" s="169" t="s">
        <v>146</v>
      </c>
      <c r="E1186" s="169" t="str">
        <f t="shared" si="31"/>
        <v/>
      </c>
    </row>
    <row r="1187" spans="3:5">
      <c r="C1187" s="169" t="s">
        <v>146</v>
      </c>
      <c r="D1187" s="169" t="s">
        <v>146</v>
      </c>
      <c r="E1187" s="169" t="str">
        <f t="shared" si="31"/>
        <v/>
      </c>
    </row>
    <row r="1188" spans="3:5">
      <c r="C1188" s="169" t="s">
        <v>146</v>
      </c>
      <c r="D1188" s="169" t="s">
        <v>146</v>
      </c>
      <c r="E1188" s="169" t="str">
        <f t="shared" si="31"/>
        <v/>
      </c>
    </row>
    <row r="1189" spans="3:5">
      <c r="C1189" s="169" t="s">
        <v>146</v>
      </c>
      <c r="D1189" s="169" t="s">
        <v>146</v>
      </c>
      <c r="E1189" s="169" t="str">
        <f t="shared" si="31"/>
        <v/>
      </c>
    </row>
    <row r="1190" spans="3:5">
      <c r="C1190" s="169" t="s">
        <v>146</v>
      </c>
      <c r="D1190" s="169" t="s">
        <v>146</v>
      </c>
      <c r="E1190" s="169" t="str">
        <f t="shared" si="31"/>
        <v/>
      </c>
    </row>
    <row r="1191" spans="3:5">
      <c r="C1191" s="169" t="s">
        <v>146</v>
      </c>
      <c r="D1191" s="169" t="s">
        <v>146</v>
      </c>
      <c r="E1191" s="169" t="str">
        <f t="shared" si="31"/>
        <v/>
      </c>
    </row>
    <row r="1192" spans="3:5">
      <c r="C1192" s="169" t="s">
        <v>146</v>
      </c>
      <c r="D1192" s="169" t="s">
        <v>146</v>
      </c>
      <c r="E1192" s="169" t="str">
        <f t="shared" si="31"/>
        <v/>
      </c>
    </row>
    <row r="1193" spans="3:5">
      <c r="C1193" s="169" t="s">
        <v>146</v>
      </c>
      <c r="D1193" s="169" t="s">
        <v>146</v>
      </c>
      <c r="E1193" s="169" t="str">
        <f t="shared" si="31"/>
        <v/>
      </c>
    </row>
    <row r="1194" spans="3:5">
      <c r="C1194" s="169" t="s">
        <v>146</v>
      </c>
      <c r="D1194" s="169" t="s">
        <v>146</v>
      </c>
      <c r="E1194" s="169" t="str">
        <f t="shared" si="31"/>
        <v/>
      </c>
    </row>
    <row r="1195" spans="3:5">
      <c r="C1195" s="169" t="s">
        <v>146</v>
      </c>
      <c r="D1195" s="169" t="s">
        <v>146</v>
      </c>
      <c r="E1195" s="169" t="str">
        <f t="shared" si="31"/>
        <v/>
      </c>
    </row>
    <row r="1196" spans="3:5">
      <c r="C1196" s="169" t="s">
        <v>146</v>
      </c>
      <c r="D1196" s="169" t="s">
        <v>146</v>
      </c>
      <c r="E1196" s="169" t="str">
        <f t="shared" si="31"/>
        <v/>
      </c>
    </row>
    <row r="1197" spans="3:5">
      <c r="C1197" s="169" t="s">
        <v>146</v>
      </c>
      <c r="D1197" s="169" t="s">
        <v>146</v>
      </c>
      <c r="E1197" s="169" t="str">
        <f t="shared" si="31"/>
        <v/>
      </c>
    </row>
    <row r="1198" spans="3:5">
      <c r="C1198" s="169" t="s">
        <v>146</v>
      </c>
      <c r="D1198" s="169" t="s">
        <v>146</v>
      </c>
      <c r="E1198" s="169" t="str">
        <f t="shared" si="31"/>
        <v/>
      </c>
    </row>
    <row r="1199" spans="3:5">
      <c r="C1199" s="169" t="s">
        <v>146</v>
      </c>
      <c r="D1199" s="169" t="s">
        <v>146</v>
      </c>
      <c r="E1199" s="169" t="str">
        <f t="shared" si="31"/>
        <v/>
      </c>
    </row>
    <row r="1200" spans="3:5">
      <c r="C1200" s="169" t="s">
        <v>146</v>
      </c>
      <c r="D1200" s="169" t="s">
        <v>146</v>
      </c>
      <c r="E1200" s="169" t="str">
        <f t="shared" si="31"/>
        <v/>
      </c>
    </row>
    <row r="1201" spans="3:5">
      <c r="C1201" s="169" t="s">
        <v>146</v>
      </c>
      <c r="D1201" s="169" t="s">
        <v>146</v>
      </c>
      <c r="E1201" s="169" t="str">
        <f t="shared" si="31"/>
        <v/>
      </c>
    </row>
    <row r="1202" spans="3:5">
      <c r="C1202" s="169" t="s">
        <v>146</v>
      </c>
      <c r="D1202" s="169" t="s">
        <v>146</v>
      </c>
      <c r="E1202" s="169" t="str">
        <f t="shared" si="31"/>
        <v/>
      </c>
    </row>
    <row r="1203" spans="3:5">
      <c r="C1203" s="169" t="s">
        <v>146</v>
      </c>
      <c r="D1203" s="169" t="s">
        <v>146</v>
      </c>
      <c r="E1203" s="169" t="str">
        <f t="shared" si="31"/>
        <v/>
      </c>
    </row>
    <row r="1204" spans="3:5">
      <c r="C1204" s="169" t="s">
        <v>146</v>
      </c>
      <c r="D1204" s="169" t="s">
        <v>146</v>
      </c>
      <c r="E1204" s="169" t="str">
        <f t="shared" si="31"/>
        <v/>
      </c>
    </row>
    <row r="1205" spans="3:5">
      <c r="C1205" s="169" t="s">
        <v>146</v>
      </c>
      <c r="D1205" s="169" t="s">
        <v>146</v>
      </c>
      <c r="E1205" s="169" t="str">
        <f t="shared" si="31"/>
        <v/>
      </c>
    </row>
    <row r="1206" spans="3:5">
      <c r="C1206" s="169" t="s">
        <v>146</v>
      </c>
      <c r="D1206" s="169" t="s">
        <v>146</v>
      </c>
      <c r="E1206" s="169" t="str">
        <f t="shared" si="31"/>
        <v/>
      </c>
    </row>
    <row r="1207" spans="3:5">
      <c r="C1207" s="169" t="s">
        <v>146</v>
      </c>
      <c r="D1207" s="169" t="s">
        <v>146</v>
      </c>
      <c r="E1207" s="169" t="str">
        <f t="shared" si="31"/>
        <v/>
      </c>
    </row>
    <row r="1208" spans="3:5">
      <c r="C1208" s="169" t="s">
        <v>146</v>
      </c>
      <c r="D1208" s="169" t="s">
        <v>146</v>
      </c>
      <c r="E1208" s="169" t="str">
        <f t="shared" si="31"/>
        <v/>
      </c>
    </row>
    <row r="1209" spans="3:5">
      <c r="C1209" s="169" t="s">
        <v>146</v>
      </c>
      <c r="D1209" s="169" t="s">
        <v>146</v>
      </c>
      <c r="E1209" s="169" t="str">
        <f t="shared" si="31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54" workbookViewId="0">
      <selection activeCell="C399" sqref="C399:G399"/>
    </sheetView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179</v>
      </c>
      <c r="C4" s="225">
        <f>Dat_02!B3</f>
        <v>44713</v>
      </c>
      <c r="D4" s="224"/>
      <c r="E4" s="226">
        <f>Dat_02!C3</f>
        <v>41.207367929528253</v>
      </c>
      <c r="F4" s="226">
        <f>Dat_02!D3</f>
        <v>63.624179558812038</v>
      </c>
      <c r="G4" s="226">
        <f>Dat_02!E3</f>
        <v>41.207367929528253</v>
      </c>
      <c r="I4" s="227">
        <f>Dat_02!G3</f>
        <v>0</v>
      </c>
      <c r="J4" s="233" t="str">
        <f>IF(Dat_02!H3=0,"",Dat_02!H3)</f>
        <v/>
      </c>
      <c r="K4" s="104" t="str">
        <f>IF(J4=0,"",J4)</f>
        <v/>
      </c>
    </row>
    <row r="5" spans="2:11">
      <c r="B5" s="224"/>
      <c r="C5" s="225">
        <f>Dat_02!B4</f>
        <v>44714</v>
      </c>
      <c r="D5" s="224"/>
      <c r="E5" s="226">
        <f>Dat_02!C4</f>
        <v>52.536363009527328</v>
      </c>
      <c r="F5" s="226">
        <f>Dat_02!D4</f>
        <v>63.624179558812038</v>
      </c>
      <c r="G5" s="226">
        <f>Dat_02!E4</f>
        <v>52.536363009527328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44715</v>
      </c>
      <c r="D6" s="224"/>
      <c r="E6" s="226">
        <f>Dat_02!C5</f>
        <v>46.10201554552733</v>
      </c>
      <c r="F6" s="226">
        <f>Dat_02!D5</f>
        <v>63.624179558812038</v>
      </c>
      <c r="G6" s="226">
        <f>Dat_02!E5</f>
        <v>46.10201554552733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44716</v>
      </c>
      <c r="D7" s="224"/>
      <c r="E7" s="226">
        <f>Dat_02!C6</f>
        <v>32.200516235526393</v>
      </c>
      <c r="F7" s="226">
        <f>Dat_02!D6</f>
        <v>63.624179558812038</v>
      </c>
      <c r="G7" s="226">
        <f>Dat_02!E6</f>
        <v>32.200516235526393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44717</v>
      </c>
      <c r="D8" s="224"/>
      <c r="E8" s="226">
        <f>Dat_02!C7</f>
        <v>24.11654776152826</v>
      </c>
      <c r="F8" s="226">
        <f>Dat_02!D7</f>
        <v>63.624179558812038</v>
      </c>
      <c r="G8" s="226">
        <f>Dat_02!E7</f>
        <v>24.11654776152826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44718</v>
      </c>
      <c r="D9" s="224"/>
      <c r="E9" s="226">
        <f>Dat_02!C8</f>
        <v>30.488533945529191</v>
      </c>
      <c r="F9" s="226">
        <f>Dat_02!D8</f>
        <v>63.624179558812038</v>
      </c>
      <c r="G9" s="226">
        <f>Dat_02!E8</f>
        <v>30.488533945529191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44719</v>
      </c>
      <c r="D10" s="224"/>
      <c r="E10" s="226">
        <f>Dat_02!C9</f>
        <v>29.348419123526394</v>
      </c>
      <c r="F10" s="226">
        <f>Dat_02!D9</f>
        <v>63.624179558812038</v>
      </c>
      <c r="G10" s="226">
        <f>Dat_02!E9</f>
        <v>29.348419123526394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44720</v>
      </c>
      <c r="D11" s="224"/>
      <c r="E11" s="226">
        <f>Dat_02!C10</f>
        <v>22.97658207775229</v>
      </c>
      <c r="F11" s="226">
        <f>Dat_02!D10</f>
        <v>63.624179558812038</v>
      </c>
      <c r="G11" s="226">
        <f>Dat_02!E10</f>
        <v>22.97658207775229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44721</v>
      </c>
      <c r="D12" s="224"/>
      <c r="E12" s="226">
        <f>Dat_02!C11</f>
        <v>25.693151507752294</v>
      </c>
      <c r="F12" s="226">
        <f>Dat_02!D11</f>
        <v>63.624179558812038</v>
      </c>
      <c r="G12" s="226">
        <f>Dat_02!E11</f>
        <v>25.693151507752294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44722</v>
      </c>
      <c r="D13" s="224"/>
      <c r="E13" s="226">
        <f>Dat_02!C12</f>
        <v>30.172250453753222</v>
      </c>
      <c r="F13" s="226">
        <f>Dat_02!D12</f>
        <v>63.624179558812038</v>
      </c>
      <c r="G13" s="226">
        <f>Dat_02!E12</f>
        <v>30.172250453753222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44723</v>
      </c>
      <c r="D14" s="224"/>
      <c r="E14" s="226">
        <f>Dat_02!C13</f>
        <v>26.469429901751361</v>
      </c>
      <c r="F14" s="226">
        <f>Dat_02!D13</f>
        <v>63.624179558812038</v>
      </c>
      <c r="G14" s="226">
        <f>Dat_02!E13</f>
        <v>26.469429901751361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44724</v>
      </c>
      <c r="D15" s="224"/>
      <c r="E15" s="226">
        <f>Dat_02!C14</f>
        <v>19.406487079751358</v>
      </c>
      <c r="F15" s="226">
        <f>Dat_02!D14</f>
        <v>63.624179558812038</v>
      </c>
      <c r="G15" s="226">
        <f>Dat_02!E14</f>
        <v>19.406487079751358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44725</v>
      </c>
      <c r="D16" s="224"/>
      <c r="E16" s="226">
        <f>Dat_02!C15</f>
        <v>46.200025131753222</v>
      </c>
      <c r="F16" s="226">
        <f>Dat_02!D15</f>
        <v>63.624179558812038</v>
      </c>
      <c r="G16" s="226">
        <f>Dat_02!E15</f>
        <v>46.200025131753222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44726</v>
      </c>
      <c r="D17" s="224"/>
      <c r="E17" s="226">
        <f>Dat_02!C16</f>
        <v>42.439020761752289</v>
      </c>
      <c r="F17" s="226">
        <f>Dat_02!D16</f>
        <v>63.624179558812038</v>
      </c>
      <c r="G17" s="226">
        <f>Dat_02!E16</f>
        <v>42.439020761752289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44727</v>
      </c>
      <c r="D18" s="224"/>
      <c r="E18" s="226">
        <f>Dat_02!C17</f>
        <v>29.932358020219034</v>
      </c>
      <c r="F18" s="226">
        <f>Dat_02!D17</f>
        <v>63.624179558812038</v>
      </c>
      <c r="G18" s="226">
        <f>Dat_02!E17</f>
        <v>29.932358020219034</v>
      </c>
      <c r="I18" s="227">
        <f>Dat_02!G17</f>
        <v>63.624179558812038</v>
      </c>
      <c r="J18" s="233" t="str">
        <f>IF(Dat_02!H17=0,"",Dat_02!H17)</f>
        <v/>
      </c>
    </row>
    <row r="19" spans="2:10">
      <c r="B19" s="224"/>
      <c r="C19" s="225">
        <f>Dat_02!B18</f>
        <v>44728</v>
      </c>
      <c r="D19" s="224"/>
      <c r="E19" s="226">
        <f>Dat_02!C18</f>
        <v>5.7832736262199687</v>
      </c>
      <c r="F19" s="226">
        <f>Dat_02!D18</f>
        <v>63.624179558812038</v>
      </c>
      <c r="G19" s="226">
        <f>Dat_02!E18</f>
        <v>5.7832736262199687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44729</v>
      </c>
      <c r="D20" s="224"/>
      <c r="E20" s="226">
        <f>Dat_02!C19</f>
        <v>1.2738564382199693</v>
      </c>
      <c r="F20" s="226">
        <f>Dat_02!D19</f>
        <v>63.624179558812038</v>
      </c>
      <c r="G20" s="226">
        <f>Dat_02!E19</f>
        <v>1.2738564382199693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44730</v>
      </c>
      <c r="D21" s="224"/>
      <c r="E21" s="226">
        <f>Dat_02!C20</f>
        <v>10.591816084219973</v>
      </c>
      <c r="F21" s="226">
        <f>Dat_02!D20</f>
        <v>63.624179558812038</v>
      </c>
      <c r="G21" s="226">
        <f>Dat_02!E20</f>
        <v>10.591816084219973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44731</v>
      </c>
      <c r="D22" s="224"/>
      <c r="E22" s="226">
        <f>Dat_02!C21</f>
        <v>1.5330402962209009</v>
      </c>
      <c r="F22" s="226">
        <f>Dat_02!D21</f>
        <v>63.624179558812038</v>
      </c>
      <c r="G22" s="226">
        <f>Dat_02!E21</f>
        <v>1.5330402962209009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44732</v>
      </c>
      <c r="D23" s="224"/>
      <c r="E23" s="226">
        <f>Dat_02!C22</f>
        <v>4.6798778182190359</v>
      </c>
      <c r="F23" s="226">
        <f>Dat_02!D22</f>
        <v>63.624179558812038</v>
      </c>
      <c r="G23" s="226">
        <f>Dat_02!E22</f>
        <v>4.6798778182190359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44733</v>
      </c>
      <c r="D24" s="224"/>
      <c r="E24" s="226">
        <f>Dat_02!C23</f>
        <v>7.928798956219973</v>
      </c>
      <c r="F24" s="226">
        <f>Dat_02!D23</f>
        <v>63.624179558812038</v>
      </c>
      <c r="G24" s="226">
        <f>Dat_02!E23</f>
        <v>7.928798956219973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44734</v>
      </c>
      <c r="D25" s="224"/>
      <c r="E25" s="226">
        <f>Dat_02!C24</f>
        <v>19.59688801024253</v>
      </c>
      <c r="F25" s="226">
        <f>Dat_02!D24</f>
        <v>63.624179558812038</v>
      </c>
      <c r="G25" s="226">
        <f>Dat_02!E24</f>
        <v>19.59688801024253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44735</v>
      </c>
      <c r="D26" s="224"/>
      <c r="E26" s="226">
        <f>Dat_02!C25</f>
        <v>11.886811138243461</v>
      </c>
      <c r="F26" s="226">
        <f>Dat_02!D25</f>
        <v>63.624179558812038</v>
      </c>
      <c r="G26" s="226">
        <f>Dat_02!E25</f>
        <v>11.886811138243461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44736</v>
      </c>
      <c r="D27" s="224"/>
      <c r="E27" s="226">
        <f>Dat_02!C26</f>
        <v>13.637115506245326</v>
      </c>
      <c r="F27" s="226">
        <f>Dat_02!D26</f>
        <v>63.624179558812038</v>
      </c>
      <c r="G27" s="226">
        <f>Dat_02!E26</f>
        <v>13.637115506245326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44737</v>
      </c>
      <c r="D28" s="224"/>
      <c r="E28" s="226">
        <f>Dat_02!C27</f>
        <v>14.103308344244393</v>
      </c>
      <c r="F28" s="226">
        <f>Dat_02!D27</f>
        <v>63.624179558812038</v>
      </c>
      <c r="G28" s="226">
        <f>Dat_02!E27</f>
        <v>14.103308344244393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44738</v>
      </c>
      <c r="D29" s="224"/>
      <c r="E29" s="226">
        <f>Dat_02!C28</f>
        <v>14.828685156243465</v>
      </c>
      <c r="F29" s="226">
        <f>Dat_02!D28</f>
        <v>63.624179558812038</v>
      </c>
      <c r="G29" s="226">
        <f>Dat_02!E28</f>
        <v>14.828685156243465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44739</v>
      </c>
      <c r="D30" s="224"/>
      <c r="E30" s="226">
        <f>Dat_02!C29</f>
        <v>16.303281046242528</v>
      </c>
      <c r="F30" s="226">
        <f>Dat_02!D29</f>
        <v>63.624179558812038</v>
      </c>
      <c r="G30" s="226">
        <f>Dat_02!E29</f>
        <v>16.303281046242528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44740</v>
      </c>
      <c r="D31" s="224"/>
      <c r="E31" s="226">
        <f>Dat_02!C30</f>
        <v>21.96886816424346</v>
      </c>
      <c r="F31" s="226">
        <f>Dat_02!D30</f>
        <v>63.624179558812038</v>
      </c>
      <c r="G31" s="226">
        <f>Dat_02!E30</f>
        <v>21.96886816424346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44741</v>
      </c>
      <c r="D32" s="224"/>
      <c r="E32" s="226">
        <f>Dat_02!C31</f>
        <v>9.211150769911189</v>
      </c>
      <c r="F32" s="226">
        <f>Dat_02!D31</f>
        <v>63.624179558812038</v>
      </c>
      <c r="G32" s="226">
        <f>Dat_02!E31</f>
        <v>9.211150769911189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44742</v>
      </c>
      <c r="D33" s="224"/>
      <c r="E33" s="226">
        <f>Dat_02!C32</f>
        <v>14.028541505911191</v>
      </c>
      <c r="F33" s="226">
        <f>Dat_02!D32</f>
        <v>63.624179558812038</v>
      </c>
      <c r="G33" s="226">
        <f>Dat_02!E32</f>
        <v>14.028541505911191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44743</v>
      </c>
      <c r="D34" s="224"/>
      <c r="E34" s="226">
        <f>Dat_02!C33</f>
        <v>18.325639493911194</v>
      </c>
      <c r="F34" s="226">
        <f>Dat_02!D33</f>
        <v>27.442156278712137</v>
      </c>
      <c r="G34" s="226">
        <f>Dat_02!E33</f>
        <v>18.325639493911194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194</v>
      </c>
      <c r="C35" s="225">
        <f>Dat_02!B34</f>
        <v>44744</v>
      </c>
      <c r="D35" s="224"/>
      <c r="E35" s="226">
        <f>Dat_02!C34</f>
        <v>13.376541027910259</v>
      </c>
      <c r="F35" s="226">
        <f>Dat_02!D34</f>
        <v>27.442156278712137</v>
      </c>
      <c r="G35" s="226">
        <f>Dat_02!E34</f>
        <v>13.376541027910259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44745</v>
      </c>
      <c r="D36" s="224"/>
      <c r="E36" s="226">
        <f>Dat_02!C35</f>
        <v>10.925664957910259</v>
      </c>
      <c r="F36" s="226">
        <f>Dat_02!D35</f>
        <v>27.442156278712137</v>
      </c>
      <c r="G36" s="226">
        <f>Dat_02!E35</f>
        <v>10.925664957910259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44746</v>
      </c>
      <c r="D37" s="224"/>
      <c r="E37" s="226">
        <f>Dat_02!C36</f>
        <v>12.702876783910259</v>
      </c>
      <c r="F37" s="226">
        <f>Dat_02!D36</f>
        <v>27.442156278712137</v>
      </c>
      <c r="G37" s="226">
        <f>Dat_02!E36</f>
        <v>12.702876783910259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44747</v>
      </c>
      <c r="D38" s="224"/>
      <c r="E38" s="226">
        <f>Dat_02!C37</f>
        <v>9.941479861910258</v>
      </c>
      <c r="F38" s="226">
        <f>Dat_02!D37</f>
        <v>27.442156278712137</v>
      </c>
      <c r="G38" s="226">
        <f>Dat_02!E37</f>
        <v>9.941479861910258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44748</v>
      </c>
      <c r="D39" s="224"/>
      <c r="E39" s="226">
        <f>Dat_02!C38</f>
        <v>11.324163423679002</v>
      </c>
      <c r="F39" s="226">
        <f>Dat_02!D38</f>
        <v>27.442156278712137</v>
      </c>
      <c r="G39" s="226">
        <f>Dat_02!E38</f>
        <v>11.324163423679002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44749</v>
      </c>
      <c r="D40" s="224"/>
      <c r="E40" s="226">
        <f>Dat_02!C39</f>
        <v>9.0316830036817954</v>
      </c>
      <c r="F40" s="226">
        <f>Dat_02!D39</f>
        <v>27.442156278712137</v>
      </c>
      <c r="G40" s="226">
        <f>Dat_02!E39</f>
        <v>9.0316830036817954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44750</v>
      </c>
      <c r="D41" s="224"/>
      <c r="E41" s="226">
        <f>Dat_02!C40</f>
        <v>9.7981751336799316</v>
      </c>
      <c r="F41" s="226">
        <f>Dat_02!D40</f>
        <v>27.442156278712137</v>
      </c>
      <c r="G41" s="226">
        <f>Dat_02!E40</f>
        <v>9.7981751336799316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44751</v>
      </c>
      <c r="D42" s="224"/>
      <c r="E42" s="226">
        <f>Dat_02!C41</f>
        <v>10.653974937679003</v>
      </c>
      <c r="F42" s="226">
        <f>Dat_02!D41</f>
        <v>27.442156278712137</v>
      </c>
      <c r="G42" s="226">
        <f>Dat_02!E41</f>
        <v>10.653974937679003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44752</v>
      </c>
      <c r="D43" s="224"/>
      <c r="E43" s="226">
        <f>Dat_02!C42</f>
        <v>6.836953371678999</v>
      </c>
      <c r="F43" s="226">
        <f>Dat_02!D42</f>
        <v>27.442156278712137</v>
      </c>
      <c r="G43" s="226">
        <f>Dat_02!E42</f>
        <v>6.836953371678999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44753</v>
      </c>
      <c r="D44" s="224"/>
      <c r="E44" s="226">
        <f>Dat_02!C43</f>
        <v>9.1647174676808643</v>
      </c>
      <c r="F44" s="226">
        <f>Dat_02!D43</f>
        <v>27.442156278712137</v>
      </c>
      <c r="G44" s="226">
        <f>Dat_02!E43</f>
        <v>9.1647174676808643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44754</v>
      </c>
      <c r="D45" s="224"/>
      <c r="E45" s="226">
        <f>Dat_02!C44</f>
        <v>8.578940063679001</v>
      </c>
      <c r="F45" s="226">
        <f>Dat_02!D44</f>
        <v>27.442156278712137</v>
      </c>
      <c r="G45" s="226">
        <f>Dat_02!E44</f>
        <v>8.578940063679001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44755</v>
      </c>
      <c r="D46" s="224"/>
      <c r="E46" s="226">
        <f>Dat_02!C45</f>
        <v>4.8286341573210594</v>
      </c>
      <c r="F46" s="226">
        <f>Dat_02!D45</f>
        <v>27.442156278712137</v>
      </c>
      <c r="G46" s="226">
        <f>Dat_02!E45</f>
        <v>4.8286341573210594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44756</v>
      </c>
      <c r="D47" s="224"/>
      <c r="E47" s="226">
        <f>Dat_02!C46</f>
        <v>6.5475085373191977</v>
      </c>
      <c r="F47" s="226">
        <f>Dat_02!D46</f>
        <v>27.442156278712137</v>
      </c>
      <c r="G47" s="226">
        <f>Dat_02!E46</f>
        <v>6.5475085373191977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44757</v>
      </c>
      <c r="D48" s="224"/>
      <c r="E48" s="226">
        <f>Dat_02!C47</f>
        <v>1.521871965320126</v>
      </c>
      <c r="F48" s="226">
        <f>Dat_02!D47</f>
        <v>27.442156278712137</v>
      </c>
      <c r="G48" s="226">
        <f>Dat_02!E47</f>
        <v>1.521871965320126</v>
      </c>
      <c r="I48" s="227">
        <f>Dat_02!G47</f>
        <v>27.442156278712137</v>
      </c>
      <c r="J48" s="233" t="str">
        <f>IF(Dat_02!H47=0,"",Dat_02!H47)</f>
        <v/>
      </c>
    </row>
    <row r="49" spans="2:10">
      <c r="B49" s="224"/>
      <c r="C49" s="225">
        <f>Dat_02!B48</f>
        <v>44758</v>
      </c>
      <c r="D49" s="224"/>
      <c r="E49" s="226">
        <f>Dat_02!C48</f>
        <v>1.2835790733191934</v>
      </c>
      <c r="F49" s="226">
        <f>Dat_02!D48</f>
        <v>27.442156278712137</v>
      </c>
      <c r="G49" s="226">
        <f>Dat_02!E48</f>
        <v>1.2835790733191934</v>
      </c>
      <c r="I49" s="227">
        <f>Dat_02!G48</f>
        <v>0</v>
      </c>
      <c r="J49" s="233" t="str">
        <f>IF(Dat_02!H48=0,"",Dat_02!H48)</f>
        <v/>
      </c>
    </row>
    <row r="50" spans="2:10">
      <c r="B50" s="224"/>
      <c r="C50" s="225">
        <f>Dat_02!B49</f>
        <v>44759</v>
      </c>
      <c r="D50" s="224"/>
      <c r="E50" s="226">
        <f>Dat_02!C49</f>
        <v>1.4483437053201269</v>
      </c>
      <c r="F50" s="226">
        <f>Dat_02!D49</f>
        <v>27.442156278712137</v>
      </c>
      <c r="G50" s="226">
        <f>Dat_02!E49</f>
        <v>1.4483437053201269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44760</v>
      </c>
      <c r="D51" s="224"/>
      <c r="E51" s="226">
        <f>Dat_02!C50</f>
        <v>0.77820021532105599</v>
      </c>
      <c r="F51" s="226">
        <f>Dat_02!D50</f>
        <v>27.442156278712137</v>
      </c>
      <c r="G51" s="226">
        <f>Dat_02!E50</f>
        <v>0.77820021532105599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44761</v>
      </c>
      <c r="D52" s="224"/>
      <c r="E52" s="226">
        <f>Dat_02!C51</f>
        <v>1.1719028313191957</v>
      </c>
      <c r="F52" s="226">
        <f>Dat_02!D51</f>
        <v>27.442156278712137</v>
      </c>
      <c r="G52" s="226">
        <f>Dat_02!E51</f>
        <v>1.1719028313191957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44762</v>
      </c>
      <c r="D53" s="224"/>
      <c r="E53" s="226">
        <f>Dat_02!C52</f>
        <v>20.146260515821357</v>
      </c>
      <c r="F53" s="226">
        <f>Dat_02!D52</f>
        <v>27.442156278712137</v>
      </c>
      <c r="G53" s="226">
        <f>Dat_02!E52</f>
        <v>20.146260515821357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44763</v>
      </c>
      <c r="D54" s="224"/>
      <c r="E54" s="226">
        <f>Dat_02!C53</f>
        <v>2.6005402478222894</v>
      </c>
      <c r="F54" s="226">
        <f>Dat_02!D53</f>
        <v>27.442156278712137</v>
      </c>
      <c r="G54" s="226">
        <f>Dat_02!E53</f>
        <v>2.6005402478222894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44764</v>
      </c>
      <c r="D55" s="224"/>
      <c r="E55" s="226">
        <f>Dat_02!C54</f>
        <v>9.7980739778213533</v>
      </c>
      <c r="F55" s="226">
        <f>Dat_02!D54</f>
        <v>27.442156278712137</v>
      </c>
      <c r="G55" s="226">
        <f>Dat_02!E54</f>
        <v>9.7980739778213533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44765</v>
      </c>
      <c r="D56" s="224"/>
      <c r="E56" s="226">
        <f>Dat_02!C55</f>
        <v>1.8932973678213565</v>
      </c>
      <c r="F56" s="226">
        <f>Dat_02!D55</f>
        <v>27.442156278712137</v>
      </c>
      <c r="G56" s="226">
        <f>Dat_02!E55</f>
        <v>1.8932973678213565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44766</v>
      </c>
      <c r="D57" s="224"/>
      <c r="E57" s="226">
        <f>Dat_02!C56</f>
        <v>6.3758735378232156</v>
      </c>
      <c r="F57" s="226">
        <f>Dat_02!D56</f>
        <v>27.442156278712137</v>
      </c>
      <c r="G57" s="226">
        <f>Dat_02!E56</f>
        <v>6.3758735378232156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44767</v>
      </c>
      <c r="D58" s="224"/>
      <c r="E58" s="226">
        <f>Dat_02!C57</f>
        <v>2.674604777821358</v>
      </c>
      <c r="F58" s="226">
        <f>Dat_02!D57</f>
        <v>27.442156278712137</v>
      </c>
      <c r="G58" s="226">
        <f>Dat_02!E57</f>
        <v>2.674604777821358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44768</v>
      </c>
      <c r="D59" s="224"/>
      <c r="E59" s="226">
        <f>Dat_02!C58</f>
        <v>4.0209256878222881</v>
      </c>
      <c r="F59" s="226">
        <f>Dat_02!D58</f>
        <v>27.442156278712137</v>
      </c>
      <c r="G59" s="226">
        <f>Dat_02!E58</f>
        <v>4.0209256878222881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44769</v>
      </c>
      <c r="D60" s="224"/>
      <c r="E60" s="226">
        <f>Dat_02!C59</f>
        <v>2.377561350086995</v>
      </c>
      <c r="F60" s="226">
        <f>Dat_02!D59</f>
        <v>27.442156278712137</v>
      </c>
      <c r="G60" s="226">
        <f>Dat_02!E59</f>
        <v>2.377561350086995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44770</v>
      </c>
      <c r="D61" s="224"/>
      <c r="E61" s="226">
        <f>Dat_02!C60</f>
        <v>3.0705849940860643</v>
      </c>
      <c r="F61" s="226">
        <f>Dat_02!D60</f>
        <v>27.442156278712137</v>
      </c>
      <c r="G61" s="226">
        <f>Dat_02!E60</f>
        <v>3.0705849940860643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44771</v>
      </c>
      <c r="D62" s="224"/>
      <c r="E62" s="226">
        <f>Dat_02!C61</f>
        <v>8.0480600000860658</v>
      </c>
      <c r="F62" s="226">
        <f>Dat_02!D61</f>
        <v>27.442156278712137</v>
      </c>
      <c r="G62" s="226">
        <f>Dat_02!E61</f>
        <v>8.0480600000860658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44772</v>
      </c>
      <c r="D63" s="224"/>
      <c r="E63" s="226">
        <f>Dat_02!C62</f>
        <v>1.4271826360860651</v>
      </c>
      <c r="F63" s="226">
        <f>Dat_02!D62</f>
        <v>27.442156278712137</v>
      </c>
      <c r="G63" s="226">
        <f>Dat_02!E62</f>
        <v>1.4271826360860651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44773</v>
      </c>
      <c r="D64" s="224"/>
      <c r="E64" s="226">
        <f>Dat_02!C63</f>
        <v>1.0758285200851314</v>
      </c>
      <c r="F64" s="226">
        <f>Dat_02!D63</f>
        <v>27.442156278712137</v>
      </c>
      <c r="G64" s="226">
        <f>Dat_02!E63</f>
        <v>1.0758285200851314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195</v>
      </c>
      <c r="C65" s="225">
        <f>Dat_02!B64</f>
        <v>44774</v>
      </c>
      <c r="D65" s="224"/>
      <c r="E65" s="226">
        <f>Dat_02!C64</f>
        <v>3.3642318080869953</v>
      </c>
      <c r="F65" s="226">
        <f>Dat_02!D64</f>
        <v>16.581237981614105</v>
      </c>
      <c r="G65" s="226">
        <f>Dat_02!E64</f>
        <v>3.3642318080869953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44775</v>
      </c>
      <c r="D66" s="224"/>
      <c r="E66" s="226">
        <f>Dat_02!C65</f>
        <v>5.486119698086994</v>
      </c>
      <c r="F66" s="226">
        <f>Dat_02!D65</f>
        <v>16.581237981614105</v>
      </c>
      <c r="G66" s="226">
        <f>Dat_02!E65</f>
        <v>5.486119698086994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44776</v>
      </c>
      <c r="D67" s="224"/>
      <c r="E67" s="226">
        <f>Dat_02!C66</f>
        <v>0.98206165528457501</v>
      </c>
      <c r="F67" s="226">
        <f>Dat_02!D66</f>
        <v>16.581237981614105</v>
      </c>
      <c r="G67" s="226">
        <f>Dat_02!E66</f>
        <v>0.98206165528457501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44777</v>
      </c>
      <c r="D68" s="224"/>
      <c r="E68" s="226">
        <f>Dat_02!C67</f>
        <v>1.3908865172845764</v>
      </c>
      <c r="F68" s="226">
        <f>Dat_02!D67</f>
        <v>16.581237981614105</v>
      </c>
      <c r="G68" s="226">
        <f>Dat_02!E67</f>
        <v>1.3908865172845764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44778</v>
      </c>
      <c r="D69" s="224"/>
      <c r="E69" s="226">
        <f>Dat_02!C68</f>
        <v>1.297181549284578</v>
      </c>
      <c r="F69" s="226">
        <f>Dat_02!D68</f>
        <v>16.581237981614105</v>
      </c>
      <c r="G69" s="226">
        <f>Dat_02!E68</f>
        <v>1.297181549284578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44779</v>
      </c>
      <c r="D70" s="224"/>
      <c r="E70" s="226">
        <f>Dat_02!C69</f>
        <v>0.79790148328457877</v>
      </c>
      <c r="F70" s="226">
        <f>Dat_02!D69</f>
        <v>16.581237981614105</v>
      </c>
      <c r="G70" s="226">
        <f>Dat_02!E69</f>
        <v>0.79790148328457877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44780</v>
      </c>
      <c r="D71" s="224"/>
      <c r="E71" s="226">
        <f>Dat_02!C70</f>
        <v>0.63944103928457841</v>
      </c>
      <c r="F71" s="226">
        <f>Dat_02!D70</f>
        <v>16.581237981614105</v>
      </c>
      <c r="G71" s="226">
        <f>Dat_02!E70</f>
        <v>0.63944103928457841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44781</v>
      </c>
      <c r="D72" s="224"/>
      <c r="E72" s="226">
        <f>Dat_02!C71</f>
        <v>1.3077302392864403</v>
      </c>
      <c r="F72" s="226">
        <f>Dat_02!D71</f>
        <v>16.581237981614105</v>
      </c>
      <c r="G72" s="226">
        <f>Dat_02!E71</f>
        <v>1.3077302392864403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44782</v>
      </c>
      <c r="D73" s="224"/>
      <c r="E73" s="226">
        <f>Dat_02!C72</f>
        <v>0.66297754728457581</v>
      </c>
      <c r="F73" s="226">
        <f>Dat_02!D72</f>
        <v>16.581237981614105</v>
      </c>
      <c r="G73" s="226">
        <f>Dat_02!E72</f>
        <v>0.66297754728457581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44783</v>
      </c>
      <c r="D74" s="224"/>
      <c r="E74" s="226">
        <f>Dat_02!C73</f>
        <v>4.9017743089984576</v>
      </c>
      <c r="F74" s="226">
        <f>Dat_02!D73</f>
        <v>16.581237981614105</v>
      </c>
      <c r="G74" s="226">
        <f>Dat_02!E73</f>
        <v>4.9017743089984576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44784</v>
      </c>
      <c r="D75" s="224"/>
      <c r="E75" s="226">
        <f>Dat_02!C74</f>
        <v>1.7586135069993907</v>
      </c>
      <c r="F75" s="226">
        <f>Dat_02!D74</f>
        <v>16.581237981614105</v>
      </c>
      <c r="G75" s="226">
        <f>Dat_02!E74</f>
        <v>1.7586135069993907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44785</v>
      </c>
      <c r="D76" s="224"/>
      <c r="E76" s="226">
        <f>Dat_02!C75</f>
        <v>1.1683878429984542</v>
      </c>
      <c r="F76" s="226">
        <f>Dat_02!D75</f>
        <v>16.581237981614105</v>
      </c>
      <c r="G76" s="226">
        <f>Dat_02!E75</f>
        <v>1.1683878429984542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44786</v>
      </c>
      <c r="D77" s="224"/>
      <c r="E77" s="226">
        <f>Dat_02!C76</f>
        <v>2.0212253149993886</v>
      </c>
      <c r="F77" s="226">
        <f>Dat_02!D76</f>
        <v>16.581237981614105</v>
      </c>
      <c r="G77" s="226">
        <f>Dat_02!E76</f>
        <v>2.0212253149993886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44787</v>
      </c>
      <c r="D78" s="224"/>
      <c r="E78" s="226">
        <f>Dat_02!C77</f>
        <v>1.3092996249993885</v>
      </c>
      <c r="F78" s="226">
        <f>Dat_02!D77</f>
        <v>16.581237981614105</v>
      </c>
      <c r="G78" s="226">
        <f>Dat_02!E77</f>
        <v>1.3092996249993885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44788</v>
      </c>
      <c r="D79" s="224"/>
      <c r="E79" s="226">
        <f>Dat_02!C78</f>
        <v>1.4485789209993891</v>
      </c>
      <c r="F79" s="226">
        <f>Dat_02!D78</f>
        <v>16.581237981614105</v>
      </c>
      <c r="G79" s="226">
        <f>Dat_02!E78</f>
        <v>1.4485789209993891</v>
      </c>
      <c r="I79" s="227">
        <f>Dat_02!G78</f>
        <v>16.581237981614105</v>
      </c>
      <c r="J79" s="233" t="str">
        <f>IF(Dat_02!H78=0,"",Dat_02!H78)</f>
        <v/>
      </c>
    </row>
    <row r="80" spans="2:10">
      <c r="B80" s="224"/>
      <c r="C80" s="225">
        <f>Dat_02!B79</f>
        <v>44789</v>
      </c>
      <c r="D80" s="224"/>
      <c r="E80" s="226">
        <f>Dat_02!C79</f>
        <v>1.9158618109975249</v>
      </c>
      <c r="F80" s="226">
        <f>Dat_02!D79</f>
        <v>16.581237981614105</v>
      </c>
      <c r="G80" s="226">
        <f>Dat_02!E79</f>
        <v>1.9158618109975249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44790</v>
      </c>
      <c r="D81" s="224"/>
      <c r="E81" s="226">
        <f>Dat_02!C80</f>
        <v>2.0050002808154859</v>
      </c>
      <c r="F81" s="226">
        <f>Dat_02!D80</f>
        <v>16.581237981614105</v>
      </c>
      <c r="G81" s="226">
        <f>Dat_02!E80</f>
        <v>2.0050002808154859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44791</v>
      </c>
      <c r="D82" s="224"/>
      <c r="E82" s="226">
        <f>Dat_02!C81</f>
        <v>4.2708026648145569</v>
      </c>
      <c r="F82" s="226">
        <f>Dat_02!D81</f>
        <v>16.581237981614105</v>
      </c>
      <c r="G82" s="226">
        <f>Dat_02!E81</f>
        <v>4.2708026648145569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44792</v>
      </c>
      <c r="D83" s="224"/>
      <c r="E83" s="226">
        <f>Dat_02!C82</f>
        <v>12.693170120815484</v>
      </c>
      <c r="F83" s="226">
        <f>Dat_02!D82</f>
        <v>16.581237981614105</v>
      </c>
      <c r="G83" s="226">
        <f>Dat_02!E82</f>
        <v>12.693170120815484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44793</v>
      </c>
      <c r="D84" s="224"/>
      <c r="E84" s="226">
        <f>Dat_02!C83</f>
        <v>8.662950552815488</v>
      </c>
      <c r="F84" s="226">
        <f>Dat_02!D83</f>
        <v>16.581237981614105</v>
      </c>
      <c r="G84" s="226">
        <f>Dat_02!E83</f>
        <v>8.662950552815488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44794</v>
      </c>
      <c r="D85" s="224"/>
      <c r="E85" s="226">
        <f>Dat_02!C84</f>
        <v>0.61396914281455606</v>
      </c>
      <c r="F85" s="226">
        <f>Dat_02!D84</f>
        <v>16.581237981614105</v>
      </c>
      <c r="G85" s="226">
        <f>Dat_02!E84</f>
        <v>0.61396914281455606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44795</v>
      </c>
      <c r="D86" s="224"/>
      <c r="E86" s="226">
        <f>Dat_02!C85</f>
        <v>3.4082143468164179</v>
      </c>
      <c r="F86" s="226">
        <f>Dat_02!D85</f>
        <v>16.581237981614105</v>
      </c>
      <c r="G86" s="226">
        <f>Dat_02!E85</f>
        <v>3.4082143468164179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44796</v>
      </c>
      <c r="D87" s="224"/>
      <c r="E87" s="226">
        <f>Dat_02!C86</f>
        <v>14.343820460814554</v>
      </c>
      <c r="F87" s="226">
        <f>Dat_02!D86</f>
        <v>16.581237981614105</v>
      </c>
      <c r="G87" s="226">
        <f>Dat_02!E86</f>
        <v>14.343820460814554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44797</v>
      </c>
      <c r="D88" s="224"/>
      <c r="E88" s="226">
        <f>Dat_02!C87</f>
        <v>8.5472456085703374</v>
      </c>
      <c r="F88" s="226">
        <f>Dat_02!D87</f>
        <v>16.581237981614105</v>
      </c>
      <c r="G88" s="226">
        <f>Dat_02!E87</f>
        <v>8.5472456085703374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44798</v>
      </c>
      <c r="D89" s="224"/>
      <c r="E89" s="226">
        <f>Dat_02!C88</f>
        <v>1.5670119785712704</v>
      </c>
      <c r="F89" s="226">
        <f>Dat_02!D88</f>
        <v>16.581237981614105</v>
      </c>
      <c r="G89" s="226">
        <f>Dat_02!E88</f>
        <v>1.5670119785712704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44799</v>
      </c>
      <c r="D90" s="224"/>
      <c r="E90" s="226">
        <f>Dat_02!C89</f>
        <v>0.84664728857127192</v>
      </c>
      <c r="F90" s="226">
        <f>Dat_02!D89</f>
        <v>16.581237981614105</v>
      </c>
      <c r="G90" s="226">
        <f>Dat_02!E89</f>
        <v>0.84664728857127192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44800</v>
      </c>
      <c r="D91" s="224"/>
      <c r="E91" s="226">
        <f>Dat_02!C90</f>
        <v>6.848868198570341</v>
      </c>
      <c r="F91" s="226">
        <f>Dat_02!D90</f>
        <v>16.581237981614105</v>
      </c>
      <c r="G91" s="226">
        <f>Dat_02!E90</f>
        <v>6.848868198570341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44801</v>
      </c>
      <c r="D92" s="224"/>
      <c r="E92" s="226">
        <f>Dat_02!C91</f>
        <v>1.2665384625712723</v>
      </c>
      <c r="F92" s="226">
        <f>Dat_02!D91</f>
        <v>16.581237981614105</v>
      </c>
      <c r="G92" s="226">
        <f>Dat_02!E91</f>
        <v>1.2665384625712723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44802</v>
      </c>
      <c r="D93" s="224"/>
      <c r="E93" s="226">
        <f>Dat_02!C92</f>
        <v>7.5228225565703397</v>
      </c>
      <c r="F93" s="226">
        <f>Dat_02!D92</f>
        <v>16.581237981614105</v>
      </c>
      <c r="G93" s="226">
        <f>Dat_02!E92</f>
        <v>7.5228225565703397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44803</v>
      </c>
      <c r="D94" s="224"/>
      <c r="E94" s="226">
        <f>Dat_02!C93</f>
        <v>19.783051736570343</v>
      </c>
      <c r="F94" s="226">
        <f>Dat_02!D93</f>
        <v>16.581237981614105</v>
      </c>
      <c r="G94" s="226">
        <f>Dat_02!E93</f>
        <v>16.581237981614105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44804</v>
      </c>
      <c r="D95" s="224"/>
      <c r="E95" s="226">
        <f>Dat_02!C94</f>
        <v>8.7167154332490142</v>
      </c>
      <c r="F95" s="226">
        <f>Dat_02!D94</f>
        <v>16.581237981614105</v>
      </c>
      <c r="G95" s="226">
        <f>Dat_02!E94</f>
        <v>8.7167154332490142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196</v>
      </c>
      <c r="C96" s="225">
        <f>Dat_02!B95</f>
        <v>44805</v>
      </c>
      <c r="D96" s="224"/>
      <c r="E96" s="226">
        <f>Dat_02!C95</f>
        <v>3.7495843652471486</v>
      </c>
      <c r="F96" s="226">
        <f>Dat_02!D95</f>
        <v>21.033168040284398</v>
      </c>
      <c r="G96" s="226">
        <f>Dat_02!E95</f>
        <v>3.7495843652471486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44806</v>
      </c>
      <c r="D97" s="224"/>
      <c r="E97" s="226">
        <f>Dat_02!C96</f>
        <v>0.87512860924808045</v>
      </c>
      <c r="F97" s="226">
        <f>Dat_02!D96</f>
        <v>21.033168040284398</v>
      </c>
      <c r="G97" s="226">
        <f>Dat_02!E96</f>
        <v>0.87512860924808045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44807</v>
      </c>
      <c r="D98" s="224"/>
      <c r="E98" s="226">
        <f>Dat_02!C97</f>
        <v>1.0151612512480823</v>
      </c>
      <c r="F98" s="226">
        <f>Dat_02!D97</f>
        <v>21.033168040284398</v>
      </c>
      <c r="G98" s="226">
        <f>Dat_02!E97</f>
        <v>1.0151612512480823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44808</v>
      </c>
      <c r="D99" s="224"/>
      <c r="E99" s="226">
        <f>Dat_02!C98</f>
        <v>0.77206590724714985</v>
      </c>
      <c r="F99" s="226">
        <f>Dat_02!D98</f>
        <v>21.033168040284398</v>
      </c>
      <c r="G99" s="226">
        <f>Dat_02!E98</f>
        <v>0.77206590724714985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44809</v>
      </c>
      <c r="D100" s="224"/>
      <c r="E100" s="226">
        <f>Dat_02!C99</f>
        <v>1.1857452492471494</v>
      </c>
      <c r="F100" s="226">
        <f>Dat_02!D99</f>
        <v>21.033168040284398</v>
      </c>
      <c r="G100" s="226">
        <f>Dat_02!E99</f>
        <v>1.1857452492471494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44810</v>
      </c>
      <c r="D101" s="224"/>
      <c r="E101" s="226">
        <f>Dat_02!C100</f>
        <v>1.0545347012471502</v>
      </c>
      <c r="F101" s="226">
        <f>Dat_02!D100</f>
        <v>21.033168040284398</v>
      </c>
      <c r="G101" s="226">
        <f>Dat_02!E100</f>
        <v>1.0545347012471502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44811</v>
      </c>
      <c r="D102" s="224"/>
      <c r="E102" s="226">
        <f>Dat_02!C101</f>
        <v>2.8427192931076277</v>
      </c>
      <c r="F102" s="226">
        <f>Dat_02!D101</f>
        <v>21.033168040284398</v>
      </c>
      <c r="G102" s="226">
        <f>Dat_02!E101</f>
        <v>2.8427192931076277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44812</v>
      </c>
      <c r="D103" s="224"/>
      <c r="E103" s="226">
        <f>Dat_02!C102</f>
        <v>14.722015259105763</v>
      </c>
      <c r="F103" s="226">
        <f>Dat_02!D102</f>
        <v>21.033168040284398</v>
      </c>
      <c r="G103" s="226">
        <f>Dat_02!E102</f>
        <v>14.722015259105763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44813</v>
      </c>
      <c r="D104" s="224"/>
      <c r="E104" s="226">
        <f>Dat_02!C103</f>
        <v>35.02843516110763</v>
      </c>
      <c r="F104" s="226">
        <f>Dat_02!D103</f>
        <v>21.033168040284398</v>
      </c>
      <c r="G104" s="226">
        <f>Dat_02!E103</f>
        <v>21.033168040284398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44814</v>
      </c>
      <c r="D105" s="224"/>
      <c r="E105" s="226">
        <f>Dat_02!C104</f>
        <v>13.305096817105769</v>
      </c>
      <c r="F105" s="226">
        <f>Dat_02!D104</f>
        <v>21.033168040284398</v>
      </c>
      <c r="G105" s="226">
        <f>Dat_02!E104</f>
        <v>13.305096817105769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44815</v>
      </c>
      <c r="D106" s="224"/>
      <c r="E106" s="226">
        <f>Dat_02!C105</f>
        <v>3.8960943651076305</v>
      </c>
      <c r="F106" s="226">
        <f>Dat_02!D105</f>
        <v>21.033168040284398</v>
      </c>
      <c r="G106" s="226">
        <f>Dat_02!E105</f>
        <v>3.8960943651076305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44816</v>
      </c>
      <c r="D107" s="224"/>
      <c r="E107" s="226">
        <f>Dat_02!C106</f>
        <v>5.1075605751057669</v>
      </c>
      <c r="F107" s="226">
        <f>Dat_02!D106</f>
        <v>21.033168040284398</v>
      </c>
      <c r="G107" s="226">
        <f>Dat_02!E106</f>
        <v>5.1075605751057669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44817</v>
      </c>
      <c r="D108" s="224"/>
      <c r="E108" s="226">
        <f>Dat_02!C107</f>
        <v>15.386894115107628</v>
      </c>
      <c r="F108" s="226">
        <f>Dat_02!D107</f>
        <v>21.033168040284398</v>
      </c>
      <c r="G108" s="226">
        <f>Dat_02!E107</f>
        <v>15.386894115107628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44818</v>
      </c>
      <c r="D109" s="224"/>
      <c r="E109" s="226">
        <f>Dat_02!C108</f>
        <v>12.312296605496158</v>
      </c>
      <c r="F109" s="226">
        <f>Dat_02!D108</f>
        <v>21.033168040284398</v>
      </c>
      <c r="G109" s="226">
        <f>Dat_02!E108</f>
        <v>12.312296605496158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44819</v>
      </c>
      <c r="D110" s="224"/>
      <c r="E110" s="226">
        <f>Dat_02!C109</f>
        <v>31.944638273495219</v>
      </c>
      <c r="F110" s="226">
        <f>Dat_02!D109</f>
        <v>21.033168040284398</v>
      </c>
      <c r="G110" s="226">
        <f>Dat_02!E109</f>
        <v>21.033168040284398</v>
      </c>
      <c r="I110" s="227">
        <f>Dat_02!G109</f>
        <v>21.033168040284398</v>
      </c>
      <c r="J110" s="233" t="str">
        <f>IF(Dat_02!H109=0,"",Dat_02!H109)</f>
        <v/>
      </c>
    </row>
    <row r="111" spans="2:10">
      <c r="B111" s="224"/>
      <c r="C111" s="225">
        <f>Dat_02!B110</f>
        <v>44820</v>
      </c>
      <c r="D111" s="224"/>
      <c r="E111" s="226">
        <f>Dat_02!C110</f>
        <v>36.902016189495221</v>
      </c>
      <c r="F111" s="226">
        <f>Dat_02!D110</f>
        <v>21.033168040284398</v>
      </c>
      <c r="G111" s="226">
        <f>Dat_02!E110</f>
        <v>21.033168040284398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44821</v>
      </c>
      <c r="D112" s="224"/>
      <c r="E112" s="226">
        <f>Dat_02!C111</f>
        <v>16.038599705495223</v>
      </c>
      <c r="F112" s="226">
        <f>Dat_02!D111</f>
        <v>21.033168040284398</v>
      </c>
      <c r="G112" s="226">
        <f>Dat_02!E111</f>
        <v>16.038599705495223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44822</v>
      </c>
      <c r="D113" s="224"/>
      <c r="E113" s="226">
        <f>Dat_02!C112</f>
        <v>13.819894805496151</v>
      </c>
      <c r="F113" s="226">
        <f>Dat_02!D112</f>
        <v>21.033168040284398</v>
      </c>
      <c r="G113" s="226">
        <f>Dat_02!E112</f>
        <v>13.819894805496151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44823</v>
      </c>
      <c r="D114" s="224"/>
      <c r="E114" s="226">
        <f>Dat_02!C113</f>
        <v>28.343611505496156</v>
      </c>
      <c r="F114" s="226">
        <f>Dat_02!D113</f>
        <v>21.033168040284398</v>
      </c>
      <c r="G114" s="226">
        <f>Dat_02!E113</f>
        <v>21.033168040284398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44824</v>
      </c>
      <c r="D115" s="224"/>
      <c r="E115" s="226">
        <f>Dat_02!C114</f>
        <v>28.836731413494295</v>
      </c>
      <c r="F115" s="226">
        <f>Dat_02!D114</f>
        <v>21.033168040284398</v>
      </c>
      <c r="G115" s="226">
        <f>Dat_02!E114</f>
        <v>21.033168040284398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44825</v>
      </c>
      <c r="D116" s="224"/>
      <c r="E116" s="226">
        <f>Dat_02!C115</f>
        <v>18.871413663328209</v>
      </c>
      <c r="F116" s="226">
        <f>Dat_02!D115</f>
        <v>21.033168040284398</v>
      </c>
      <c r="G116" s="226">
        <f>Dat_02!E115</f>
        <v>18.871413663328209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44826</v>
      </c>
      <c r="D117" s="224"/>
      <c r="E117" s="226">
        <f>Dat_02!C116</f>
        <v>14.976510983329142</v>
      </c>
      <c r="F117" s="226">
        <f>Dat_02!D116</f>
        <v>21.033168040284398</v>
      </c>
      <c r="G117" s="226">
        <f>Dat_02!E116</f>
        <v>14.976510983329142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44827</v>
      </c>
      <c r="D118" s="224"/>
      <c r="E118" s="226">
        <f>Dat_02!C117</f>
        <v>15.349679020327276</v>
      </c>
      <c r="F118" s="226">
        <f>Dat_02!D117</f>
        <v>21.033168040284398</v>
      </c>
      <c r="G118" s="226">
        <f>Dat_02!E117</f>
        <v>15.349679020327276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44828</v>
      </c>
      <c r="D119" s="224"/>
      <c r="E119" s="226">
        <f>Dat_02!C118</f>
        <v>7.3498776263291434</v>
      </c>
      <c r="F119" s="226">
        <f>Dat_02!D118</f>
        <v>21.033168040284398</v>
      </c>
      <c r="G119" s="226">
        <f>Dat_02!E118</f>
        <v>7.3498776263291434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44829</v>
      </c>
      <c r="D120" s="224"/>
      <c r="E120" s="226">
        <f>Dat_02!C119</f>
        <v>1.2909959603282113</v>
      </c>
      <c r="F120" s="226">
        <f>Dat_02!D119</f>
        <v>21.033168040284398</v>
      </c>
      <c r="G120" s="226">
        <f>Dat_02!E119</f>
        <v>1.2909959603282113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44830</v>
      </c>
      <c r="D121" s="224"/>
      <c r="E121" s="226">
        <f>Dat_02!C120</f>
        <v>1.0801185263272783</v>
      </c>
      <c r="F121" s="226">
        <f>Dat_02!D120</f>
        <v>21.033168040284398</v>
      </c>
      <c r="G121" s="226">
        <f>Dat_02!E120</f>
        <v>1.0801185263272783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44831</v>
      </c>
      <c r="D122" s="224"/>
      <c r="E122" s="226">
        <f>Dat_02!C121</f>
        <v>0.75031896332914039</v>
      </c>
      <c r="F122" s="226">
        <f>Dat_02!D121</f>
        <v>21.033168040284398</v>
      </c>
      <c r="G122" s="226">
        <f>Dat_02!E121</f>
        <v>0.75031896332914039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44832</v>
      </c>
      <c r="D123" s="224"/>
      <c r="E123" s="226">
        <f>Dat_02!C122</f>
        <v>0.58711682457556524</v>
      </c>
      <c r="F123" s="226">
        <f>Dat_02!D122</f>
        <v>21.033168040284398</v>
      </c>
      <c r="G123" s="226">
        <f>Dat_02!E122</f>
        <v>0.58711682457556524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44833</v>
      </c>
      <c r="D124" s="224"/>
      <c r="E124" s="226">
        <f>Dat_02!C123</f>
        <v>1.5533794845746343</v>
      </c>
      <c r="F124" s="226">
        <f>Dat_02!D123</f>
        <v>21.033168040284398</v>
      </c>
      <c r="G124" s="226">
        <f>Dat_02!E123</f>
        <v>1.5533794845746343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44834</v>
      </c>
      <c r="D125" s="224"/>
      <c r="E125" s="226">
        <f>Dat_02!C124</f>
        <v>15.895306672575567</v>
      </c>
      <c r="F125" s="226">
        <f>Dat_02!D124</f>
        <v>21.033168040284398</v>
      </c>
      <c r="G125" s="226">
        <f>Dat_02!E124</f>
        <v>15.895306672575567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44835</v>
      </c>
      <c r="D126" s="224"/>
      <c r="E126" s="226">
        <f>Dat_02!C125</f>
        <v>11.211075907575566</v>
      </c>
      <c r="F126" s="226">
        <f>Dat_02!D125</f>
        <v>41.704179443866899</v>
      </c>
      <c r="G126" s="226">
        <f>Dat_02!E125</f>
        <v>11.211075907575566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197</v>
      </c>
      <c r="C127" s="225">
        <f>Dat_02!B126</f>
        <v>44836</v>
      </c>
      <c r="D127" s="224"/>
      <c r="E127" s="226">
        <f>Dat_02!C126</f>
        <v>7.9561282325755656</v>
      </c>
      <c r="F127" s="226">
        <f>Dat_02!D126</f>
        <v>41.704179443866899</v>
      </c>
      <c r="G127" s="226">
        <f>Dat_02!E126</f>
        <v>7.9561282325755656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44837</v>
      </c>
      <c r="D128" s="224"/>
      <c r="E128" s="226">
        <f>Dat_02!C127</f>
        <v>20.878207586575567</v>
      </c>
      <c r="F128" s="226">
        <f>Dat_02!D127</f>
        <v>41.704179443866899</v>
      </c>
      <c r="G128" s="226">
        <f>Dat_02!E127</f>
        <v>20.878207586575567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44838</v>
      </c>
      <c r="D129" s="224"/>
      <c r="E129" s="226">
        <f>Dat_02!C128</f>
        <v>16.418468057575566</v>
      </c>
      <c r="F129" s="226">
        <f>Dat_02!D128</f>
        <v>41.704179443866899</v>
      </c>
      <c r="G129" s="226">
        <f>Dat_02!E128</f>
        <v>16.418468057575566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44839</v>
      </c>
      <c r="D130" s="224"/>
      <c r="E130" s="226">
        <f>Dat_02!C129</f>
        <v>8.6606398880381281</v>
      </c>
      <c r="F130" s="226">
        <f>Dat_02!D129</f>
        <v>41.704179443866899</v>
      </c>
      <c r="G130" s="226">
        <f>Dat_02!E129</f>
        <v>8.6606398880381281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44840</v>
      </c>
      <c r="D131" s="224"/>
      <c r="E131" s="226">
        <f>Dat_02!C130</f>
        <v>9.3630162890390558</v>
      </c>
      <c r="F131" s="226">
        <f>Dat_02!D130</f>
        <v>41.704179443866899</v>
      </c>
      <c r="G131" s="226">
        <f>Dat_02!E130</f>
        <v>9.3630162890390558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44841</v>
      </c>
      <c r="D132" s="224"/>
      <c r="E132" s="226">
        <f>Dat_02!C131</f>
        <v>13.754645029038125</v>
      </c>
      <c r="F132" s="226">
        <f>Dat_02!D131</f>
        <v>41.704179443866899</v>
      </c>
      <c r="G132" s="226">
        <f>Dat_02!E131</f>
        <v>13.754645029038125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44842</v>
      </c>
      <c r="D133" s="224"/>
      <c r="E133" s="226">
        <f>Dat_02!C132</f>
        <v>5.699558809038126</v>
      </c>
      <c r="F133" s="226">
        <f>Dat_02!D132</f>
        <v>41.704179443866899</v>
      </c>
      <c r="G133" s="226">
        <f>Dat_02!E132</f>
        <v>5.699558809038126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44843</v>
      </c>
      <c r="D134" s="224"/>
      <c r="E134" s="226">
        <f>Dat_02!C133</f>
        <v>4.7164123290381266</v>
      </c>
      <c r="F134" s="226">
        <f>Dat_02!D133</f>
        <v>41.704179443866899</v>
      </c>
      <c r="G134" s="226">
        <f>Dat_02!E133</f>
        <v>4.7164123290381266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44844</v>
      </c>
      <c r="D135" s="224"/>
      <c r="E135" s="226">
        <f>Dat_02!C134</f>
        <v>14.894653329039057</v>
      </c>
      <c r="F135" s="226">
        <f>Dat_02!D134</f>
        <v>41.704179443866899</v>
      </c>
      <c r="G135" s="226">
        <f>Dat_02!E134</f>
        <v>14.894653329039057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44845</v>
      </c>
      <c r="D136" s="224"/>
      <c r="E136" s="226">
        <f>Dat_02!C135</f>
        <v>11.672822429039057</v>
      </c>
      <c r="F136" s="226">
        <f>Dat_02!D135</f>
        <v>41.704179443866899</v>
      </c>
      <c r="G136" s="226">
        <f>Dat_02!E135</f>
        <v>11.672822429039057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44846</v>
      </c>
      <c r="D137" s="224"/>
      <c r="E137" s="226">
        <f>Dat_02!C136</f>
        <v>8.020569884329749</v>
      </c>
      <c r="F137" s="226">
        <f>Dat_02!D136</f>
        <v>41.704179443866899</v>
      </c>
      <c r="G137" s="226">
        <f>Dat_02!E136</f>
        <v>8.020569884329749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44847</v>
      </c>
      <c r="D138" s="224"/>
      <c r="E138" s="226">
        <f>Dat_02!C137</f>
        <v>13.828850744328818</v>
      </c>
      <c r="F138" s="226">
        <f>Dat_02!D137</f>
        <v>41.704179443866899</v>
      </c>
      <c r="G138" s="226">
        <f>Dat_02!E137</f>
        <v>13.828850744328818</v>
      </c>
      <c r="I138" s="227">
        <f>Dat_02!G137</f>
        <v>0</v>
      </c>
      <c r="J138" s="233" t="str">
        <f>IF(Dat_02!H137=0,"",Dat_02!H137)</f>
        <v/>
      </c>
    </row>
    <row r="139" spans="2:10">
      <c r="B139" s="224"/>
      <c r="C139" s="225">
        <f>Dat_02!B138</f>
        <v>44848</v>
      </c>
      <c r="D139" s="224"/>
      <c r="E139" s="226">
        <f>Dat_02!C138</f>
        <v>13.097606888329748</v>
      </c>
      <c r="F139" s="226">
        <f>Dat_02!D138</f>
        <v>41.704179443866899</v>
      </c>
      <c r="G139" s="226">
        <f>Dat_02!E138</f>
        <v>13.097606888329748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44849</v>
      </c>
      <c r="D140" s="224"/>
      <c r="E140" s="226">
        <f>Dat_02!C139</f>
        <v>8.1344569843288177</v>
      </c>
      <c r="F140" s="226">
        <f>Dat_02!D139</f>
        <v>41.704179443866899</v>
      </c>
      <c r="G140" s="226">
        <f>Dat_02!E139</f>
        <v>8.1344569843288177</v>
      </c>
      <c r="I140" s="227">
        <f>Dat_02!G139</f>
        <v>41.704179443866899</v>
      </c>
      <c r="J140" s="233" t="str">
        <f>IF(Dat_02!H139=0,"",Dat_02!H139)</f>
        <v/>
      </c>
    </row>
    <row r="141" spans="2:10">
      <c r="B141" s="224"/>
      <c r="C141" s="225">
        <f>Dat_02!B140</f>
        <v>44850</v>
      </c>
      <c r="D141" s="224"/>
      <c r="E141" s="226">
        <f>Dat_02!C140</f>
        <v>9.3540836443297479</v>
      </c>
      <c r="F141" s="226">
        <f>Dat_02!D140</f>
        <v>41.704179443866899</v>
      </c>
      <c r="G141" s="226">
        <f>Dat_02!E140</f>
        <v>9.3540836443297479</v>
      </c>
      <c r="I141" s="227">
        <f>Dat_02!G140</f>
        <v>0</v>
      </c>
      <c r="J141" s="233" t="str">
        <f>IF(Dat_02!H140=0,"",Dat_02!H140)</f>
        <v/>
      </c>
    </row>
    <row r="142" spans="2:10">
      <c r="B142" s="224"/>
      <c r="C142" s="225">
        <f>Dat_02!B141</f>
        <v>44851</v>
      </c>
      <c r="D142" s="224"/>
      <c r="E142" s="226">
        <f>Dat_02!C141</f>
        <v>13.870567124329748</v>
      </c>
      <c r="F142" s="226">
        <f>Dat_02!D141</f>
        <v>41.704179443866899</v>
      </c>
      <c r="G142" s="226">
        <f>Dat_02!E141</f>
        <v>13.870567124329748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44852</v>
      </c>
      <c r="D143" s="224"/>
      <c r="E143" s="226">
        <f>Dat_02!C142</f>
        <v>13.964745504328818</v>
      </c>
      <c r="F143" s="226">
        <f>Dat_02!D142</f>
        <v>41.704179443866899</v>
      </c>
      <c r="G143" s="226">
        <f>Dat_02!E142</f>
        <v>13.964745504328818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44853</v>
      </c>
      <c r="D144" s="224"/>
      <c r="E144" s="226">
        <f>Dat_02!C143</f>
        <v>36.029832623746586</v>
      </c>
      <c r="F144" s="226">
        <f>Dat_02!D143</f>
        <v>41.704179443866899</v>
      </c>
      <c r="G144" s="226">
        <f>Dat_02!E143</f>
        <v>36.029832623746586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44854</v>
      </c>
      <c r="D145" s="224"/>
      <c r="E145" s="226">
        <f>Dat_02!C144</f>
        <v>41.858573023747525</v>
      </c>
      <c r="F145" s="226">
        <f>Dat_02!D144</f>
        <v>41.704179443866899</v>
      </c>
      <c r="G145" s="226">
        <f>Dat_02!E144</f>
        <v>41.704179443866899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44855</v>
      </c>
      <c r="D146" s="224"/>
      <c r="E146" s="226">
        <f>Dat_02!C145</f>
        <v>48.216632227746587</v>
      </c>
      <c r="F146" s="226">
        <f>Dat_02!D145</f>
        <v>41.704179443866899</v>
      </c>
      <c r="G146" s="226">
        <f>Dat_02!E145</f>
        <v>41.704179443866899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44856</v>
      </c>
      <c r="D147" s="224"/>
      <c r="E147" s="226">
        <f>Dat_02!C146</f>
        <v>42.93900968374659</v>
      </c>
      <c r="F147" s="226">
        <f>Dat_02!D146</f>
        <v>41.704179443866899</v>
      </c>
      <c r="G147" s="226">
        <f>Dat_02!E146</f>
        <v>41.704179443866899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44857</v>
      </c>
      <c r="D148" s="224"/>
      <c r="E148" s="226">
        <f>Dat_02!C147</f>
        <v>43.368109591746588</v>
      </c>
      <c r="F148" s="226">
        <f>Dat_02!D147</f>
        <v>41.704179443866899</v>
      </c>
      <c r="G148" s="226">
        <f>Dat_02!E147</f>
        <v>41.704179443866899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44858</v>
      </c>
      <c r="D149" s="224"/>
      <c r="E149" s="226">
        <f>Dat_02!C148</f>
        <v>55.481481703746589</v>
      </c>
      <c r="F149" s="226">
        <f>Dat_02!D148</f>
        <v>41.704179443866899</v>
      </c>
      <c r="G149" s="226">
        <f>Dat_02!E148</f>
        <v>41.704179443866899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44859</v>
      </c>
      <c r="D150" s="224"/>
      <c r="E150" s="226">
        <f>Dat_02!C149</f>
        <v>44.76660267974566</v>
      </c>
      <c r="F150" s="226">
        <f>Dat_02!D149</f>
        <v>41.704179443866899</v>
      </c>
      <c r="G150" s="226">
        <f>Dat_02!E149</f>
        <v>41.704179443866899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44860</v>
      </c>
      <c r="D151" s="224"/>
      <c r="E151" s="226">
        <f>Dat_02!C150</f>
        <v>65.198650026325339</v>
      </c>
      <c r="F151" s="226">
        <f>Dat_02!D150</f>
        <v>41.704179443866899</v>
      </c>
      <c r="G151" s="226">
        <f>Dat_02!E150</f>
        <v>41.704179443866899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44861</v>
      </c>
      <c r="D152" s="224"/>
      <c r="E152" s="226">
        <f>Dat_02!C151</f>
        <v>50.197341595325341</v>
      </c>
      <c r="F152" s="226">
        <f>Dat_02!D151</f>
        <v>41.704179443866899</v>
      </c>
      <c r="G152" s="226">
        <f>Dat_02!E151</f>
        <v>41.704179443866899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44862</v>
      </c>
      <c r="D153" s="224"/>
      <c r="E153" s="226">
        <f>Dat_02!C152</f>
        <v>53.03984656532441</v>
      </c>
      <c r="F153" s="226">
        <f>Dat_02!D152</f>
        <v>41.704179443866899</v>
      </c>
      <c r="G153" s="226">
        <f>Dat_02!E152</f>
        <v>41.704179443866899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44863</v>
      </c>
      <c r="D154" s="224"/>
      <c r="E154" s="226">
        <f>Dat_02!C153</f>
        <v>54.211433558325339</v>
      </c>
      <c r="F154" s="226">
        <f>Dat_02!D153</f>
        <v>41.704179443866899</v>
      </c>
      <c r="G154" s="226">
        <f>Dat_02!E153</f>
        <v>41.704179443866899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44864</v>
      </c>
      <c r="D155" s="224"/>
      <c r="E155" s="226">
        <f>Dat_02!C154</f>
        <v>56.435257866324413</v>
      </c>
      <c r="F155" s="226">
        <f>Dat_02!D154</f>
        <v>41.704179443866899</v>
      </c>
      <c r="G155" s="226">
        <f>Dat_02!E154</f>
        <v>41.704179443866899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44865</v>
      </c>
      <c r="D156" s="224"/>
      <c r="E156" s="226">
        <f>Dat_02!C155</f>
        <v>56.161646070324409</v>
      </c>
      <c r="F156" s="226">
        <f>Dat_02!D155</f>
        <v>41.704179443866899</v>
      </c>
      <c r="G156" s="226">
        <f>Dat_02!E155</f>
        <v>41.704179443866899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198</v>
      </c>
      <c r="C157" s="225">
        <f>Dat_02!B156</f>
        <v>44866</v>
      </c>
      <c r="D157" s="224"/>
      <c r="E157" s="226">
        <f>Dat_02!C156</f>
        <v>55.113199238325336</v>
      </c>
      <c r="F157" s="226">
        <f>Dat_02!D156</f>
        <v>83.437278222405467</v>
      </c>
      <c r="G157" s="226">
        <f>Dat_02!E156</f>
        <v>55.113199238325336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44867</v>
      </c>
      <c r="D158" s="224"/>
      <c r="E158" s="226">
        <f>Dat_02!C157</f>
        <v>48.499799542046468</v>
      </c>
      <c r="F158" s="226">
        <f>Dat_02!D157</f>
        <v>83.437278222405467</v>
      </c>
      <c r="G158" s="226">
        <f>Dat_02!E157</f>
        <v>48.499799542046468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44868</v>
      </c>
      <c r="D159" s="224"/>
      <c r="E159" s="226">
        <f>Dat_02!C158</f>
        <v>49.740275378047393</v>
      </c>
      <c r="F159" s="226">
        <f>Dat_02!D158</f>
        <v>83.437278222405467</v>
      </c>
      <c r="G159" s="226">
        <f>Dat_02!E158</f>
        <v>49.740275378047393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44869</v>
      </c>
      <c r="D160" s="224"/>
      <c r="E160" s="226">
        <f>Dat_02!C159</f>
        <v>46.645623326046469</v>
      </c>
      <c r="F160" s="226">
        <f>Dat_02!D159</f>
        <v>83.437278222405467</v>
      </c>
      <c r="G160" s="226">
        <f>Dat_02!E159</f>
        <v>46.645623326046469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44870</v>
      </c>
      <c r="D161" s="224"/>
      <c r="E161" s="226">
        <f>Dat_02!C160</f>
        <v>40.669440918047393</v>
      </c>
      <c r="F161" s="226">
        <f>Dat_02!D160</f>
        <v>83.437278222405467</v>
      </c>
      <c r="G161" s="226">
        <f>Dat_02!E160</f>
        <v>40.669440918047393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44871</v>
      </c>
      <c r="D162" s="224"/>
      <c r="E162" s="226">
        <f>Dat_02!C161</f>
        <v>40.378756262046458</v>
      </c>
      <c r="F162" s="226">
        <f>Dat_02!D161</f>
        <v>83.437278222405467</v>
      </c>
      <c r="G162" s="226">
        <f>Dat_02!E161</f>
        <v>40.378756262046458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44872</v>
      </c>
      <c r="D163" s="224"/>
      <c r="E163" s="226">
        <f>Dat_02!C162</f>
        <v>48.89008626204739</v>
      </c>
      <c r="F163" s="226">
        <f>Dat_02!D162</f>
        <v>83.437278222405467</v>
      </c>
      <c r="G163" s="226">
        <f>Dat_02!E162</f>
        <v>48.89008626204739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44873</v>
      </c>
      <c r="D164" s="224"/>
      <c r="E164" s="226">
        <f>Dat_02!C163</f>
        <v>44.890162198047399</v>
      </c>
      <c r="F164" s="226">
        <f>Dat_02!D163</f>
        <v>83.437278222405467</v>
      </c>
      <c r="G164" s="226">
        <f>Dat_02!E163</f>
        <v>44.890162198047399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44874</v>
      </c>
      <c r="D165" s="224"/>
      <c r="E165" s="226">
        <f>Dat_02!C164</f>
        <v>40.255148950567587</v>
      </c>
      <c r="F165" s="226">
        <f>Dat_02!D164</f>
        <v>83.437278222405467</v>
      </c>
      <c r="G165" s="226">
        <f>Dat_02!E164</f>
        <v>40.255148950567587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44875</v>
      </c>
      <c r="D166" s="224"/>
      <c r="E166" s="226">
        <f>Dat_02!C165</f>
        <v>42.236252190569445</v>
      </c>
      <c r="F166" s="226">
        <f>Dat_02!D165</f>
        <v>83.437278222405467</v>
      </c>
      <c r="G166" s="226">
        <f>Dat_02!E165</f>
        <v>42.236252190569445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44876</v>
      </c>
      <c r="D167" s="224"/>
      <c r="E167" s="226">
        <f>Dat_02!C166</f>
        <v>35.309182954567589</v>
      </c>
      <c r="F167" s="226">
        <f>Dat_02!D166</f>
        <v>83.437278222405467</v>
      </c>
      <c r="G167" s="226">
        <f>Dat_02!E166</f>
        <v>35.309182954567589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44877</v>
      </c>
      <c r="D168" s="224"/>
      <c r="E168" s="226">
        <f>Dat_02!C167</f>
        <v>33.248734706570382</v>
      </c>
      <c r="F168" s="226">
        <f>Dat_02!D167</f>
        <v>83.437278222405467</v>
      </c>
      <c r="G168" s="226">
        <f>Dat_02!E167</f>
        <v>33.248734706570382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44878</v>
      </c>
      <c r="D169" s="224"/>
      <c r="E169" s="226">
        <f>Dat_02!C168</f>
        <v>36.033542154565723</v>
      </c>
      <c r="F169" s="226">
        <f>Dat_02!D168</f>
        <v>83.437278222405467</v>
      </c>
      <c r="G169" s="226">
        <f>Dat_02!E168</f>
        <v>36.033542154565723</v>
      </c>
      <c r="I169" s="227">
        <f>Dat_02!G168</f>
        <v>0</v>
      </c>
      <c r="J169" s="233" t="str">
        <f>IF(Dat_02!H168=0,"",Dat_02!H168)</f>
        <v/>
      </c>
    </row>
    <row r="170" spans="2:10">
      <c r="B170" s="224"/>
      <c r="C170" s="225">
        <f>Dat_02!B169</f>
        <v>44879</v>
      </c>
      <c r="D170" s="224"/>
      <c r="E170" s="226">
        <f>Dat_02!C169</f>
        <v>40.40740280256945</v>
      </c>
      <c r="F170" s="226">
        <f>Dat_02!D169</f>
        <v>83.437278222405467</v>
      </c>
      <c r="G170" s="226">
        <f>Dat_02!E169</f>
        <v>40.40740280256945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44880</v>
      </c>
      <c r="D171" s="224"/>
      <c r="E171" s="226">
        <f>Dat_02!C170</f>
        <v>36.624583542569447</v>
      </c>
      <c r="F171" s="226">
        <f>Dat_02!D170</f>
        <v>83.437278222405467</v>
      </c>
      <c r="G171" s="226">
        <f>Dat_02!E170</f>
        <v>36.624583542569447</v>
      </c>
      <c r="I171" s="227">
        <f>Dat_02!G170</f>
        <v>83.437278222405467</v>
      </c>
      <c r="J171" s="233" t="str">
        <f>IF(Dat_02!H170=0,"",Dat_02!H170)</f>
        <v/>
      </c>
    </row>
    <row r="172" spans="2:10">
      <c r="B172" s="224"/>
      <c r="C172" s="225">
        <f>Dat_02!B171</f>
        <v>44881</v>
      </c>
      <c r="D172" s="224"/>
      <c r="E172" s="226">
        <f>Dat_02!C171</f>
        <v>50.904051460735971</v>
      </c>
      <c r="F172" s="226">
        <f>Dat_02!D171</f>
        <v>83.437278222405467</v>
      </c>
      <c r="G172" s="226">
        <f>Dat_02!E171</f>
        <v>50.904051460735971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44882</v>
      </c>
      <c r="D173" s="224"/>
      <c r="E173" s="226">
        <f>Dat_02!C172</f>
        <v>54.064540809736897</v>
      </c>
      <c r="F173" s="226">
        <f>Dat_02!D172</f>
        <v>83.437278222405467</v>
      </c>
      <c r="G173" s="226">
        <f>Dat_02!E172</f>
        <v>54.064540809736897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44883</v>
      </c>
      <c r="D174" s="224"/>
      <c r="E174" s="226">
        <f>Dat_02!C173</f>
        <v>62.294006867738766</v>
      </c>
      <c r="F174" s="226">
        <f>Dat_02!D173</f>
        <v>83.437278222405467</v>
      </c>
      <c r="G174" s="226">
        <f>Dat_02!E173</f>
        <v>62.294006867738766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44884</v>
      </c>
      <c r="D175" s="224"/>
      <c r="E175" s="226">
        <f>Dat_02!C174</f>
        <v>54.472510876736905</v>
      </c>
      <c r="F175" s="226">
        <f>Dat_02!D174</f>
        <v>83.437278222405467</v>
      </c>
      <c r="G175" s="226">
        <f>Dat_02!E174</f>
        <v>54.472510876736905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44885</v>
      </c>
      <c r="D176" s="224"/>
      <c r="E176" s="226">
        <f>Dat_02!C175</f>
        <v>53.57862658073784</v>
      </c>
      <c r="F176" s="226">
        <f>Dat_02!D175</f>
        <v>83.437278222405467</v>
      </c>
      <c r="G176" s="226">
        <f>Dat_02!E175</f>
        <v>53.57862658073784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44886</v>
      </c>
      <c r="D177" s="224"/>
      <c r="E177" s="226">
        <f>Dat_02!C176</f>
        <v>62.177410240737828</v>
      </c>
      <c r="F177" s="226">
        <f>Dat_02!D176</f>
        <v>83.437278222405467</v>
      </c>
      <c r="G177" s="226">
        <f>Dat_02!E176</f>
        <v>62.177410240737828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44887</v>
      </c>
      <c r="D178" s="224"/>
      <c r="E178" s="226">
        <f>Dat_02!C177</f>
        <v>73.619342316736905</v>
      </c>
      <c r="F178" s="226">
        <f>Dat_02!D177</f>
        <v>83.437278222405467</v>
      </c>
      <c r="G178" s="226">
        <f>Dat_02!E177</f>
        <v>73.619342316736905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44888</v>
      </c>
      <c r="D179" s="224"/>
      <c r="E179" s="226">
        <f>Dat_02!C178</f>
        <v>132.97183063312781</v>
      </c>
      <c r="F179" s="226">
        <f>Dat_02!D178</f>
        <v>83.437278222405467</v>
      </c>
      <c r="G179" s="226">
        <f>Dat_02!E178</f>
        <v>83.437278222405467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44889</v>
      </c>
      <c r="D180" s="224"/>
      <c r="E180" s="226">
        <f>Dat_02!C179</f>
        <v>146.35217603312969</v>
      </c>
      <c r="F180" s="226">
        <f>Dat_02!D179</f>
        <v>83.437278222405467</v>
      </c>
      <c r="G180" s="226">
        <f>Dat_02!E179</f>
        <v>83.437278222405467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44890</v>
      </c>
      <c r="D181" s="224"/>
      <c r="E181" s="226">
        <f>Dat_02!C180</f>
        <v>139.32898284112687</v>
      </c>
      <c r="F181" s="226">
        <f>Dat_02!D180</f>
        <v>83.437278222405467</v>
      </c>
      <c r="G181" s="226">
        <f>Dat_02!E180</f>
        <v>83.437278222405467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44891</v>
      </c>
      <c r="D182" s="224"/>
      <c r="E182" s="226">
        <f>Dat_02!C181</f>
        <v>145.07240338912874</v>
      </c>
      <c r="F182" s="226">
        <f>Dat_02!D181</f>
        <v>83.437278222405467</v>
      </c>
      <c r="G182" s="226">
        <f>Dat_02!E181</f>
        <v>83.437278222405467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44892</v>
      </c>
      <c r="D183" s="224"/>
      <c r="E183" s="226">
        <f>Dat_02!C182</f>
        <v>137.6677281691278</v>
      </c>
      <c r="F183" s="226">
        <f>Dat_02!D182</f>
        <v>83.437278222405467</v>
      </c>
      <c r="G183" s="226">
        <f>Dat_02!E182</f>
        <v>83.437278222405467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44893</v>
      </c>
      <c r="D184" s="224"/>
      <c r="E184" s="226">
        <f>Dat_02!C183</f>
        <v>124.7703981251278</v>
      </c>
      <c r="F184" s="226">
        <f>Dat_02!D183</f>
        <v>83.437278222405467</v>
      </c>
      <c r="G184" s="226">
        <f>Dat_02!E183</f>
        <v>83.437278222405467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44894</v>
      </c>
      <c r="D185" s="224"/>
      <c r="E185" s="226">
        <f>Dat_02!C184</f>
        <v>157.0290151931278</v>
      </c>
      <c r="F185" s="226">
        <f>Dat_02!D184</f>
        <v>83.437278222405467</v>
      </c>
      <c r="G185" s="226">
        <f>Dat_02!E184</f>
        <v>83.437278222405467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44895</v>
      </c>
      <c r="D186" s="224"/>
      <c r="E186" s="226">
        <f>Dat_02!C185</f>
        <v>78.067715493811093</v>
      </c>
      <c r="F186" s="226">
        <f>Dat_02!D185</f>
        <v>83.437278222405467</v>
      </c>
      <c r="G186" s="226">
        <f>Dat_02!E185</f>
        <v>78.067715493811093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44896</v>
      </c>
      <c r="D187" s="224"/>
      <c r="E187" s="226">
        <f>Dat_02!C186</f>
        <v>70.902689722812028</v>
      </c>
      <c r="F187" s="226">
        <f>Dat_02!D186</f>
        <v>108.10243370537623</v>
      </c>
      <c r="G187" s="226">
        <f>Dat_02!E186</f>
        <v>70.902689722812028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199</v>
      </c>
      <c r="C188" s="225">
        <f>Dat_02!B187</f>
        <v>44897</v>
      </c>
      <c r="D188" s="224"/>
      <c r="E188" s="226">
        <f>Dat_02!C187</f>
        <v>76.527496708811086</v>
      </c>
      <c r="F188" s="226">
        <f>Dat_02!D187</f>
        <v>108.10243370537623</v>
      </c>
      <c r="G188" s="226">
        <f>Dat_02!E187</f>
        <v>76.527496708811086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44898</v>
      </c>
      <c r="D189" s="224"/>
      <c r="E189" s="226">
        <f>Dat_02!C188</f>
        <v>79.429571661810158</v>
      </c>
      <c r="F189" s="226">
        <f>Dat_02!D188</f>
        <v>108.10243370537623</v>
      </c>
      <c r="G189" s="226">
        <f>Dat_02!E188</f>
        <v>79.429571661810158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44899</v>
      </c>
      <c r="D190" s="224"/>
      <c r="E190" s="226">
        <f>Dat_02!C189</f>
        <v>77.359477661811098</v>
      </c>
      <c r="F190" s="226">
        <f>Dat_02!D189</f>
        <v>108.10243370537623</v>
      </c>
      <c r="G190" s="226">
        <f>Dat_02!E189</f>
        <v>77.359477661811098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44900</v>
      </c>
      <c r="D191" s="224"/>
      <c r="E191" s="226">
        <f>Dat_02!C190</f>
        <v>74.888315021811081</v>
      </c>
      <c r="F191" s="226">
        <f>Dat_02!D190</f>
        <v>108.10243370537623</v>
      </c>
      <c r="G191" s="226">
        <f>Dat_02!E190</f>
        <v>74.888315021811081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44901</v>
      </c>
      <c r="D192" s="224"/>
      <c r="E192" s="226">
        <f>Dat_02!C191</f>
        <v>73.97102570181201</v>
      </c>
      <c r="F192" s="226">
        <f>Dat_02!D191</f>
        <v>108.10243370537623</v>
      </c>
      <c r="G192" s="226">
        <f>Dat_02!E191</f>
        <v>73.97102570181201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44902</v>
      </c>
      <c r="D193" s="224"/>
      <c r="E193" s="226">
        <f>Dat_02!C192</f>
        <v>83.3793194627481</v>
      </c>
      <c r="F193" s="226">
        <f>Dat_02!D192</f>
        <v>108.10243370537623</v>
      </c>
      <c r="G193" s="226">
        <f>Dat_02!E192</f>
        <v>83.3793194627481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44903</v>
      </c>
      <c r="D194" s="224"/>
      <c r="E194" s="226">
        <f>Dat_02!C193</f>
        <v>78.298373502751829</v>
      </c>
      <c r="F194" s="226">
        <f>Dat_02!D193</f>
        <v>108.10243370537623</v>
      </c>
      <c r="G194" s="226">
        <f>Dat_02!E193</f>
        <v>78.298373502751829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44904</v>
      </c>
      <c r="D195" s="224"/>
      <c r="E195" s="226">
        <f>Dat_02!C194</f>
        <v>81.34101574274996</v>
      </c>
      <c r="F195" s="226">
        <f>Dat_02!D194</f>
        <v>108.10243370537623</v>
      </c>
      <c r="G195" s="226">
        <f>Dat_02!E194</f>
        <v>81.34101574274996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44905</v>
      </c>
      <c r="D196" s="224"/>
      <c r="E196" s="226">
        <f>Dat_02!C195</f>
        <v>65.82681413174997</v>
      </c>
      <c r="F196" s="226">
        <f>Dat_02!D195</f>
        <v>108.10243370537623</v>
      </c>
      <c r="G196" s="226">
        <f>Dat_02!E195</f>
        <v>65.82681413174997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44906</v>
      </c>
      <c r="D197" s="224"/>
      <c r="E197" s="226">
        <f>Dat_02!C196</f>
        <v>67.863124181749043</v>
      </c>
      <c r="F197" s="226">
        <f>Dat_02!D196</f>
        <v>108.10243370537623</v>
      </c>
      <c r="G197" s="226">
        <f>Dat_02!E196</f>
        <v>67.863124181749043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44907</v>
      </c>
      <c r="D198" s="224"/>
      <c r="E198" s="226">
        <f>Dat_02!C197</f>
        <v>74.331405034749977</v>
      </c>
      <c r="F198" s="226">
        <f>Dat_02!D197</f>
        <v>108.10243370537623</v>
      </c>
      <c r="G198" s="226">
        <f>Dat_02!E197</f>
        <v>74.331405034749977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44908</v>
      </c>
      <c r="D199" s="224"/>
      <c r="E199" s="226">
        <f>Dat_02!C198</f>
        <v>101.95736431074997</v>
      </c>
      <c r="F199" s="226">
        <f>Dat_02!D198</f>
        <v>108.10243370537623</v>
      </c>
      <c r="G199" s="226">
        <f>Dat_02!E198</f>
        <v>101.95736431074997</v>
      </c>
      <c r="I199" s="227">
        <f>Dat_02!G198</f>
        <v>0</v>
      </c>
      <c r="J199" s="233" t="str">
        <f>IF(Dat_02!H198=0,"",Dat_02!H198)</f>
        <v/>
      </c>
    </row>
    <row r="200" spans="2:10">
      <c r="B200" s="224"/>
      <c r="C200" s="225">
        <f>Dat_02!B199</f>
        <v>44909</v>
      </c>
      <c r="D200" s="224"/>
      <c r="E200" s="226">
        <f>Dat_02!C199</f>
        <v>289.97478861030248</v>
      </c>
      <c r="F200" s="226">
        <f>Dat_02!D199</f>
        <v>108.10243370537623</v>
      </c>
      <c r="G200" s="226">
        <f>Dat_02!E199</f>
        <v>108.10243370537623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44910</v>
      </c>
      <c r="D201" s="224"/>
      <c r="E201" s="226">
        <f>Dat_02!C200</f>
        <v>284.68204754630443</v>
      </c>
      <c r="F201" s="226">
        <f>Dat_02!D200</f>
        <v>108.10243370537623</v>
      </c>
      <c r="G201" s="226">
        <f>Dat_02!E200</f>
        <v>108.10243370537623</v>
      </c>
      <c r="I201" s="227">
        <f>Dat_02!G200</f>
        <v>108.10243370537623</v>
      </c>
      <c r="J201" s="233" t="str">
        <f>IF(Dat_02!H200=0,"",Dat_02!H200)</f>
        <v/>
      </c>
    </row>
    <row r="202" spans="2:10">
      <c r="B202" s="224"/>
      <c r="C202" s="225">
        <f>Dat_02!B201</f>
        <v>44911</v>
      </c>
      <c r="D202" s="224"/>
      <c r="E202" s="226">
        <f>Dat_02!C201</f>
        <v>308.1489803143034</v>
      </c>
      <c r="F202" s="226">
        <f>Dat_02!D201</f>
        <v>108.10243370537623</v>
      </c>
      <c r="G202" s="226">
        <f>Dat_02!E201</f>
        <v>108.10243370537623</v>
      </c>
      <c r="I202" s="227">
        <f>Dat_02!G201</f>
        <v>0</v>
      </c>
      <c r="J202" s="233" t="str">
        <f>IF(Dat_02!H201=0,"",Dat_02!H201)</f>
        <v/>
      </c>
    </row>
    <row r="203" spans="2:10">
      <c r="B203" s="224"/>
      <c r="C203" s="225">
        <f>Dat_02!B202</f>
        <v>44912</v>
      </c>
      <c r="D203" s="224"/>
      <c r="E203" s="226">
        <f>Dat_02!C202</f>
        <v>302.19353028230347</v>
      </c>
      <c r="F203" s="226">
        <f>Dat_02!D202</f>
        <v>108.10243370537623</v>
      </c>
      <c r="G203" s="226">
        <f>Dat_02!E202</f>
        <v>108.10243370537623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44913</v>
      </c>
      <c r="D204" s="224"/>
      <c r="E204" s="226">
        <f>Dat_02!C203</f>
        <v>247.90392299030253</v>
      </c>
      <c r="F204" s="226">
        <f>Dat_02!D203</f>
        <v>108.10243370537623</v>
      </c>
      <c r="G204" s="226">
        <f>Dat_02!E203</f>
        <v>108.10243370537623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44914</v>
      </c>
      <c r="D205" s="224"/>
      <c r="E205" s="226">
        <f>Dat_02!C204</f>
        <v>269.55547392630439</v>
      </c>
      <c r="F205" s="226">
        <f>Dat_02!D204</f>
        <v>108.10243370537623</v>
      </c>
      <c r="G205" s="226">
        <f>Dat_02!E204</f>
        <v>108.10243370537623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44915</v>
      </c>
      <c r="D206" s="224"/>
      <c r="E206" s="226">
        <f>Dat_02!C205</f>
        <v>283.52100085830438</v>
      </c>
      <c r="F206" s="226">
        <f>Dat_02!D205</f>
        <v>108.10243370537623</v>
      </c>
      <c r="G206" s="226">
        <f>Dat_02!E205</f>
        <v>108.10243370537623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44916</v>
      </c>
      <c r="D207" s="224"/>
      <c r="E207" s="226">
        <f>Dat_02!C206</f>
        <v>216.31237930322746</v>
      </c>
      <c r="F207" s="226">
        <f>Dat_02!D206</f>
        <v>108.10243370537623</v>
      </c>
      <c r="G207" s="226">
        <f>Dat_02!E206</f>
        <v>108.10243370537623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44917</v>
      </c>
      <c r="D208" s="224"/>
      <c r="E208" s="226">
        <f>Dat_02!C207</f>
        <v>230.98937802322564</v>
      </c>
      <c r="F208" s="226">
        <f>Dat_02!D207</f>
        <v>108.10243370537623</v>
      </c>
      <c r="G208" s="226">
        <f>Dat_02!E207</f>
        <v>108.10243370537623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44918</v>
      </c>
      <c r="D209" s="224"/>
      <c r="E209" s="226">
        <f>Dat_02!C208</f>
        <v>208.43927659122659</v>
      </c>
      <c r="F209" s="226">
        <f>Dat_02!D208</f>
        <v>108.10243370537623</v>
      </c>
      <c r="G209" s="226">
        <f>Dat_02!E208</f>
        <v>108.10243370537623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44919</v>
      </c>
      <c r="D210" s="224"/>
      <c r="E210" s="226">
        <f>Dat_02!C209</f>
        <v>181.40218320322657</v>
      </c>
      <c r="F210" s="226">
        <f>Dat_02!D209</f>
        <v>108.10243370537623</v>
      </c>
      <c r="G210" s="226">
        <f>Dat_02!E209</f>
        <v>108.10243370537623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44920</v>
      </c>
      <c r="D211" s="224"/>
      <c r="E211" s="226">
        <f>Dat_02!C210</f>
        <v>167.30943051522655</v>
      </c>
      <c r="F211" s="226">
        <f>Dat_02!D210</f>
        <v>108.10243370537623</v>
      </c>
      <c r="G211" s="226">
        <f>Dat_02!E210</f>
        <v>108.10243370537623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44921</v>
      </c>
      <c r="D212" s="224"/>
      <c r="E212" s="226">
        <f>Dat_02!C211</f>
        <v>204.06099357522564</v>
      </c>
      <c r="F212" s="226">
        <f>Dat_02!D211</f>
        <v>108.10243370537623</v>
      </c>
      <c r="G212" s="226">
        <f>Dat_02!E211</f>
        <v>108.10243370537623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44922</v>
      </c>
      <c r="D213" s="224"/>
      <c r="E213" s="226">
        <f>Dat_02!C212</f>
        <v>234.1572433832275</v>
      </c>
      <c r="F213" s="226">
        <f>Dat_02!D212</f>
        <v>108.10243370537623</v>
      </c>
      <c r="G213" s="226">
        <f>Dat_02!E212</f>
        <v>108.10243370537623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44923</v>
      </c>
      <c r="D214" s="224"/>
      <c r="E214" s="226">
        <f>Dat_02!C213</f>
        <v>193.64820643876243</v>
      </c>
      <c r="F214" s="226">
        <f>Dat_02!D213</f>
        <v>108.10243370537623</v>
      </c>
      <c r="G214" s="226">
        <f>Dat_02!E213</f>
        <v>108.10243370537623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44924</v>
      </c>
      <c r="D215" s="224"/>
      <c r="E215" s="226">
        <f>Dat_02!C214</f>
        <v>196.09296191875961</v>
      </c>
      <c r="F215" s="226">
        <f>Dat_02!D214</f>
        <v>108.10243370537623</v>
      </c>
      <c r="G215" s="226">
        <f>Dat_02!E214</f>
        <v>108.10243370537623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44925</v>
      </c>
      <c r="D216" s="224"/>
      <c r="E216" s="226">
        <f>Dat_02!C215</f>
        <v>180.97513271476242</v>
      </c>
      <c r="F216" s="226">
        <f>Dat_02!D215</f>
        <v>108.10243370537623</v>
      </c>
      <c r="G216" s="226">
        <f>Dat_02!E215</f>
        <v>108.10243370537623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44926</v>
      </c>
      <c r="D217" s="224"/>
      <c r="E217" s="226">
        <f>Dat_02!C216</f>
        <v>180.98960226676147</v>
      </c>
      <c r="F217" s="226">
        <f>Dat_02!D216</f>
        <v>108.10243370537623</v>
      </c>
      <c r="G217" s="226">
        <f>Dat_02!E216</f>
        <v>108.10243370537623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200</v>
      </c>
      <c r="C218" s="225">
        <f>Dat_02!B217</f>
        <v>44927</v>
      </c>
      <c r="D218" s="224"/>
      <c r="E218" s="226">
        <f>Dat_02!C217</f>
        <v>184.95919899076242</v>
      </c>
      <c r="F218" s="226">
        <f>Dat_02!D217</f>
        <v>119.44455644829111</v>
      </c>
      <c r="G218" s="226">
        <f>Dat_02!E217</f>
        <v>119.44455644829111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44928</v>
      </c>
      <c r="D219" s="224"/>
      <c r="E219" s="226">
        <f>Dat_02!C218</f>
        <v>244.59806151076057</v>
      </c>
      <c r="F219" s="226">
        <f>Dat_02!D218</f>
        <v>119.44455644829111</v>
      </c>
      <c r="G219" s="226">
        <f>Dat_02!E218</f>
        <v>119.44455644829111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44929</v>
      </c>
      <c r="D220" s="224"/>
      <c r="E220" s="226">
        <f>Dat_02!C219</f>
        <v>261.84645561476145</v>
      </c>
      <c r="F220" s="226">
        <f>Dat_02!D219</f>
        <v>119.44455644829111</v>
      </c>
      <c r="G220" s="226">
        <f>Dat_02!E219</f>
        <v>119.44455644829111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44930</v>
      </c>
      <c r="D221" s="224"/>
      <c r="E221" s="226">
        <f>Dat_02!C220</f>
        <v>209.61631384719698</v>
      </c>
      <c r="F221" s="226">
        <f>Dat_02!D220</f>
        <v>119.44455644829111</v>
      </c>
      <c r="G221" s="226">
        <f>Dat_02!E220</f>
        <v>119.44455644829111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44931</v>
      </c>
      <c r="D222" s="224"/>
      <c r="E222" s="226">
        <f>Dat_02!C221</f>
        <v>214.54598655219698</v>
      </c>
      <c r="F222" s="226">
        <f>Dat_02!D221</f>
        <v>119.44455644829111</v>
      </c>
      <c r="G222" s="226">
        <f>Dat_02!E221</f>
        <v>119.44455644829111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44932</v>
      </c>
      <c r="D223" s="224"/>
      <c r="E223" s="226">
        <f>Dat_02!C222</f>
        <v>202.55489827619513</v>
      </c>
      <c r="F223" s="226">
        <f>Dat_02!D222</f>
        <v>119.44455644829111</v>
      </c>
      <c r="G223" s="226">
        <f>Dat_02!E222</f>
        <v>119.44455644829111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44933</v>
      </c>
      <c r="D224" s="224"/>
      <c r="E224" s="226">
        <f>Dat_02!C223</f>
        <v>145.72417680019512</v>
      </c>
      <c r="F224" s="226">
        <f>Dat_02!D223</f>
        <v>119.44455644829111</v>
      </c>
      <c r="G224" s="226">
        <f>Dat_02!E223</f>
        <v>119.44455644829111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44934</v>
      </c>
      <c r="D225" s="224"/>
      <c r="E225" s="226">
        <f>Dat_02!C224</f>
        <v>152.50109751619701</v>
      </c>
      <c r="F225" s="226">
        <f>Dat_02!D224</f>
        <v>119.44455644829111</v>
      </c>
      <c r="G225" s="226">
        <f>Dat_02!E224</f>
        <v>119.44455644829111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44935</v>
      </c>
      <c r="D226" s="224"/>
      <c r="E226" s="226">
        <f>Dat_02!C225</f>
        <v>173.73987420419701</v>
      </c>
      <c r="F226" s="226">
        <f>Dat_02!D225</f>
        <v>119.44455644829111</v>
      </c>
      <c r="G226" s="226">
        <f>Dat_02!E225</f>
        <v>119.44455644829111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44936</v>
      </c>
      <c r="D227" s="224"/>
      <c r="E227" s="226">
        <f>Dat_02!C226</f>
        <v>220.45358634819513</v>
      </c>
      <c r="F227" s="226">
        <f>Dat_02!D226</f>
        <v>119.44455644829111</v>
      </c>
      <c r="G227" s="226">
        <f>Dat_02!E226</f>
        <v>119.44455644829111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44937</v>
      </c>
      <c r="D228" s="224"/>
      <c r="E228" s="226">
        <f>Dat_02!C227</f>
        <v>192.73894095746041</v>
      </c>
      <c r="F228" s="226">
        <f>Dat_02!D227</f>
        <v>119.44455644829111</v>
      </c>
      <c r="G228" s="226">
        <f>Dat_02!E227</f>
        <v>119.44455644829111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44938</v>
      </c>
      <c r="D229" s="224"/>
      <c r="E229" s="226">
        <f>Dat_02!C228</f>
        <v>204.74889045346043</v>
      </c>
      <c r="F229" s="226">
        <f>Dat_02!D228</f>
        <v>119.44455644829111</v>
      </c>
      <c r="G229" s="226">
        <f>Dat_02!E228</f>
        <v>119.44455644829111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44939</v>
      </c>
      <c r="D230" s="224"/>
      <c r="E230" s="226">
        <f>Dat_02!C229</f>
        <v>208.4807418734604</v>
      </c>
      <c r="F230" s="226">
        <f>Dat_02!D229</f>
        <v>119.44455644829111</v>
      </c>
      <c r="G230" s="226">
        <f>Dat_02!E229</f>
        <v>119.44455644829111</v>
      </c>
      <c r="I230" s="227">
        <f>Dat_02!G229</f>
        <v>0</v>
      </c>
      <c r="J230" s="233" t="str">
        <f>IF(Dat_02!H229=0,"",Dat_02!H229)</f>
        <v/>
      </c>
    </row>
    <row r="231" spans="2:10">
      <c r="B231" s="224"/>
      <c r="C231" s="225">
        <f>Dat_02!B230</f>
        <v>44940</v>
      </c>
      <c r="D231" s="224"/>
      <c r="E231" s="226">
        <f>Dat_02!C230</f>
        <v>185.26153153746228</v>
      </c>
      <c r="F231" s="226">
        <f>Dat_02!D230</f>
        <v>119.44455644829111</v>
      </c>
      <c r="G231" s="226">
        <f>Dat_02!E230</f>
        <v>119.44455644829111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44941</v>
      </c>
      <c r="D232" s="224"/>
      <c r="E232" s="226">
        <f>Dat_02!C231</f>
        <v>125.17826958545855</v>
      </c>
      <c r="F232" s="226">
        <f>Dat_02!D231</f>
        <v>119.44455644829111</v>
      </c>
      <c r="G232" s="226">
        <f>Dat_02!E231</f>
        <v>119.44455644829111</v>
      </c>
      <c r="I232" s="227">
        <f>Dat_02!G231</f>
        <v>119.44455644829111</v>
      </c>
      <c r="J232" s="233" t="str">
        <f>IF(Dat_02!H231=0,"",Dat_02!H231)</f>
        <v/>
      </c>
    </row>
    <row r="233" spans="2:10">
      <c r="B233" s="224"/>
      <c r="C233" s="225">
        <f>Dat_02!B232</f>
        <v>44942</v>
      </c>
      <c r="D233" s="224"/>
      <c r="E233" s="226">
        <f>Dat_02!C232</f>
        <v>143.14759017346228</v>
      </c>
      <c r="F233" s="226">
        <f>Dat_02!D232</f>
        <v>119.44455644829111</v>
      </c>
      <c r="G233" s="226">
        <f>Dat_02!E232</f>
        <v>119.44455644829111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44943</v>
      </c>
      <c r="D234" s="224"/>
      <c r="E234" s="226">
        <f>Dat_02!C233</f>
        <v>139.76243749845855</v>
      </c>
      <c r="F234" s="226">
        <f>Dat_02!D233</f>
        <v>119.44455644829111</v>
      </c>
      <c r="G234" s="226">
        <f>Dat_02!E233</f>
        <v>119.44455644829111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44944</v>
      </c>
      <c r="D235" s="224"/>
      <c r="E235" s="226">
        <f>Dat_02!C234</f>
        <v>210.26064827556047</v>
      </c>
      <c r="F235" s="226">
        <f>Dat_02!D234</f>
        <v>119.44455644829111</v>
      </c>
      <c r="G235" s="226">
        <f>Dat_02!E234</f>
        <v>119.44455644829111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44945</v>
      </c>
      <c r="D236" s="224"/>
      <c r="E236" s="226">
        <f>Dat_02!C235</f>
        <v>212.79117873355861</v>
      </c>
      <c r="F236" s="226">
        <f>Dat_02!D235</f>
        <v>119.44455644829111</v>
      </c>
      <c r="G236" s="226">
        <f>Dat_02!E235</f>
        <v>119.44455644829111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44946</v>
      </c>
      <c r="D237" s="224"/>
      <c r="E237" s="226">
        <f>Dat_02!C236</f>
        <v>233.63591204555675</v>
      </c>
      <c r="F237" s="226">
        <f>Dat_02!D236</f>
        <v>119.44455644829111</v>
      </c>
      <c r="G237" s="226">
        <f>Dat_02!E236</f>
        <v>119.44455644829111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44947</v>
      </c>
      <c r="D238" s="224"/>
      <c r="E238" s="226">
        <f>Dat_02!C237</f>
        <v>217.05733048956046</v>
      </c>
      <c r="F238" s="226">
        <f>Dat_02!D237</f>
        <v>119.44455644829111</v>
      </c>
      <c r="G238" s="226">
        <f>Dat_02!E237</f>
        <v>119.44455644829111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44948</v>
      </c>
      <c r="D239" s="224"/>
      <c r="E239" s="226">
        <f>Dat_02!C238</f>
        <v>209.31713882955862</v>
      </c>
      <c r="F239" s="226">
        <f>Dat_02!D238</f>
        <v>119.44455644829111</v>
      </c>
      <c r="G239" s="226">
        <f>Dat_02!E238</f>
        <v>119.44455644829111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44949</v>
      </c>
      <c r="D240" s="224"/>
      <c r="E240" s="226">
        <f>Dat_02!C239</f>
        <v>238.02368397755674</v>
      </c>
      <c r="F240" s="226">
        <f>Dat_02!D239</f>
        <v>119.44455644829111</v>
      </c>
      <c r="G240" s="226">
        <f>Dat_02!E239</f>
        <v>119.44455644829111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44950</v>
      </c>
      <c r="D241" s="224"/>
      <c r="E241" s="226">
        <f>Dat_02!C240</f>
        <v>265.71608023356049</v>
      </c>
      <c r="F241" s="226">
        <f>Dat_02!D240</f>
        <v>119.44455644829111</v>
      </c>
      <c r="G241" s="226">
        <f>Dat_02!E240</f>
        <v>119.44455644829111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44951</v>
      </c>
      <c r="D242" s="224"/>
      <c r="E242" s="226">
        <f>Dat_02!C241</f>
        <v>175.35351350291603</v>
      </c>
      <c r="F242" s="226">
        <f>Dat_02!D241</f>
        <v>119.44455644829111</v>
      </c>
      <c r="G242" s="226">
        <f>Dat_02!E241</f>
        <v>119.44455644829111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44952</v>
      </c>
      <c r="D243" s="224"/>
      <c r="E243" s="226">
        <f>Dat_02!C242</f>
        <v>171.06517655092159</v>
      </c>
      <c r="F243" s="226">
        <f>Dat_02!D242</f>
        <v>119.44455644829111</v>
      </c>
      <c r="G243" s="226">
        <f>Dat_02!E242</f>
        <v>119.44455644829111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44953</v>
      </c>
      <c r="D244" s="224"/>
      <c r="E244" s="226">
        <f>Dat_02!C243</f>
        <v>152.41554946691787</v>
      </c>
      <c r="F244" s="226">
        <f>Dat_02!D243</f>
        <v>119.44455644829111</v>
      </c>
      <c r="G244" s="226">
        <f>Dat_02!E243</f>
        <v>119.44455644829111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44954</v>
      </c>
      <c r="D245" s="224"/>
      <c r="E245" s="226">
        <f>Dat_02!C244</f>
        <v>118.65866553891973</v>
      </c>
      <c r="F245" s="226">
        <f>Dat_02!D244</f>
        <v>119.44455644829111</v>
      </c>
      <c r="G245" s="226">
        <f>Dat_02!E244</f>
        <v>118.65866553891973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44955</v>
      </c>
      <c r="D246" s="224"/>
      <c r="E246" s="226">
        <f>Dat_02!C245</f>
        <v>117.3494344189216</v>
      </c>
      <c r="F246" s="226">
        <f>Dat_02!D245</f>
        <v>119.44455644829111</v>
      </c>
      <c r="G246" s="226">
        <f>Dat_02!E245</f>
        <v>117.3494344189216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44956</v>
      </c>
      <c r="D247" s="224"/>
      <c r="E247" s="226">
        <f>Dat_02!C246</f>
        <v>167.41637904691788</v>
      </c>
      <c r="F247" s="226">
        <f>Dat_02!D246</f>
        <v>119.44455644829111</v>
      </c>
      <c r="G247" s="226">
        <f>Dat_02!E246</f>
        <v>119.44455644829111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44957</v>
      </c>
      <c r="D248" s="224"/>
      <c r="E248" s="226">
        <f>Dat_02!C247</f>
        <v>157.50117310691601</v>
      </c>
      <c r="F248" s="226">
        <f>Dat_02!D247</f>
        <v>119.44455644829111</v>
      </c>
      <c r="G248" s="226">
        <f>Dat_02!E247</f>
        <v>119.44455644829111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193</v>
      </c>
      <c r="C249" s="225">
        <f>Dat_02!B248</f>
        <v>44958</v>
      </c>
      <c r="D249" s="224"/>
      <c r="E249" s="226">
        <f>Dat_02!C248</f>
        <v>109.77949277138363</v>
      </c>
      <c r="F249" s="226">
        <f>Dat_02!D248</f>
        <v>127.90897946252304</v>
      </c>
      <c r="G249" s="226">
        <f>Dat_02!E248</f>
        <v>109.77949277138363</v>
      </c>
      <c r="I249" s="227">
        <f>Dat_02!G248</f>
        <v>0</v>
      </c>
      <c r="J249" s="233" t="str">
        <f>IF(Dat_02!H248=0,"",Dat_02!H248)</f>
        <v/>
      </c>
    </row>
    <row r="250" spans="2:10">
      <c r="B250" s="224"/>
      <c r="C250" s="225">
        <f>Dat_02!B249</f>
        <v>44959</v>
      </c>
      <c r="D250" s="224"/>
      <c r="E250" s="226">
        <f>Dat_02!C249</f>
        <v>111.04260083538178</v>
      </c>
      <c r="F250" s="226">
        <f>Dat_02!D249</f>
        <v>127.90897946252304</v>
      </c>
      <c r="G250" s="226">
        <f>Dat_02!E249</f>
        <v>111.04260083538178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44960</v>
      </c>
      <c r="D251" s="224"/>
      <c r="E251" s="226">
        <f>Dat_02!C250</f>
        <v>115.55909317137804</v>
      </c>
      <c r="F251" s="226">
        <f>Dat_02!D250</f>
        <v>127.90897946252304</v>
      </c>
      <c r="G251" s="226">
        <f>Dat_02!E250</f>
        <v>115.55909317137804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44961</v>
      </c>
      <c r="D252" s="224"/>
      <c r="E252" s="226">
        <f>Dat_02!C251</f>
        <v>67.472398903383635</v>
      </c>
      <c r="F252" s="226">
        <f>Dat_02!D251</f>
        <v>127.90897946252304</v>
      </c>
      <c r="G252" s="226">
        <f>Dat_02!E251</f>
        <v>67.472398903383635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44962</v>
      </c>
      <c r="D253" s="224"/>
      <c r="E253" s="226">
        <f>Dat_02!C252</f>
        <v>35.33473556738177</v>
      </c>
      <c r="F253" s="226">
        <f>Dat_02!D252</f>
        <v>127.90897946252304</v>
      </c>
      <c r="G253" s="226">
        <f>Dat_02!E252</f>
        <v>35.33473556738177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44963</v>
      </c>
      <c r="D254" s="224"/>
      <c r="E254" s="226">
        <f>Dat_02!C253</f>
        <v>55.019870847379906</v>
      </c>
      <c r="F254" s="226">
        <f>Dat_02!D253</f>
        <v>127.90897946252304</v>
      </c>
      <c r="G254" s="226">
        <f>Dat_02!E253</f>
        <v>55.019870847379906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44964</v>
      </c>
      <c r="D255" s="224"/>
      <c r="E255" s="226">
        <f>Dat_02!C254</f>
        <v>98.568448611379907</v>
      </c>
      <c r="F255" s="226">
        <f>Dat_02!D254</f>
        <v>127.90897946252304</v>
      </c>
      <c r="G255" s="226">
        <f>Dat_02!E254</f>
        <v>98.568448611379907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44965</v>
      </c>
      <c r="D256" s="224"/>
      <c r="E256" s="226">
        <f>Dat_02!C255</f>
        <v>105.76910153278</v>
      </c>
      <c r="F256" s="226">
        <f>Dat_02!D255</f>
        <v>127.90897946252304</v>
      </c>
      <c r="G256" s="226">
        <f>Dat_02!E255</f>
        <v>105.76910153278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44966</v>
      </c>
      <c r="D257" s="224"/>
      <c r="E257" s="226">
        <f>Dat_02!C256</f>
        <v>90.035872136778138</v>
      </c>
      <c r="F257" s="226">
        <f>Dat_02!D256</f>
        <v>127.90897946252304</v>
      </c>
      <c r="G257" s="226">
        <f>Dat_02!E256</f>
        <v>90.035872136778138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44967</v>
      </c>
      <c r="D258" s="224"/>
      <c r="E258" s="226">
        <f>Dat_02!C257</f>
        <v>92.586212980778129</v>
      </c>
      <c r="F258" s="226">
        <f>Dat_02!D257</f>
        <v>127.90897946252304</v>
      </c>
      <c r="G258" s="226">
        <f>Dat_02!E257</f>
        <v>92.586212980778129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44968</v>
      </c>
      <c r="D259" s="224"/>
      <c r="E259" s="226">
        <f>Dat_02!C258</f>
        <v>63.774915124776278</v>
      </c>
      <c r="F259" s="226">
        <f>Dat_02!D258</f>
        <v>127.90897946252304</v>
      </c>
      <c r="G259" s="226">
        <f>Dat_02!E258</f>
        <v>63.774915124776278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44969</v>
      </c>
      <c r="D260" s="224"/>
      <c r="E260" s="226">
        <f>Dat_02!C259</f>
        <v>58.756017388780002</v>
      </c>
      <c r="F260" s="226">
        <f>Dat_02!D259</f>
        <v>127.90897946252304</v>
      </c>
      <c r="G260" s="226">
        <f>Dat_02!E259</f>
        <v>58.756017388780002</v>
      </c>
      <c r="I260" s="227">
        <f>Dat_02!G259</f>
        <v>0</v>
      </c>
      <c r="J260" s="233" t="str">
        <f>IF(Dat_02!H259=0,"",Dat_02!H259)</f>
        <v/>
      </c>
    </row>
    <row r="261" spans="2:10">
      <c r="B261" s="224"/>
      <c r="C261" s="225">
        <f>Dat_02!B260</f>
        <v>44970</v>
      </c>
      <c r="D261" s="224"/>
      <c r="E261" s="226">
        <f>Dat_02!C260</f>
        <v>73.86598930477814</v>
      </c>
      <c r="F261" s="226">
        <f>Dat_02!D260</f>
        <v>127.90897946252304</v>
      </c>
      <c r="G261" s="226">
        <f>Dat_02!E260</f>
        <v>73.86598930477814</v>
      </c>
      <c r="I261" s="227">
        <f>Dat_02!G260</f>
        <v>0</v>
      </c>
      <c r="J261" s="233" t="str">
        <f>IF(Dat_02!H260=0,"",Dat_02!H260)</f>
        <v/>
      </c>
    </row>
    <row r="262" spans="2:10">
      <c r="B262" s="224"/>
      <c r="C262" s="225">
        <f>Dat_02!B261</f>
        <v>44971</v>
      </c>
      <c r="D262" s="224"/>
      <c r="E262" s="226">
        <f>Dat_02!C261</f>
        <v>62.584116532776271</v>
      </c>
      <c r="F262" s="226">
        <f>Dat_02!D261</f>
        <v>127.90897946252304</v>
      </c>
      <c r="G262" s="226">
        <f>Dat_02!E261</f>
        <v>62.584116532776271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44972</v>
      </c>
      <c r="D263" s="224"/>
      <c r="E263" s="226">
        <f>Dat_02!C262</f>
        <v>73.807616758387923</v>
      </c>
      <c r="F263" s="226">
        <f>Dat_02!D262</f>
        <v>127.90897946252304</v>
      </c>
      <c r="G263" s="226">
        <f>Dat_02!E262</f>
        <v>73.807616758387923</v>
      </c>
      <c r="I263" s="227">
        <f>Dat_02!G262</f>
        <v>127.90897946252304</v>
      </c>
      <c r="J263" s="233" t="str">
        <f>IF(Dat_02!H262=0,"",Dat_02!H262)</f>
        <v/>
      </c>
    </row>
    <row r="264" spans="2:10">
      <c r="B264" s="224"/>
      <c r="C264" s="225">
        <f>Dat_02!B263</f>
        <v>44973</v>
      </c>
      <c r="D264" s="224"/>
      <c r="E264" s="226">
        <f>Dat_02!C263</f>
        <v>76.346781566387932</v>
      </c>
      <c r="F264" s="226">
        <f>Dat_02!D263</f>
        <v>127.90897946252304</v>
      </c>
      <c r="G264" s="226">
        <f>Dat_02!E263</f>
        <v>76.346781566387932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44974</v>
      </c>
      <c r="D265" s="224"/>
      <c r="E265" s="226">
        <f>Dat_02!C264</f>
        <v>60.733582206387929</v>
      </c>
      <c r="F265" s="226">
        <f>Dat_02!D264</f>
        <v>127.90897946252304</v>
      </c>
      <c r="G265" s="226">
        <f>Dat_02!E264</f>
        <v>60.733582206387929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44975</v>
      </c>
      <c r="D266" s="224"/>
      <c r="E266" s="226">
        <f>Dat_02!C265</f>
        <v>55.627991114384201</v>
      </c>
      <c r="F266" s="226">
        <f>Dat_02!D265</f>
        <v>127.90897946252304</v>
      </c>
      <c r="G266" s="226">
        <f>Dat_02!E265</f>
        <v>55.627991114384201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44976</v>
      </c>
      <c r="D267" s="224"/>
      <c r="E267" s="226">
        <f>Dat_02!C266</f>
        <v>47.058578002386071</v>
      </c>
      <c r="F267" s="226">
        <f>Dat_02!D266</f>
        <v>127.90897946252304</v>
      </c>
      <c r="G267" s="226">
        <f>Dat_02!E266</f>
        <v>47.058578002386071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44977</v>
      </c>
      <c r="D268" s="224"/>
      <c r="E268" s="226">
        <f>Dat_02!C267</f>
        <v>55.2679859463898</v>
      </c>
      <c r="F268" s="226">
        <f>Dat_02!D267</f>
        <v>127.90897946252304</v>
      </c>
      <c r="G268" s="226">
        <f>Dat_02!E267</f>
        <v>55.2679859463898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44978</v>
      </c>
      <c r="D269" s="224"/>
      <c r="E269" s="226">
        <f>Dat_02!C268</f>
        <v>69.916190530386075</v>
      </c>
      <c r="F269" s="226">
        <f>Dat_02!D268</f>
        <v>127.90897946252304</v>
      </c>
      <c r="G269" s="226">
        <f>Dat_02!E268</f>
        <v>69.916190530386075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44979</v>
      </c>
      <c r="D270" s="224"/>
      <c r="E270" s="226">
        <f>Dat_02!C269</f>
        <v>79.387545382491879</v>
      </c>
      <c r="F270" s="226">
        <f>Dat_02!D269</f>
        <v>127.90897946252304</v>
      </c>
      <c r="G270" s="226">
        <f>Dat_02!E269</f>
        <v>79.387545382491879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44980</v>
      </c>
      <c r="D271" s="224"/>
      <c r="E271" s="226">
        <f>Dat_02!C270</f>
        <v>71.775166294493744</v>
      </c>
      <c r="F271" s="226">
        <f>Dat_02!D270</f>
        <v>127.90897946252304</v>
      </c>
      <c r="G271" s="226">
        <f>Dat_02!E270</f>
        <v>71.775166294493744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44981</v>
      </c>
      <c r="D272" s="224"/>
      <c r="E272" s="226">
        <f>Dat_02!C271</f>
        <v>87.807739022493735</v>
      </c>
      <c r="F272" s="226">
        <f>Dat_02!D271</f>
        <v>127.90897946252304</v>
      </c>
      <c r="G272" s="226">
        <f>Dat_02!E271</f>
        <v>87.807739022493735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44982</v>
      </c>
      <c r="D273" s="224"/>
      <c r="E273" s="226">
        <f>Dat_02!C272</f>
        <v>79.162191238490024</v>
      </c>
      <c r="F273" s="226">
        <f>Dat_02!D272</f>
        <v>127.90897946252304</v>
      </c>
      <c r="G273" s="226">
        <f>Dat_02!E272</f>
        <v>79.162191238490024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44983</v>
      </c>
      <c r="D274" s="224"/>
      <c r="E274" s="226">
        <f>Dat_02!C273</f>
        <v>40.24890371449375</v>
      </c>
      <c r="F274" s="226">
        <f>Dat_02!D273</f>
        <v>127.90897946252304</v>
      </c>
      <c r="G274" s="226">
        <f>Dat_02!E273</f>
        <v>40.24890371449375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44984</v>
      </c>
      <c r="D275" s="224"/>
      <c r="E275" s="226">
        <f>Dat_02!C274</f>
        <v>42.025583766493746</v>
      </c>
      <c r="F275" s="226">
        <f>Dat_02!D274</f>
        <v>127.90897946252304</v>
      </c>
      <c r="G275" s="226">
        <f>Dat_02!E274</f>
        <v>42.025583766493746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44985</v>
      </c>
      <c r="D276" s="224"/>
      <c r="E276" s="226">
        <f>Dat_02!C275</f>
        <v>59.913427074493747</v>
      </c>
      <c r="F276" s="226">
        <f>Dat_02!D275</f>
        <v>127.90897946252304</v>
      </c>
      <c r="G276" s="226">
        <f>Dat_02!E275</f>
        <v>59.913427074493747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44986</v>
      </c>
      <c r="D277" s="224"/>
      <c r="E277" s="226">
        <f>Dat_02!C276</f>
        <v>63.916888240687392</v>
      </c>
      <c r="F277" s="226">
        <f>Dat_02!D276</f>
        <v>128.18908398701601</v>
      </c>
      <c r="G277" s="226">
        <f>Dat_02!E276</f>
        <v>63.916888240687392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44987</v>
      </c>
      <c r="D278" s="224"/>
      <c r="E278" s="226">
        <f>Dat_02!C277</f>
        <v>65.666841584685528</v>
      </c>
      <c r="F278" s="226">
        <f>Dat_02!D277</f>
        <v>128.18908398701601</v>
      </c>
      <c r="G278" s="226">
        <f>Dat_02!E277</f>
        <v>65.666841584685528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44988</v>
      </c>
      <c r="D279" s="224"/>
      <c r="E279" s="226">
        <f>Dat_02!C278</f>
        <v>63.807816172687396</v>
      </c>
      <c r="F279" s="226">
        <f>Dat_02!D278</f>
        <v>128.18908398701601</v>
      </c>
      <c r="G279" s="226">
        <f>Dat_02!E278</f>
        <v>63.807816172687396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208</v>
      </c>
      <c r="C280" s="225">
        <f>Dat_02!B279</f>
        <v>44989</v>
      </c>
      <c r="D280" s="224"/>
      <c r="E280" s="226">
        <f>Dat_02!C279</f>
        <v>68.820308408687396</v>
      </c>
      <c r="F280" s="226">
        <f>Dat_02!D279</f>
        <v>128.18908398701601</v>
      </c>
      <c r="G280" s="226">
        <f>Dat_02!E279</f>
        <v>68.820308408687396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44990</v>
      </c>
      <c r="D281" s="224"/>
      <c r="E281" s="226">
        <f>Dat_02!C280</f>
        <v>73.260163176687385</v>
      </c>
      <c r="F281" s="226">
        <f>Dat_02!D280</f>
        <v>128.18908398701601</v>
      </c>
      <c r="G281" s="226">
        <f>Dat_02!E280</f>
        <v>73.260163176687385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44991</v>
      </c>
      <c r="D282" s="224"/>
      <c r="E282" s="226">
        <f>Dat_02!C281</f>
        <v>65.116596980683667</v>
      </c>
      <c r="F282" s="226">
        <f>Dat_02!D281</f>
        <v>128.18908398701601</v>
      </c>
      <c r="G282" s="226">
        <f>Dat_02!E281</f>
        <v>65.116596980683667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44992</v>
      </c>
      <c r="D283" s="224"/>
      <c r="E283" s="226">
        <f>Dat_02!C282</f>
        <v>29.766166709689255</v>
      </c>
      <c r="F283" s="226">
        <f>Dat_02!D282</f>
        <v>128.18908398701601</v>
      </c>
      <c r="G283" s="226">
        <f>Dat_02!E282</f>
        <v>29.766166709689255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44993</v>
      </c>
      <c r="D284" s="224"/>
      <c r="E284" s="226">
        <f>Dat_02!C283</f>
        <v>84.343223918236262</v>
      </c>
      <c r="F284" s="226">
        <f>Dat_02!D283</f>
        <v>128.18908398701601</v>
      </c>
      <c r="G284" s="226">
        <f>Dat_02!E283</f>
        <v>84.343223918236262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44994</v>
      </c>
      <c r="D285" s="224"/>
      <c r="E285" s="226">
        <f>Dat_02!C284</f>
        <v>81.870402380236285</v>
      </c>
      <c r="F285" s="226">
        <f>Dat_02!D284</f>
        <v>128.18908398701601</v>
      </c>
      <c r="G285" s="226">
        <f>Dat_02!E284</f>
        <v>81.870402380236285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44995</v>
      </c>
      <c r="D286" s="224"/>
      <c r="E286" s="226">
        <f>Dat_02!C285</f>
        <v>75.493523818238131</v>
      </c>
      <c r="F286" s="226">
        <f>Dat_02!D285</f>
        <v>128.18908398701601</v>
      </c>
      <c r="G286" s="226">
        <f>Dat_02!E285</f>
        <v>75.493523818238131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44996</v>
      </c>
      <c r="D287" s="224"/>
      <c r="E287" s="226">
        <f>Dat_02!C286</f>
        <v>73.830312547238137</v>
      </c>
      <c r="F287" s="226">
        <f>Dat_02!D286</f>
        <v>128.18908398701601</v>
      </c>
      <c r="G287" s="226">
        <f>Dat_02!E286</f>
        <v>73.830312547238137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44997</v>
      </c>
      <c r="D288" s="224"/>
      <c r="E288" s="226">
        <f>Dat_02!C287</f>
        <v>92.397978339236261</v>
      </c>
      <c r="F288" s="226">
        <f>Dat_02!D287</f>
        <v>128.18908398701601</v>
      </c>
      <c r="G288" s="226">
        <f>Dat_02!E287</f>
        <v>92.397978339236261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44998</v>
      </c>
      <c r="D289" s="224"/>
      <c r="E289" s="226">
        <f>Dat_02!C288</f>
        <v>82.981623331234417</v>
      </c>
      <c r="F289" s="226">
        <f>Dat_02!D288</f>
        <v>128.18908398701601</v>
      </c>
      <c r="G289" s="226">
        <f>Dat_02!E288</f>
        <v>82.981623331234417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44999</v>
      </c>
      <c r="D290" s="224"/>
      <c r="E290" s="226">
        <f>Dat_02!C289</f>
        <v>92.268680647236266</v>
      </c>
      <c r="F290" s="226">
        <f>Dat_02!D289</f>
        <v>128.18908398701601</v>
      </c>
      <c r="G290" s="226">
        <f>Dat_02!E289</f>
        <v>92.268680647236266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45000</v>
      </c>
      <c r="D291" s="224"/>
      <c r="E291" s="226">
        <f>Dat_02!C290</f>
        <v>124.46675304481936</v>
      </c>
      <c r="F291" s="226">
        <f>Dat_02!D290</f>
        <v>128.18908398701601</v>
      </c>
      <c r="G291" s="226">
        <f>Dat_02!E290</f>
        <v>124.46675304481936</v>
      </c>
      <c r="I291" s="227">
        <f>Dat_02!G290</f>
        <v>128.18908398701601</v>
      </c>
      <c r="J291" s="233" t="str">
        <f>IF(Dat_02!H290=0,"",Dat_02!H290)</f>
        <v/>
      </c>
    </row>
    <row r="292" spans="2:10">
      <c r="B292" s="224"/>
      <c r="C292" s="225">
        <f>Dat_02!B291</f>
        <v>45001</v>
      </c>
      <c r="D292" s="224"/>
      <c r="E292" s="226">
        <f>Dat_02!C291</f>
        <v>96.078526556819355</v>
      </c>
      <c r="F292" s="226">
        <f>Dat_02!D291</f>
        <v>128.18908398701601</v>
      </c>
      <c r="G292" s="226">
        <f>Dat_02!E291</f>
        <v>96.078526556819355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45002</v>
      </c>
      <c r="D293" s="224"/>
      <c r="E293" s="226">
        <f>Dat_02!C292</f>
        <v>91.729386812819371</v>
      </c>
      <c r="F293" s="226">
        <f>Dat_02!D292</f>
        <v>128.18908398701601</v>
      </c>
      <c r="G293" s="226">
        <f>Dat_02!E292</f>
        <v>91.729386812819371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45003</v>
      </c>
      <c r="D294" s="224"/>
      <c r="E294" s="226">
        <f>Dat_02!C293</f>
        <v>103.29559691681936</v>
      </c>
      <c r="F294" s="226">
        <f>Dat_02!D293</f>
        <v>128.18908398701601</v>
      </c>
      <c r="G294" s="226">
        <f>Dat_02!E293</f>
        <v>103.29559691681936</v>
      </c>
      <c r="I294" s="227">
        <f>Dat_02!G293</f>
        <v>0</v>
      </c>
      <c r="J294" s="233" t="str">
        <f>IF(Dat_02!H293=0,"",Dat_02!H293)</f>
        <v/>
      </c>
    </row>
    <row r="295" spans="2:10">
      <c r="B295" s="224"/>
      <c r="C295" s="225">
        <f>Dat_02!B294</f>
        <v>45004</v>
      </c>
      <c r="D295" s="224"/>
      <c r="E295" s="226">
        <f>Dat_02!C294</f>
        <v>95.524264064821224</v>
      </c>
      <c r="F295" s="226">
        <f>Dat_02!D294</f>
        <v>128.18908398701601</v>
      </c>
      <c r="G295" s="226">
        <f>Dat_02!E294</f>
        <v>95.524264064821224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45005</v>
      </c>
      <c r="D296" s="224"/>
      <c r="E296" s="226">
        <f>Dat_02!C295</f>
        <v>113.39265027281749</v>
      </c>
      <c r="F296" s="226">
        <f>Dat_02!D295</f>
        <v>128.18908398701601</v>
      </c>
      <c r="G296" s="226">
        <f>Dat_02!E295</f>
        <v>113.39265027281749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45006</v>
      </c>
      <c r="D297" s="224"/>
      <c r="E297" s="226">
        <f>Dat_02!C296</f>
        <v>112.87762430081938</v>
      </c>
      <c r="F297" s="226">
        <f>Dat_02!D296</f>
        <v>128.18908398701601</v>
      </c>
      <c r="G297" s="226">
        <f>Dat_02!E296</f>
        <v>112.87762430081938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45007</v>
      </c>
      <c r="D298" s="224"/>
      <c r="E298" s="226">
        <f>Dat_02!C297</f>
        <v>85.666107835179574</v>
      </c>
      <c r="F298" s="226">
        <f>Dat_02!D297</f>
        <v>128.18908398701601</v>
      </c>
      <c r="G298" s="226">
        <f>Dat_02!E297</f>
        <v>85.666107835179574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45008</v>
      </c>
      <c r="D299" s="224"/>
      <c r="E299" s="226">
        <f>Dat_02!C298</f>
        <v>75.507530003183291</v>
      </c>
      <c r="F299" s="226">
        <f>Dat_02!D298</f>
        <v>128.18908398701601</v>
      </c>
      <c r="G299" s="226">
        <f>Dat_02!E298</f>
        <v>75.507530003183291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45009</v>
      </c>
      <c r="D300" s="224"/>
      <c r="E300" s="226">
        <f>Dat_02!C299</f>
        <v>72.806333667177711</v>
      </c>
      <c r="F300" s="226">
        <f>Dat_02!D299</f>
        <v>128.18908398701601</v>
      </c>
      <c r="G300" s="226">
        <f>Dat_02!E299</f>
        <v>72.806333667177711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45010</v>
      </c>
      <c r="D301" s="224"/>
      <c r="E301" s="226">
        <f>Dat_02!C300</f>
        <v>62.160339844181436</v>
      </c>
      <c r="F301" s="226">
        <f>Dat_02!D300</f>
        <v>128.18908398701601</v>
      </c>
      <c r="G301" s="226">
        <f>Dat_02!E300</f>
        <v>62.160339844181436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45011</v>
      </c>
      <c r="D302" s="224"/>
      <c r="E302" s="226">
        <f>Dat_02!C301</f>
        <v>47.993458123179572</v>
      </c>
      <c r="F302" s="226">
        <f>Dat_02!D301</f>
        <v>128.18908398701601</v>
      </c>
      <c r="G302" s="226">
        <f>Dat_02!E301</f>
        <v>47.993458123179572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45012</v>
      </c>
      <c r="D303" s="224"/>
      <c r="E303" s="226">
        <f>Dat_02!C302</f>
        <v>85.248545743181438</v>
      </c>
      <c r="F303" s="226">
        <f>Dat_02!D302</f>
        <v>128.18908398701601</v>
      </c>
      <c r="G303" s="226">
        <f>Dat_02!E302</f>
        <v>85.248545743181438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45013</v>
      </c>
      <c r="D304" s="224"/>
      <c r="E304" s="226">
        <f>Dat_02!C303</f>
        <v>98.393993666181444</v>
      </c>
      <c r="F304" s="226">
        <f>Dat_02!D303</f>
        <v>128.18908398701601</v>
      </c>
      <c r="G304" s="226">
        <f>Dat_02!E303</f>
        <v>98.393993666181444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45014</v>
      </c>
      <c r="D305" s="224"/>
      <c r="E305" s="226">
        <f>Dat_02!C304</f>
        <v>64.682747202706125</v>
      </c>
      <c r="F305" s="226">
        <f>Dat_02!D304</f>
        <v>128.18908398701601</v>
      </c>
      <c r="G305" s="226">
        <f>Dat_02!E304</f>
        <v>64.682747202706125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45015</v>
      </c>
      <c r="D306" s="224"/>
      <c r="E306" s="226">
        <f>Dat_02!C305</f>
        <v>58.975593382707991</v>
      </c>
      <c r="F306" s="226">
        <f>Dat_02!D305</f>
        <v>128.18908398701601</v>
      </c>
      <c r="G306" s="226">
        <f>Dat_02!E305</f>
        <v>58.975593382707991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45016</v>
      </c>
      <c r="D307" s="224"/>
      <c r="E307" s="226">
        <f>Dat_02!C306</f>
        <v>53.276021355709851</v>
      </c>
      <c r="F307" s="226">
        <f>Dat_02!D306</f>
        <v>128.18908398701601</v>
      </c>
      <c r="G307" s="226">
        <f>Dat_02!E306</f>
        <v>53.276021355709851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209</v>
      </c>
      <c r="C308" s="225">
        <f>Dat_02!B307</f>
        <v>45017</v>
      </c>
      <c r="D308" s="224"/>
      <c r="E308" s="226">
        <f>Dat_02!C307</f>
        <v>42.39597220970613</v>
      </c>
      <c r="F308" s="226">
        <f>Dat_02!D307</f>
        <v>125.90182729691037</v>
      </c>
      <c r="G308" s="226">
        <f>Dat_02!E307</f>
        <v>42.39597220970613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45018</v>
      </c>
      <c r="D309" s="224"/>
      <c r="E309" s="226">
        <f>Dat_02!C308</f>
        <v>36.345763470707993</v>
      </c>
      <c r="F309" s="226">
        <f>Dat_02!D308</f>
        <v>125.90182729691037</v>
      </c>
      <c r="G309" s="226">
        <f>Dat_02!E308</f>
        <v>36.345763470707993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45019</v>
      </c>
      <c r="D310" s="224"/>
      <c r="E310" s="226">
        <f>Dat_02!C309</f>
        <v>71.477067515708001</v>
      </c>
      <c r="F310" s="226">
        <f>Dat_02!D309</f>
        <v>125.90182729691037</v>
      </c>
      <c r="G310" s="226">
        <f>Dat_02!E309</f>
        <v>71.477067515708001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45020</v>
      </c>
      <c r="D311" s="224"/>
      <c r="E311" s="226">
        <f>Dat_02!C310</f>
        <v>57.132898254709858</v>
      </c>
      <c r="F311" s="226">
        <f>Dat_02!D310</f>
        <v>125.90182729691037</v>
      </c>
      <c r="G311" s="226">
        <f>Dat_02!E310</f>
        <v>57.132898254709858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45021</v>
      </c>
      <c r="D312" s="224"/>
      <c r="E312" s="226">
        <f>Dat_02!C311</f>
        <v>64.487984284221582</v>
      </c>
      <c r="F312" s="226">
        <f>Dat_02!D311</f>
        <v>125.90182729691037</v>
      </c>
      <c r="G312" s="226">
        <f>Dat_02!E311</f>
        <v>64.487984284221582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45022</v>
      </c>
      <c r="D313" s="224"/>
      <c r="E313" s="226">
        <f>Dat_02!C312</f>
        <v>46.625688355221598</v>
      </c>
      <c r="F313" s="226">
        <f>Dat_02!D312</f>
        <v>125.90182729691037</v>
      </c>
      <c r="G313" s="226">
        <f>Dat_02!E312</f>
        <v>46.625688355221598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45023</v>
      </c>
      <c r="D314" s="224"/>
      <c r="E314" s="226">
        <f>Dat_02!C313</f>
        <v>37.374044657221596</v>
      </c>
      <c r="F314" s="226">
        <f>Dat_02!D313</f>
        <v>125.90182729691037</v>
      </c>
      <c r="G314" s="226">
        <f>Dat_02!E313</f>
        <v>37.374044657221596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45024</v>
      </c>
      <c r="D315" s="224"/>
      <c r="E315" s="226">
        <f>Dat_02!C314</f>
        <v>45.925822151223457</v>
      </c>
      <c r="F315" s="226">
        <f>Dat_02!D314</f>
        <v>125.90182729691037</v>
      </c>
      <c r="G315" s="226">
        <f>Dat_02!E314</f>
        <v>45.925822151223457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45025</v>
      </c>
      <c r="D316" s="224"/>
      <c r="E316" s="226">
        <f>Dat_02!C315</f>
        <v>35.011741776223452</v>
      </c>
      <c r="F316" s="226">
        <f>Dat_02!D315</f>
        <v>125.90182729691037</v>
      </c>
      <c r="G316" s="226">
        <f>Dat_02!E315</f>
        <v>35.011741776223452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45026</v>
      </c>
      <c r="D317" s="224"/>
      <c r="E317" s="226">
        <f>Dat_02!C316</f>
        <v>29.922378424221591</v>
      </c>
      <c r="F317" s="226">
        <f>Dat_02!D316</f>
        <v>125.90182729691037</v>
      </c>
      <c r="G317" s="226">
        <f>Dat_02!E316</f>
        <v>29.922378424221591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45027</v>
      </c>
      <c r="D318" s="224"/>
      <c r="E318" s="226">
        <f>Dat_02!C317</f>
        <v>50.249503453221593</v>
      </c>
      <c r="F318" s="226">
        <f>Dat_02!D317</f>
        <v>125.90182729691037</v>
      </c>
      <c r="G318" s="226">
        <f>Dat_02!E317</f>
        <v>50.249503453221593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45028</v>
      </c>
      <c r="D319" s="224"/>
      <c r="E319" s="226">
        <f>Dat_02!C318</f>
        <v>26.551891863002275</v>
      </c>
      <c r="F319" s="226">
        <f>Dat_02!D318</f>
        <v>125.90182729691037</v>
      </c>
      <c r="G319" s="226">
        <f>Dat_02!E318</f>
        <v>26.551891863002275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45029</v>
      </c>
      <c r="D320" s="224"/>
      <c r="E320" s="226">
        <f>Dat_02!C319</f>
        <v>33.335987938004138</v>
      </c>
      <c r="F320" s="226">
        <f>Dat_02!D319</f>
        <v>125.90182729691037</v>
      </c>
      <c r="G320" s="226">
        <f>Dat_02!E319</f>
        <v>33.335987938004138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45030</v>
      </c>
      <c r="D321" s="224"/>
      <c r="E321" s="226">
        <f>Dat_02!C320</f>
        <v>31.982928683002275</v>
      </c>
      <c r="F321" s="226">
        <f>Dat_02!D320</f>
        <v>125.90182729691037</v>
      </c>
      <c r="G321" s="226">
        <f>Dat_02!E320</f>
        <v>31.982928683002275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45031</v>
      </c>
      <c r="D322" s="224"/>
      <c r="E322" s="226">
        <f>Dat_02!C321</f>
        <v>26.863452495002274</v>
      </c>
      <c r="F322" s="226">
        <f>Dat_02!D321</f>
        <v>125.90182729691037</v>
      </c>
      <c r="G322" s="226">
        <f>Dat_02!E321</f>
        <v>26.863452495002274</v>
      </c>
      <c r="I322" s="227">
        <f>Dat_02!G321</f>
        <v>125.90182729691037</v>
      </c>
      <c r="J322" s="233" t="str">
        <f>IF(Dat_02!H321=0,"",Dat_02!H321)</f>
        <v/>
      </c>
    </row>
    <row r="323" spans="2:10">
      <c r="B323" s="224"/>
      <c r="C323" s="225">
        <f>Dat_02!B322</f>
        <v>45032</v>
      </c>
      <c r="D323" s="224"/>
      <c r="E323" s="226">
        <f>Dat_02!C322</f>
        <v>23.467084971002272</v>
      </c>
      <c r="F323" s="226">
        <f>Dat_02!D322</f>
        <v>125.90182729691037</v>
      </c>
      <c r="G323" s="226">
        <f>Dat_02!E322</f>
        <v>23.467084971002272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45033</v>
      </c>
      <c r="D324" s="224"/>
      <c r="E324" s="226">
        <f>Dat_02!C323</f>
        <v>40.281870851002274</v>
      </c>
      <c r="F324" s="226">
        <f>Dat_02!D323</f>
        <v>125.90182729691037</v>
      </c>
      <c r="G324" s="226">
        <f>Dat_02!E323</f>
        <v>40.281870851002274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45034</v>
      </c>
      <c r="D325" s="224"/>
      <c r="E325" s="226">
        <f>Dat_02!C324</f>
        <v>41.600513407002275</v>
      </c>
      <c r="F325" s="226">
        <f>Dat_02!D324</f>
        <v>125.90182729691037</v>
      </c>
      <c r="G325" s="226">
        <f>Dat_02!E324</f>
        <v>41.600513407002275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45035</v>
      </c>
      <c r="D326" s="224"/>
      <c r="E326" s="226">
        <f>Dat_02!C325</f>
        <v>38.389833478523009</v>
      </c>
      <c r="F326" s="226">
        <f>Dat_02!D325</f>
        <v>125.90182729691037</v>
      </c>
      <c r="G326" s="226">
        <f>Dat_02!E325</f>
        <v>38.389833478523009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45036</v>
      </c>
      <c r="D327" s="224"/>
      <c r="E327" s="226">
        <f>Dat_02!C326</f>
        <v>44.534011438528601</v>
      </c>
      <c r="F327" s="226">
        <f>Dat_02!D326</f>
        <v>125.90182729691037</v>
      </c>
      <c r="G327" s="226">
        <f>Dat_02!E326</f>
        <v>44.534011438528601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45037</v>
      </c>
      <c r="D328" s="224"/>
      <c r="E328" s="226">
        <f>Dat_02!C327</f>
        <v>42.898919294528604</v>
      </c>
      <c r="F328" s="226">
        <f>Dat_02!D327</f>
        <v>125.90182729691037</v>
      </c>
      <c r="G328" s="226">
        <f>Dat_02!E327</f>
        <v>42.898919294528604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45038</v>
      </c>
      <c r="D329" s="224"/>
      <c r="E329" s="226">
        <f>Dat_02!C328</f>
        <v>32.217825322524874</v>
      </c>
      <c r="F329" s="226">
        <f>Dat_02!D328</f>
        <v>125.90182729691037</v>
      </c>
      <c r="G329" s="226">
        <f>Dat_02!E328</f>
        <v>32.217825322524874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45039</v>
      </c>
      <c r="D330" s="224"/>
      <c r="E330" s="226">
        <f>Dat_02!C329</f>
        <v>16.044382974524876</v>
      </c>
      <c r="F330" s="226">
        <f>Dat_02!D329</f>
        <v>125.90182729691037</v>
      </c>
      <c r="G330" s="226">
        <f>Dat_02!E329</f>
        <v>16.044382974524876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45040</v>
      </c>
      <c r="D331" s="224"/>
      <c r="E331" s="226">
        <f>Dat_02!C330</f>
        <v>34.095066114526738</v>
      </c>
      <c r="F331" s="226">
        <f>Dat_02!D330</f>
        <v>125.90182729691037</v>
      </c>
      <c r="G331" s="226">
        <f>Dat_02!E330</f>
        <v>34.095066114526738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45041</v>
      </c>
      <c r="D332" s="224"/>
      <c r="E332" s="226">
        <f>Dat_02!C331</f>
        <v>34.190401814526737</v>
      </c>
      <c r="F332" s="226">
        <f>Dat_02!D331</f>
        <v>125.90182729691037</v>
      </c>
      <c r="G332" s="226">
        <f>Dat_02!E331</f>
        <v>34.190401814526737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45042</v>
      </c>
      <c r="D333" s="224"/>
      <c r="E333" s="226">
        <f>Dat_02!C332</f>
        <v>47.744006063296361</v>
      </c>
      <c r="F333" s="226">
        <f>Dat_02!D332</f>
        <v>125.90182729691037</v>
      </c>
      <c r="G333" s="226">
        <f>Dat_02!E332</f>
        <v>47.744006063296361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45043</v>
      </c>
      <c r="D334" s="224"/>
      <c r="E334" s="226">
        <f>Dat_02!C333</f>
        <v>51.75846508329635</v>
      </c>
      <c r="F334" s="226">
        <f>Dat_02!D333</f>
        <v>125.90182729691037</v>
      </c>
      <c r="G334" s="226">
        <f>Dat_02!E333</f>
        <v>51.75846508329635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45044</v>
      </c>
      <c r="D335" s="224"/>
      <c r="E335" s="226">
        <f>Dat_02!C334</f>
        <v>51.962385827300082</v>
      </c>
      <c r="F335" s="226">
        <f>Dat_02!D334</f>
        <v>125.90182729691037</v>
      </c>
      <c r="G335" s="226">
        <f>Dat_02!E334</f>
        <v>51.962385827300082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45045</v>
      </c>
      <c r="D336" s="224"/>
      <c r="E336" s="226">
        <f>Dat_02!C335</f>
        <v>40.511946135296355</v>
      </c>
      <c r="F336" s="226">
        <f>Dat_02!D335</f>
        <v>125.90182729691037</v>
      </c>
      <c r="G336" s="226">
        <f>Dat_02!E335</f>
        <v>40.511946135296355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45046</v>
      </c>
      <c r="D337" s="224"/>
      <c r="E337" s="226">
        <f>Dat_02!C336</f>
        <v>27.981765235298219</v>
      </c>
      <c r="F337" s="226">
        <f>Dat_02!D336</f>
        <v>125.90182729691037</v>
      </c>
      <c r="G337" s="226">
        <f>Dat_02!E336</f>
        <v>27.981765235298219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45047</v>
      </c>
      <c r="D338" s="224"/>
      <c r="E338" s="226">
        <f>Dat_02!C337</f>
        <v>19.072115231298223</v>
      </c>
      <c r="F338" s="226">
        <f>Dat_02!D337</f>
        <v>98.741424078570617</v>
      </c>
      <c r="G338" s="226">
        <f>Dat_02!E337</f>
        <v>19.072115231298223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204</v>
      </c>
      <c r="C339" s="225">
        <f>Dat_02!B338</f>
        <v>45048</v>
      </c>
      <c r="D339" s="224"/>
      <c r="E339" s="226">
        <f>Dat_02!C338</f>
        <v>39.386155023296354</v>
      </c>
      <c r="F339" s="226">
        <f>Dat_02!D338</f>
        <v>98.741424078570617</v>
      </c>
      <c r="G339" s="226">
        <f>Dat_02!E338</f>
        <v>39.386155023296354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45049</v>
      </c>
      <c r="D340" s="224"/>
      <c r="E340" s="226">
        <f>Dat_02!C339</f>
        <v>24.228049117605892</v>
      </c>
      <c r="F340" s="226">
        <f>Dat_02!D339</f>
        <v>98.741424078570617</v>
      </c>
      <c r="G340" s="226">
        <f>Dat_02!E339</f>
        <v>24.228049117605892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45050</v>
      </c>
      <c r="D341" s="224"/>
      <c r="E341" s="226">
        <f>Dat_02!C340</f>
        <v>29.771748705604033</v>
      </c>
      <c r="F341" s="226">
        <f>Dat_02!D340</f>
        <v>98.741424078570617</v>
      </c>
      <c r="G341" s="226">
        <f>Dat_02!E340</f>
        <v>29.771748705604033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45051</v>
      </c>
      <c r="D342" s="224"/>
      <c r="E342" s="226">
        <f>Dat_02!C341</f>
        <v>35.509650725605894</v>
      </c>
      <c r="F342" s="226">
        <f>Dat_02!D341</f>
        <v>98.741424078570617</v>
      </c>
      <c r="G342" s="226">
        <f>Dat_02!E341</f>
        <v>35.509650725605894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45052</v>
      </c>
      <c r="D343" s="224"/>
      <c r="E343" s="226">
        <f>Dat_02!C342</f>
        <v>22.339986693602171</v>
      </c>
      <c r="F343" s="226">
        <f>Dat_02!D342</f>
        <v>98.741424078570617</v>
      </c>
      <c r="G343" s="226">
        <f>Dat_02!E342</f>
        <v>22.339986693602171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45053</v>
      </c>
      <c r="D344" s="224"/>
      <c r="E344" s="226">
        <f>Dat_02!C343</f>
        <v>20.930939357607755</v>
      </c>
      <c r="F344" s="226">
        <f>Dat_02!D343</f>
        <v>98.741424078570617</v>
      </c>
      <c r="G344" s="226">
        <f>Dat_02!E343</f>
        <v>20.930939357607755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45054</v>
      </c>
      <c r="D345" s="224"/>
      <c r="E345" s="226">
        <f>Dat_02!C344</f>
        <v>34.730717977604037</v>
      </c>
      <c r="F345" s="226">
        <f>Dat_02!D344</f>
        <v>98.741424078570617</v>
      </c>
      <c r="G345" s="226">
        <f>Dat_02!E344</f>
        <v>34.730717977604037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45055</v>
      </c>
      <c r="D346" s="224"/>
      <c r="E346" s="226">
        <f>Dat_02!C345</f>
        <v>23.181910058604029</v>
      </c>
      <c r="F346" s="226">
        <f>Dat_02!D345</f>
        <v>98.741424078570617</v>
      </c>
      <c r="G346" s="226">
        <f>Dat_02!E345</f>
        <v>23.181910058604029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45056</v>
      </c>
      <c r="D347" s="224"/>
      <c r="E347" s="226">
        <f>Dat_02!C346</f>
        <v>30.832754723611842</v>
      </c>
      <c r="F347" s="226">
        <f>Dat_02!D346</f>
        <v>98.741424078570617</v>
      </c>
      <c r="G347" s="226">
        <f>Dat_02!E346</f>
        <v>30.832754723611842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45057</v>
      </c>
      <c r="D348" s="224"/>
      <c r="E348" s="226">
        <f>Dat_02!C347</f>
        <v>26.667043412613705</v>
      </c>
      <c r="F348" s="226">
        <f>Dat_02!D347</f>
        <v>98.741424078570617</v>
      </c>
      <c r="G348" s="226">
        <f>Dat_02!E347</f>
        <v>26.667043412613705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45058</v>
      </c>
      <c r="D349" s="224"/>
      <c r="E349" s="226">
        <f>Dat_02!C348</f>
        <v>24.727326420613704</v>
      </c>
      <c r="F349" s="226">
        <f>Dat_02!D348</f>
        <v>98.741424078570617</v>
      </c>
      <c r="G349" s="226">
        <f>Dat_02!E348</f>
        <v>24.727326420613704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45059</v>
      </c>
      <c r="D350" s="224"/>
      <c r="E350" s="226">
        <f>Dat_02!C349</f>
        <v>14.804262304609976</v>
      </c>
      <c r="F350" s="226">
        <f>Dat_02!D349</f>
        <v>98.741424078570617</v>
      </c>
      <c r="G350" s="226">
        <f>Dat_02!E349</f>
        <v>14.804262304609976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45060</v>
      </c>
      <c r="D351" s="224"/>
      <c r="E351" s="226">
        <f>Dat_02!C350</f>
        <v>12.534229300613704</v>
      </c>
      <c r="F351" s="226">
        <f>Dat_02!D350</f>
        <v>98.741424078570617</v>
      </c>
      <c r="G351" s="226">
        <f>Dat_02!E350</f>
        <v>12.534229300613704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45061</v>
      </c>
      <c r="D352" s="224"/>
      <c r="E352" s="226">
        <f>Dat_02!C351</f>
        <v>19.642274096613708</v>
      </c>
      <c r="F352" s="226">
        <f>Dat_02!D351</f>
        <v>98.741424078570617</v>
      </c>
      <c r="G352" s="226">
        <f>Dat_02!E351</f>
        <v>19.642274096613708</v>
      </c>
      <c r="I352" s="227">
        <f>Dat_02!G351</f>
        <v>98.741424078570617</v>
      </c>
      <c r="J352" s="233" t="str">
        <f>IF(Dat_02!H351=0,"",Dat_02!H351)</f>
        <v/>
      </c>
    </row>
    <row r="353" spans="2:10">
      <c r="B353" s="224"/>
      <c r="C353" s="225">
        <f>Dat_02!B352</f>
        <v>45062</v>
      </c>
      <c r="D353" s="224"/>
      <c r="E353" s="226">
        <f>Dat_02!C352</f>
        <v>16.282439832609978</v>
      </c>
      <c r="F353" s="226">
        <f>Dat_02!D352</f>
        <v>98.741424078570617</v>
      </c>
      <c r="G353" s="226">
        <f>Dat_02!E352</f>
        <v>16.282439832609978</v>
      </c>
      <c r="I353" s="227">
        <f>Dat_02!G352</f>
        <v>0</v>
      </c>
      <c r="J353" s="233" t="str">
        <f>IF(Dat_02!H352=0,"",Dat_02!H352)</f>
        <v/>
      </c>
    </row>
    <row r="354" spans="2:10">
      <c r="B354" s="224"/>
      <c r="C354" s="225">
        <f>Dat_02!B353</f>
        <v>45063</v>
      </c>
      <c r="D354" s="224"/>
      <c r="E354" s="226">
        <f>Dat_02!C353</f>
        <v>12.383036724485974</v>
      </c>
      <c r="F354" s="226">
        <f>Dat_02!D353</f>
        <v>98.741424078570617</v>
      </c>
      <c r="G354" s="226">
        <f>Dat_02!E353</f>
        <v>12.383036724485974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45064</v>
      </c>
      <c r="D355" s="224"/>
      <c r="E355" s="226">
        <f>Dat_02!C354</f>
        <v>16.324841560484106</v>
      </c>
      <c r="F355" s="226">
        <f>Dat_02!D354</f>
        <v>98.741424078570617</v>
      </c>
      <c r="G355" s="226">
        <f>Dat_02!E354</f>
        <v>16.324841560484106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45065</v>
      </c>
      <c r="D356" s="224"/>
      <c r="E356" s="226">
        <f>Dat_02!C355</f>
        <v>22.041057252485974</v>
      </c>
      <c r="F356" s="226">
        <f>Dat_02!D355</f>
        <v>98.741424078570617</v>
      </c>
      <c r="G356" s="226">
        <f>Dat_02!E355</f>
        <v>22.041057252485974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45066</v>
      </c>
      <c r="D357" s="224"/>
      <c r="E357" s="226">
        <f>Dat_02!C356</f>
        <v>20.175127392484107</v>
      </c>
      <c r="F357" s="226">
        <f>Dat_02!D356</f>
        <v>98.741424078570617</v>
      </c>
      <c r="G357" s="226">
        <f>Dat_02!E356</f>
        <v>20.175127392484107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45067</v>
      </c>
      <c r="D358" s="224"/>
      <c r="E358" s="226">
        <f>Dat_02!C357</f>
        <v>23.53719280048411</v>
      </c>
      <c r="F358" s="226">
        <f>Dat_02!D357</f>
        <v>98.741424078570617</v>
      </c>
      <c r="G358" s="226">
        <f>Dat_02!E357</f>
        <v>23.53719280048411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45068</v>
      </c>
      <c r="D359" s="224"/>
      <c r="E359" s="226">
        <f>Dat_02!C358</f>
        <v>46.302774824487841</v>
      </c>
      <c r="F359" s="226">
        <f>Dat_02!D358</f>
        <v>98.741424078570617</v>
      </c>
      <c r="G359" s="226">
        <f>Dat_02!E358</f>
        <v>46.302774824487841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45069</v>
      </c>
      <c r="D360" s="224"/>
      <c r="E360" s="226">
        <f>Dat_02!C359</f>
        <v>35.90819014848411</v>
      </c>
      <c r="F360" s="226">
        <f>Dat_02!D359</f>
        <v>98.741424078570617</v>
      </c>
      <c r="G360" s="226">
        <f>Dat_02!E359</f>
        <v>35.90819014848411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45070</v>
      </c>
      <c r="D361" s="224"/>
      <c r="E361" s="226">
        <f>Dat_02!C360</f>
        <v>37.324485182011074</v>
      </c>
      <c r="F361" s="226">
        <f>Dat_02!D360</f>
        <v>98.741424078570617</v>
      </c>
      <c r="G361" s="226">
        <f>Dat_02!E360</f>
        <v>37.324485182011074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45071</v>
      </c>
      <c r="D362" s="224"/>
      <c r="E362" s="226">
        <f>Dat_02!C361</f>
        <v>31.162128650009212</v>
      </c>
      <c r="F362" s="226">
        <f>Dat_02!D361</f>
        <v>98.741424078570617</v>
      </c>
      <c r="G362" s="226">
        <f>Dat_02!E361</f>
        <v>31.162128650009212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45072</v>
      </c>
      <c r="D363" s="224"/>
      <c r="E363" s="226">
        <f>Dat_02!C362</f>
        <v>26.366147566012938</v>
      </c>
      <c r="F363" s="226">
        <f>Dat_02!D362</f>
        <v>98.741424078570617</v>
      </c>
      <c r="G363" s="226">
        <f>Dat_02!E362</f>
        <v>26.366147566012938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45073</v>
      </c>
      <c r="D364" s="224"/>
      <c r="E364" s="226">
        <f>Dat_02!C363</f>
        <v>36.012299978012933</v>
      </c>
      <c r="F364" s="226">
        <f>Dat_02!D363</f>
        <v>98.741424078570617</v>
      </c>
      <c r="G364" s="226">
        <f>Dat_02!E363</f>
        <v>36.012299978012933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45074</v>
      </c>
      <c r="D365" s="224"/>
      <c r="E365" s="226">
        <f>Dat_02!C364</f>
        <v>27.276989378011073</v>
      </c>
      <c r="F365" s="226">
        <f>Dat_02!D364</f>
        <v>98.741424078570617</v>
      </c>
      <c r="G365" s="226">
        <f>Dat_02!E364</f>
        <v>27.276989378011073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45075</v>
      </c>
      <c r="D366" s="224"/>
      <c r="E366" s="226">
        <f>Dat_02!C365</f>
        <v>37.91607373800921</v>
      </c>
      <c r="F366" s="226">
        <f>Dat_02!D365</f>
        <v>98.741424078570617</v>
      </c>
      <c r="G366" s="226">
        <f>Dat_02!E365</f>
        <v>37.91607373800921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45076</v>
      </c>
      <c r="D367" s="224"/>
      <c r="E367" s="226">
        <f>Dat_02!C366</f>
        <v>53.367786844011071</v>
      </c>
      <c r="F367" s="226">
        <f>Dat_02!D366</f>
        <v>98.741424078570617</v>
      </c>
      <c r="G367" s="226">
        <f>Dat_02!E366</f>
        <v>53.367786844011071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45077</v>
      </c>
      <c r="D368" s="224"/>
      <c r="E368" s="226">
        <f>Dat_02!C367</f>
        <v>48.655677330899209</v>
      </c>
      <c r="F368" s="226">
        <f>Dat_02!D367</f>
        <v>98.741424078570617</v>
      </c>
      <c r="G368" s="226">
        <f>Dat_02!E367</f>
        <v>48.655677330899209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207</v>
      </c>
      <c r="C369" s="225">
        <f>Dat_02!B368</f>
        <v>45078</v>
      </c>
      <c r="D369" s="224"/>
      <c r="E369" s="226">
        <f>Dat_02!C368</f>
        <v>60.863690178901074</v>
      </c>
      <c r="F369" s="226">
        <f>Dat_02!D368</f>
        <v>62.091495991055417</v>
      </c>
      <c r="G369" s="226">
        <f>Dat_02!E368</f>
        <v>60.863690178901074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45079</v>
      </c>
      <c r="D370" s="224"/>
      <c r="E370" s="226">
        <f>Dat_02!C369</f>
        <v>61.600393250901078</v>
      </c>
      <c r="F370" s="226">
        <f>Dat_02!D369</f>
        <v>62.091495991055417</v>
      </c>
      <c r="G370" s="226">
        <f>Dat_02!E369</f>
        <v>61.600393250901078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45080</v>
      </c>
      <c r="D371" s="224"/>
      <c r="E371" s="226">
        <f>Dat_02!C370</f>
        <v>40.72335648289922</v>
      </c>
      <c r="F371" s="226">
        <f>Dat_02!D370</f>
        <v>62.091495991055417</v>
      </c>
      <c r="G371" s="226">
        <f>Dat_02!E370</f>
        <v>40.72335648289922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45081</v>
      </c>
      <c r="D372" s="224"/>
      <c r="E372" s="226">
        <f>Dat_02!C371</f>
        <v>32.833273770899211</v>
      </c>
      <c r="F372" s="226">
        <f>Dat_02!D371</f>
        <v>62.091495991055417</v>
      </c>
      <c r="G372" s="226">
        <f>Dat_02!E371</f>
        <v>32.833273770899211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45082</v>
      </c>
      <c r="D373" s="224"/>
      <c r="E373" s="226">
        <f>Dat_02!C372</f>
        <v>59.105338934901084</v>
      </c>
      <c r="F373" s="226">
        <f>Dat_02!D372</f>
        <v>62.091495991055417</v>
      </c>
      <c r="G373" s="226">
        <f>Dat_02!E372</f>
        <v>59.105338934901084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45083</v>
      </c>
      <c r="D374" s="224"/>
      <c r="E374" s="226">
        <f>Dat_02!C373</f>
        <v>56.693137274899215</v>
      </c>
      <c r="F374" s="226">
        <f>Dat_02!D373</f>
        <v>62.091495991055417</v>
      </c>
      <c r="G374" s="226">
        <f>Dat_02!E373</f>
        <v>56.693137274899215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45084</v>
      </c>
      <c r="D375" s="224"/>
      <c r="E375" s="226">
        <f>Dat_02!C374</f>
        <v>69.311485720859508</v>
      </c>
      <c r="F375" s="226">
        <f>Dat_02!D374</f>
        <v>62.091495991055417</v>
      </c>
      <c r="G375" s="226">
        <f>Dat_02!E374</f>
        <v>62.091495991055417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45085</v>
      </c>
      <c r="D376" s="224"/>
      <c r="E376" s="226">
        <f>Dat_02!C375</f>
        <v>73.03049302485951</v>
      </c>
      <c r="F376" s="226">
        <f>Dat_02!D375</f>
        <v>62.091495991055417</v>
      </c>
      <c r="G376" s="226">
        <f>Dat_02!E375</f>
        <v>62.091495991055417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45086</v>
      </c>
      <c r="D377" s="224"/>
      <c r="E377" s="226">
        <f>Dat_02!C376</f>
        <v>63.161753376857646</v>
      </c>
      <c r="F377" s="226">
        <f>Dat_02!D376</f>
        <v>62.091495991055417</v>
      </c>
      <c r="G377" s="226">
        <f>Dat_02!E376</f>
        <v>62.091495991055417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45087</v>
      </c>
      <c r="D378" s="224"/>
      <c r="E378" s="226">
        <f>Dat_02!C377</f>
        <v>60.422110828859516</v>
      </c>
      <c r="F378" s="226">
        <f>Dat_02!D377</f>
        <v>62.091495991055417</v>
      </c>
      <c r="G378" s="226">
        <f>Dat_02!E377</f>
        <v>60.422110828859516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45088</v>
      </c>
      <c r="D379" s="224"/>
      <c r="E379" s="226">
        <f>Dat_02!C378</f>
        <v>51.862640908859511</v>
      </c>
      <c r="F379" s="226">
        <f>Dat_02!D378</f>
        <v>62.091495991055417</v>
      </c>
      <c r="G379" s="226">
        <f>Dat_02!E378</f>
        <v>51.862640908859511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45089</v>
      </c>
      <c r="D380" s="224"/>
      <c r="E380" s="226">
        <f>Dat_02!C379</f>
        <v>78.428067872859515</v>
      </c>
      <c r="F380" s="226">
        <f>Dat_02!D379</f>
        <v>62.091495991055417</v>
      </c>
      <c r="G380" s="226">
        <f>Dat_02!E379</f>
        <v>62.091495991055417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45090</v>
      </c>
      <c r="D381" s="224"/>
      <c r="E381" s="226">
        <f>Dat_02!C380</f>
        <v>74.442255744859523</v>
      </c>
      <c r="F381" s="226">
        <f>Dat_02!D380</f>
        <v>62.091495991055417</v>
      </c>
      <c r="G381" s="226">
        <f>Dat_02!E380</f>
        <v>62.091495991055417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45091</v>
      </c>
      <c r="D382" s="224"/>
      <c r="E382" s="226">
        <f>Dat_02!C381</f>
        <v>61.446098758491615</v>
      </c>
      <c r="F382" s="226">
        <f>Dat_02!D381</f>
        <v>62.091495991055417</v>
      </c>
      <c r="G382" s="226">
        <f>Dat_02!E381</f>
        <v>61.446098758491615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45092</v>
      </c>
      <c r="D383" s="224"/>
      <c r="E383" s="226">
        <f>Dat_02!C382</f>
        <v>69.826845942491616</v>
      </c>
      <c r="F383" s="226">
        <f>Dat_02!D382</f>
        <v>62.091495991055417</v>
      </c>
      <c r="G383" s="226">
        <f>Dat_02!E382</f>
        <v>62.091495991055417</v>
      </c>
      <c r="I383" s="227">
        <f>Dat_02!G382</f>
        <v>62.091495991055417</v>
      </c>
      <c r="J383" s="233" t="str">
        <f>IF(Dat_02!H382=0,"",Dat_02!H382)</f>
        <v/>
      </c>
    </row>
    <row r="384" spans="2:10">
      <c r="B384" s="224"/>
      <c r="C384" s="225">
        <f>Dat_02!B383</f>
        <v>45093</v>
      </c>
      <c r="D384" s="224"/>
      <c r="E384" s="226">
        <f>Dat_02!C383</f>
        <v>78.46873259849535</v>
      </c>
      <c r="F384" s="226">
        <f>Dat_02!D383</f>
        <v>62.091495991055417</v>
      </c>
      <c r="G384" s="226">
        <f>Dat_02!E383</f>
        <v>62.091495991055417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45094</v>
      </c>
      <c r="D385" s="224"/>
      <c r="E385" s="226">
        <f>Dat_02!C384</f>
        <v>56.469993126493485</v>
      </c>
      <c r="F385" s="226">
        <f>Dat_02!D384</f>
        <v>62.091495991055417</v>
      </c>
      <c r="G385" s="226">
        <f>Dat_02!E384</f>
        <v>56.469993126493485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45095</v>
      </c>
      <c r="D386" s="224"/>
      <c r="E386" s="226">
        <f>Dat_02!C385</f>
        <v>40.610531390491616</v>
      </c>
      <c r="F386" s="226">
        <f>Dat_02!D385</f>
        <v>62.091495991055417</v>
      </c>
      <c r="G386" s="226">
        <f>Dat_02!E385</f>
        <v>40.610531390491616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45096</v>
      </c>
      <c r="D387" s="224"/>
      <c r="E387" s="226">
        <f>Dat_02!C386</f>
        <v>63.937030278493488</v>
      </c>
      <c r="F387" s="226">
        <f>Dat_02!D386</f>
        <v>62.091495991055417</v>
      </c>
      <c r="G387" s="226">
        <f>Dat_02!E386</f>
        <v>62.091495991055417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45097</v>
      </c>
      <c r="D388" s="224"/>
      <c r="E388" s="226">
        <f>Dat_02!C387</f>
        <v>63.986166196493492</v>
      </c>
      <c r="F388" s="226">
        <f>Dat_02!D387</f>
        <v>62.091495991055417</v>
      </c>
      <c r="G388" s="226">
        <f>Dat_02!E387</f>
        <v>62.091495991055417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45098</v>
      </c>
      <c r="D389" s="224"/>
      <c r="E389" s="226">
        <f>Dat_02!C388</f>
        <v>76.395251403560863</v>
      </c>
      <c r="F389" s="226">
        <f>Dat_02!D388</f>
        <v>62.091495991055417</v>
      </c>
      <c r="G389" s="226">
        <f>Dat_02!E388</f>
        <v>62.091495991055417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45099</v>
      </c>
      <c r="D390" s="224"/>
      <c r="E390" s="226">
        <f>Dat_02!C389</f>
        <v>61.103325239560874</v>
      </c>
      <c r="F390" s="226">
        <f>Dat_02!D389</f>
        <v>62.091495991055417</v>
      </c>
      <c r="G390" s="226">
        <f>Dat_02!E389</f>
        <v>61.103325239560874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45100</v>
      </c>
      <c r="D391" s="224"/>
      <c r="E391" s="226">
        <f>Dat_02!C390</f>
        <v>56.552164815560864</v>
      </c>
      <c r="F391" s="226">
        <f>Dat_02!D390</f>
        <v>62.091495991055417</v>
      </c>
      <c r="G391" s="226">
        <f>Dat_02!E390</f>
        <v>56.552164815560864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45101</v>
      </c>
      <c r="D392" s="224"/>
      <c r="E392" s="226">
        <f>Dat_02!C391</f>
        <v>45.181492307560866</v>
      </c>
      <c r="F392" s="226">
        <f>Dat_02!D391</f>
        <v>62.091495991055417</v>
      </c>
      <c r="G392" s="226">
        <f>Dat_02!E391</f>
        <v>45.181492307560866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45102</v>
      </c>
      <c r="D393" s="224"/>
      <c r="E393" s="226">
        <f>Dat_02!C392</f>
        <v>39.875971859559002</v>
      </c>
      <c r="F393" s="226">
        <f>Dat_02!D392</f>
        <v>62.091495991055417</v>
      </c>
      <c r="G393" s="226">
        <f>Dat_02!E392</f>
        <v>39.875971859559002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45103</v>
      </c>
      <c r="D394" s="224"/>
      <c r="E394" s="226">
        <f>Dat_02!C393</f>
        <v>49.47844240756087</v>
      </c>
      <c r="F394" s="226">
        <f>Dat_02!D393</f>
        <v>62.091495991055417</v>
      </c>
      <c r="G394" s="226">
        <f>Dat_02!E393</f>
        <v>49.47844240756087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45104</v>
      </c>
      <c r="D395" s="224"/>
      <c r="E395" s="226">
        <f>Dat_02!C394</f>
        <v>60.896887259559008</v>
      </c>
      <c r="F395" s="226">
        <f>Dat_02!D394</f>
        <v>62.091495991055417</v>
      </c>
      <c r="G395" s="226">
        <f>Dat_02!E394</f>
        <v>60.896887259559008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45105</v>
      </c>
      <c r="D396" s="224"/>
      <c r="E396" s="226">
        <f>Dat_02!C395</f>
        <v>37.386701723792918</v>
      </c>
      <c r="F396" s="226">
        <f>Dat_02!D395</f>
        <v>62.091495991055417</v>
      </c>
      <c r="G396" s="226">
        <f>Dat_02!E395</f>
        <v>37.386701723792918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45106</v>
      </c>
      <c r="D397" s="224"/>
      <c r="E397" s="226">
        <f>Dat_02!C396</f>
        <v>17.664698911791056</v>
      </c>
      <c r="F397" s="226">
        <f>Dat_02!D396</f>
        <v>62.091495991055417</v>
      </c>
      <c r="G397" s="226">
        <f>Dat_02!E396</f>
        <v>17.664698911791056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45107</v>
      </c>
      <c r="D398" s="224"/>
      <c r="E398" s="226">
        <f>Dat_02!C397</f>
        <v>22.446054347792916</v>
      </c>
      <c r="F398" s="226">
        <f>Dat_02!D397</f>
        <v>62.091495991055417</v>
      </c>
      <c r="G398" s="226">
        <f>Dat_02!E397</f>
        <v>22.446054347792916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/>
      <c r="D399" s="224"/>
      <c r="E399" s="226"/>
      <c r="F399" s="226"/>
      <c r="G399" s="226"/>
      <c r="I399" s="227">
        <f>Dat_02!G398</f>
        <v>0</v>
      </c>
      <c r="J399" s="233" t="str">
        <f>IF(Dat_02!H398=0,"",Dat_02!H398)</f>
        <v/>
      </c>
    </row>
    <row r="400" spans="2:10">
      <c r="B400" s="229"/>
      <c r="C400" s="230"/>
      <c r="D400" s="231"/>
      <c r="E400" s="231"/>
      <c r="F400" s="231"/>
      <c r="G400" s="231"/>
      <c r="I400" s="227">
        <f>Dat_02!G399</f>
        <v>0</v>
      </c>
      <c r="J400" s="148"/>
    </row>
    <row r="401" spans="2:10">
      <c r="B401" s="148"/>
      <c r="C401" s="148"/>
      <c r="D401" s="148"/>
      <c r="E401" s="232"/>
      <c r="F401" s="232"/>
      <c r="G401" s="153"/>
      <c r="H401" s="148"/>
      <c r="I401" s="228"/>
      <c r="J401" s="148"/>
    </row>
    <row r="402" spans="2:10">
      <c r="B402" s="148"/>
      <c r="C402" s="148"/>
      <c r="D402" s="148"/>
      <c r="E402" s="232"/>
      <c r="F402" s="232"/>
      <c r="G402" s="153"/>
      <c r="H402" s="148"/>
      <c r="I402" s="228"/>
      <c r="J402" s="148"/>
    </row>
    <row r="403" spans="2:10">
      <c r="B403" s="148"/>
      <c r="C403" s="148"/>
      <c r="D403" s="148"/>
      <c r="E403" s="232"/>
      <c r="F403" s="232"/>
      <c r="G403" s="153"/>
      <c r="H403" s="148"/>
      <c r="I403" s="228"/>
      <c r="J403" s="148"/>
    </row>
    <row r="404" spans="2:10">
      <c r="B404" s="148"/>
      <c r="C404" s="148"/>
      <c r="D404" s="148"/>
      <c r="E404" s="232"/>
      <c r="F404" s="232"/>
      <c r="G404" s="153"/>
      <c r="H404" s="148"/>
      <c r="I404" s="228"/>
      <c r="J404" s="148"/>
    </row>
    <row r="405" spans="2:10">
      <c r="B405" s="148"/>
      <c r="C405" s="148"/>
      <c r="D405" s="148"/>
      <c r="E405" s="232"/>
      <c r="F405" s="232"/>
      <c r="G405" s="153"/>
      <c r="H405" s="148"/>
      <c r="I405" s="228"/>
      <c r="J405" s="148"/>
    </row>
    <row r="406" spans="2:10">
      <c r="B406" s="148"/>
      <c r="C406" s="148"/>
      <c r="D406" s="148"/>
      <c r="E406" s="232"/>
      <c r="F406" s="232"/>
      <c r="G406" s="153"/>
      <c r="H406" s="148"/>
      <c r="I406" s="228"/>
      <c r="J406" s="148"/>
    </row>
    <row r="407" spans="2:10">
      <c r="B407" s="148"/>
      <c r="C407" s="148"/>
      <c r="D407" s="148"/>
      <c r="E407" s="232"/>
      <c r="F407" s="232"/>
      <c r="G407" s="153"/>
      <c r="H407" s="148"/>
      <c r="I407" s="228"/>
      <c r="J407" s="148"/>
    </row>
    <row r="408" spans="2:10">
      <c r="B408" s="148"/>
      <c r="C408" s="148"/>
      <c r="D408" s="148"/>
      <c r="E408" s="232"/>
      <c r="F408" s="232"/>
      <c r="G408" s="153"/>
      <c r="H408" s="148"/>
      <c r="I408" s="228"/>
      <c r="J408" s="148"/>
    </row>
    <row r="409" spans="2:10">
      <c r="B409" s="148"/>
      <c r="C409" s="148"/>
      <c r="D409" s="148"/>
      <c r="E409" s="232"/>
      <c r="F409" s="232"/>
      <c r="G409" s="153"/>
      <c r="H409" s="148"/>
      <c r="I409" s="228"/>
      <c r="J409" s="148"/>
    </row>
    <row r="410" spans="2:10">
      <c r="B410" s="148"/>
      <c r="C410" s="148"/>
      <c r="D410" s="148"/>
      <c r="E410" s="232"/>
      <c r="F410" s="232"/>
      <c r="G410" s="153"/>
      <c r="H410" s="148"/>
      <c r="I410" s="228"/>
      <c r="J410" s="148"/>
    </row>
    <row r="411" spans="2:10">
      <c r="B411" s="148"/>
      <c r="C411" s="148"/>
      <c r="D411" s="148"/>
      <c r="E411" s="232"/>
      <c r="F411" s="232"/>
      <c r="G411" s="153"/>
      <c r="H411" s="148"/>
      <c r="I411" s="228"/>
      <c r="J411" s="148"/>
    </row>
    <row r="412" spans="2:10">
      <c r="B412" s="148"/>
      <c r="C412" s="148"/>
      <c r="D412" s="148"/>
      <c r="E412" s="232"/>
      <c r="F412" s="232"/>
      <c r="G412" s="153"/>
      <c r="H412" s="148"/>
      <c r="I412" s="228"/>
      <c r="J412" s="148"/>
    </row>
    <row r="413" spans="2:10">
      <c r="B413" s="148"/>
      <c r="C413" s="148"/>
      <c r="D413" s="148"/>
      <c r="E413" s="232"/>
      <c r="F413" s="232"/>
      <c r="G413" s="153"/>
      <c r="H413" s="148"/>
      <c r="I413" s="228"/>
      <c r="J413" s="148"/>
    </row>
    <row r="414" spans="2:10">
      <c r="B414" s="148"/>
      <c r="C414" s="148"/>
      <c r="D414" s="148"/>
      <c r="E414" s="232"/>
      <c r="F414" s="232"/>
      <c r="G414" s="153"/>
      <c r="H414" s="148"/>
      <c r="I414" s="228"/>
      <c r="J414" s="148"/>
    </row>
    <row r="415" spans="2:10">
      <c r="B415" s="148"/>
      <c r="C415" s="148"/>
      <c r="D415" s="148"/>
      <c r="E415" s="232"/>
      <c r="F415" s="232"/>
      <c r="G415" s="153"/>
      <c r="H415" s="148"/>
      <c r="I415" s="228"/>
      <c r="J415" s="148"/>
    </row>
    <row r="416" spans="2:10">
      <c r="B416" s="148"/>
      <c r="C416" s="148"/>
      <c r="D416" s="148"/>
      <c r="E416" s="232"/>
      <c r="F416" s="232"/>
      <c r="G416" s="153"/>
      <c r="H416" s="148"/>
      <c r="I416" s="228"/>
      <c r="J416" s="148"/>
    </row>
    <row r="417" spans="2:10">
      <c r="B417" s="148"/>
      <c r="C417" s="148"/>
      <c r="D417" s="148"/>
      <c r="E417" s="232"/>
      <c r="F417" s="232"/>
      <c r="G417" s="153"/>
      <c r="H417" s="148"/>
      <c r="I417" s="228"/>
      <c r="J417" s="148"/>
    </row>
    <row r="418" spans="2:10">
      <c r="B418" s="148"/>
      <c r="C418" s="148"/>
      <c r="D418" s="148"/>
      <c r="E418" s="232"/>
      <c r="F418" s="232"/>
      <c r="G418" s="153"/>
      <c r="H418" s="148"/>
      <c r="I418" s="228"/>
      <c r="J418" s="148"/>
    </row>
    <row r="419" spans="2:10">
      <c r="B419" s="148"/>
      <c r="C419" s="148"/>
      <c r="D419" s="148"/>
      <c r="E419" s="232"/>
      <c r="F419" s="232"/>
      <c r="G419" s="153"/>
      <c r="H419" s="148"/>
      <c r="I419" s="228"/>
      <c r="J419" s="148"/>
    </row>
    <row r="420" spans="2:10">
      <c r="B420" s="148"/>
      <c r="C420" s="148"/>
      <c r="D420" s="148"/>
      <c r="E420" s="232"/>
      <c r="F420" s="232"/>
      <c r="G420" s="153"/>
      <c r="H420" s="148"/>
      <c r="I420" s="228"/>
      <c r="J420" s="148"/>
    </row>
    <row r="421" spans="2:10">
      <c r="B421" s="148"/>
      <c r="C421" s="148"/>
      <c r="D421" s="148"/>
      <c r="E421" s="232"/>
      <c r="F421" s="232"/>
      <c r="G421" s="153"/>
      <c r="H421" s="148"/>
      <c r="I421" s="228"/>
      <c r="J421" s="148"/>
    </row>
    <row r="422" spans="2:10">
      <c r="B422" s="148"/>
      <c r="C422" s="148"/>
      <c r="D422" s="148"/>
      <c r="E422" s="232"/>
      <c r="F422" s="232"/>
      <c r="G422" s="153"/>
      <c r="H422" s="148"/>
      <c r="I422" s="228"/>
      <c r="J422" s="148"/>
    </row>
    <row r="423" spans="2:10">
      <c r="B423" s="148"/>
      <c r="C423" s="148"/>
      <c r="D423" s="148"/>
      <c r="E423" s="232"/>
      <c r="F423" s="232"/>
      <c r="G423" s="153"/>
      <c r="H423" s="148"/>
      <c r="I423" s="228"/>
      <c r="J423" s="148"/>
    </row>
    <row r="424" spans="2:10">
      <c r="B424" s="148"/>
      <c r="C424" s="148"/>
      <c r="D424" s="148"/>
      <c r="E424" s="232"/>
      <c r="F424" s="232"/>
      <c r="G424" s="153"/>
      <c r="H424" s="148"/>
      <c r="I424" s="228"/>
      <c r="J424" s="148"/>
    </row>
    <row r="425" spans="2:10">
      <c r="B425" s="148"/>
      <c r="C425" s="148"/>
      <c r="D425" s="148"/>
      <c r="E425" s="232"/>
      <c r="F425" s="232"/>
      <c r="G425" s="153"/>
      <c r="H425" s="148"/>
      <c r="I425" s="228"/>
      <c r="J425" s="148"/>
    </row>
    <row r="426" spans="2:10">
      <c r="B426" s="148"/>
      <c r="C426" s="148"/>
      <c r="D426" s="148"/>
      <c r="E426" s="232"/>
      <c r="F426" s="232"/>
      <c r="G426" s="153"/>
      <c r="H426" s="148"/>
      <c r="I426" s="228"/>
      <c r="J426" s="148"/>
    </row>
    <row r="427" spans="2:10">
      <c r="B427" s="148"/>
      <c r="C427" s="148"/>
      <c r="D427" s="148"/>
      <c r="E427" s="232"/>
      <c r="F427" s="232"/>
      <c r="G427" s="153"/>
      <c r="H427" s="148"/>
      <c r="I427" s="228"/>
      <c r="J427" s="148"/>
    </row>
    <row r="428" spans="2:10">
      <c r="B428" s="148"/>
      <c r="C428" s="148"/>
      <c r="D428" s="148"/>
      <c r="E428" s="232"/>
      <c r="F428" s="232"/>
      <c r="G428" s="153"/>
      <c r="H428" s="148"/>
      <c r="I428" s="228"/>
      <c r="J428" s="148"/>
    </row>
    <row r="429" spans="2:10">
      <c r="B429" s="148"/>
      <c r="C429" s="148"/>
      <c r="D429" s="148"/>
      <c r="E429" s="232"/>
      <c r="F429" s="232"/>
      <c r="G429" s="153"/>
      <c r="H429" s="148"/>
      <c r="I429" s="228"/>
      <c r="J429" s="148"/>
    </row>
    <row r="430" spans="2:10">
      <c r="B430" s="148"/>
      <c r="C430" s="148"/>
      <c r="D430" s="148"/>
      <c r="E430" s="232"/>
      <c r="F430" s="232"/>
      <c r="G430" s="153"/>
      <c r="H430" s="148"/>
      <c r="I430" s="228"/>
      <c r="J430" s="148"/>
    </row>
    <row r="431" spans="2:10">
      <c r="B431" s="148"/>
      <c r="C431" s="148"/>
      <c r="D431" s="148"/>
      <c r="E431" s="232"/>
      <c r="F431" s="232"/>
      <c r="G431" s="153"/>
      <c r="H431" s="148"/>
      <c r="I431" s="228"/>
      <c r="J431" s="148"/>
    </row>
    <row r="432" spans="2:10">
      <c r="C432" s="148"/>
      <c r="D432" s="148"/>
      <c r="E432" s="232"/>
      <c r="F432" s="232"/>
      <c r="G432" s="153"/>
    </row>
    <row r="433" spans="3:7">
      <c r="C433" s="148"/>
      <c r="D433" s="148"/>
      <c r="E433" s="232"/>
      <c r="F433" s="232"/>
      <c r="G433" s="153"/>
    </row>
    <row r="434" spans="3:7">
      <c r="C434" s="148"/>
      <c r="D434" s="148"/>
      <c r="E434" s="232"/>
      <c r="F434" s="232"/>
      <c r="G434" s="153"/>
    </row>
    <row r="435" spans="3:7">
      <c r="C435" s="148"/>
      <c r="D435" s="148"/>
      <c r="E435" s="232"/>
      <c r="F435" s="232"/>
      <c r="G435" s="153"/>
    </row>
    <row r="436" spans="3:7">
      <c r="C436" s="148"/>
      <c r="D436" s="148"/>
      <c r="E436" s="232"/>
      <c r="F436" s="232"/>
      <c r="G436" s="153"/>
    </row>
    <row r="437" spans="3:7">
      <c r="C437" s="148"/>
      <c r="D437" s="148"/>
      <c r="E437" s="232"/>
      <c r="F437" s="232"/>
      <c r="G437" s="153"/>
    </row>
    <row r="438" spans="3:7">
      <c r="C438" s="148"/>
      <c r="D438" s="148"/>
      <c r="E438" s="232"/>
      <c r="F438" s="232"/>
      <c r="G438" s="153"/>
    </row>
    <row r="439" spans="3:7">
      <c r="C439" s="148"/>
      <c r="D439" s="148"/>
      <c r="E439" s="232"/>
      <c r="F439" s="232"/>
      <c r="G439" s="153"/>
    </row>
    <row r="440" spans="3:7">
      <c r="C440" s="148"/>
      <c r="D440" s="148"/>
      <c r="E440" s="232"/>
      <c r="F440" s="232"/>
      <c r="G440" s="153"/>
    </row>
    <row r="441" spans="3:7">
      <c r="C441" s="148"/>
      <c r="D441" s="148"/>
      <c r="E441" s="232"/>
      <c r="F441" s="232"/>
      <c r="G441" s="153"/>
    </row>
    <row r="442" spans="3:7">
      <c r="C442" s="148"/>
      <c r="D442" s="148"/>
      <c r="E442" s="232"/>
      <c r="F442" s="232"/>
      <c r="G442" s="153"/>
    </row>
    <row r="443" spans="3:7">
      <c r="C443" s="148"/>
      <c r="D443" s="148"/>
      <c r="E443" s="232"/>
      <c r="F443" s="232"/>
      <c r="G443" s="153"/>
    </row>
    <row r="444" spans="3:7">
      <c r="C444" s="148"/>
      <c r="D444" s="148"/>
      <c r="E444" s="232"/>
      <c r="F444" s="232"/>
      <c r="G444" s="153"/>
    </row>
    <row r="445" spans="3:7">
      <c r="C445" s="148"/>
      <c r="D445" s="148"/>
      <c r="E445" s="232"/>
      <c r="F445" s="232"/>
      <c r="G445" s="153"/>
    </row>
    <row r="446" spans="3:7">
      <c r="C446" s="148"/>
      <c r="D446" s="148"/>
      <c r="E446" s="232"/>
      <c r="F446" s="232"/>
      <c r="G446" s="153"/>
    </row>
    <row r="447" spans="3:7">
      <c r="C447" s="148"/>
      <c r="D447" s="148"/>
      <c r="E447" s="232"/>
      <c r="F447" s="232"/>
      <c r="G447" s="153"/>
    </row>
    <row r="448" spans="3:7">
      <c r="C448" s="148"/>
      <c r="D448" s="148"/>
      <c r="E448" s="232"/>
      <c r="F448" s="232"/>
      <c r="G448" s="153"/>
    </row>
    <row r="449" spans="3:7">
      <c r="C449" s="148"/>
      <c r="D449" s="148"/>
      <c r="E449" s="232"/>
      <c r="F449" s="232"/>
      <c r="G449" s="153"/>
    </row>
  </sheetData>
  <phoneticPr fontId="7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showGridLines="0" topLeftCell="A8" zoomScale="90" zoomScaleNormal="90" workbookViewId="0">
      <selection activeCell="J59" sqref="J59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29" t="s">
        <v>36</v>
      </c>
      <c r="G3" s="329"/>
      <c r="H3" s="329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v>2019</v>
      </c>
      <c r="C5" s="155" t="s">
        <v>94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3"/>
      <c r="Q5" s="263"/>
      <c r="R5" s="263"/>
      <c r="S5" s="263"/>
      <c r="T5" s="263"/>
      <c r="U5" s="263"/>
      <c r="V5" s="263"/>
    </row>
    <row r="6" spans="2:22">
      <c r="B6" s="264" t="e">
        <f>#REF!</f>
        <v>#REF!</v>
      </c>
      <c r="C6" s="155" t="s">
        <v>86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3"/>
      <c r="Q6" s="263"/>
      <c r="R6" s="263"/>
      <c r="S6" s="263"/>
      <c r="T6" s="263"/>
    </row>
    <row r="7" spans="2:22">
      <c r="B7" s="264" t="e">
        <f>#REF!</f>
        <v>#REF!</v>
      </c>
      <c r="C7" s="155" t="s">
        <v>87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3"/>
      <c r="Q7" s="263"/>
      <c r="R7" s="263"/>
      <c r="S7" s="263"/>
      <c r="T7" s="263"/>
    </row>
    <row r="8" spans="2:22">
      <c r="B8" s="264" t="e">
        <f>#REF!</f>
        <v>#REF!</v>
      </c>
      <c r="C8" s="155" t="s">
        <v>88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3"/>
      <c r="Q8" s="263"/>
      <c r="R8" s="263"/>
      <c r="S8" s="263"/>
      <c r="T8" s="263"/>
    </row>
    <row r="9" spans="2:22">
      <c r="B9" s="264" t="e">
        <f>#REF!</f>
        <v>#REF!</v>
      </c>
      <c r="C9" s="155" t="s">
        <v>87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3"/>
      <c r="Q9" s="263"/>
      <c r="R9" s="263"/>
      <c r="S9" s="263"/>
      <c r="T9" s="263"/>
    </row>
    <row r="10" spans="2:22">
      <c r="B10" s="264" t="e">
        <f>#REF!</f>
        <v>#REF!</v>
      </c>
      <c r="C10" s="155" t="s">
        <v>89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3"/>
      <c r="Q10" s="263"/>
      <c r="R10" s="263"/>
      <c r="S10" s="263"/>
      <c r="T10" s="263"/>
    </row>
    <row r="11" spans="2:22">
      <c r="B11" s="264" t="e">
        <f>#REF!</f>
        <v>#REF!</v>
      </c>
      <c r="C11" s="155" t="s">
        <v>89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3"/>
      <c r="Q11" s="263"/>
      <c r="R11" s="263"/>
      <c r="S11" s="263"/>
      <c r="T11" s="263"/>
    </row>
    <row r="12" spans="2:22">
      <c r="B12" s="264" t="e">
        <f>#REF!</f>
        <v>#REF!</v>
      </c>
      <c r="C12" s="155" t="s">
        <v>88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3"/>
      <c r="Q12" s="263"/>
      <c r="R12" s="263"/>
      <c r="S12" s="263"/>
      <c r="T12" s="263"/>
    </row>
    <row r="13" spans="2:22">
      <c r="B13" s="264" t="e">
        <f>#REF!</f>
        <v>#REF!</v>
      </c>
      <c r="C13" s="155" t="s">
        <v>90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3"/>
      <c r="Q13" s="263"/>
      <c r="R13" s="263"/>
      <c r="S13" s="263"/>
      <c r="T13" s="263"/>
    </row>
    <row r="14" spans="2:22">
      <c r="B14" s="264" t="e">
        <f>#REF!</f>
        <v>#REF!</v>
      </c>
      <c r="C14" s="155" t="s">
        <v>91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3"/>
      <c r="Q14" s="263"/>
      <c r="R14" s="263"/>
      <c r="S14" s="263"/>
      <c r="T14" s="263"/>
    </row>
    <row r="15" spans="2:22">
      <c r="B15" s="264" t="e">
        <f>#REF!</f>
        <v>#REF!</v>
      </c>
      <c r="C15" s="155" t="s">
        <v>92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3"/>
      <c r="Q15" s="263"/>
      <c r="R15" s="263"/>
      <c r="S15" s="263"/>
      <c r="T15" s="263"/>
    </row>
    <row r="16" spans="2:22">
      <c r="B16" s="264" t="e">
        <f>#REF!</f>
        <v>#REF!</v>
      </c>
      <c r="C16" s="155" t="s">
        <v>93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3"/>
      <c r="Q16" s="263"/>
      <c r="R16" s="263"/>
      <c r="S16" s="263"/>
      <c r="T16" s="263"/>
    </row>
    <row r="17" spans="2:20">
      <c r="B17" s="154">
        <v>2020</v>
      </c>
      <c r="C17" s="155" t="s">
        <v>94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3"/>
      <c r="Q17" s="263"/>
      <c r="R17" s="263"/>
      <c r="S17" s="263"/>
      <c r="T17" s="263"/>
    </row>
    <row r="18" spans="2:20">
      <c r="B18" s="264" t="e">
        <f>#REF!</f>
        <v>#REF!</v>
      </c>
      <c r="C18" s="155" t="s">
        <v>86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3"/>
      <c r="Q18" s="263"/>
      <c r="R18" s="263"/>
      <c r="S18" s="263"/>
      <c r="T18" s="263"/>
    </row>
    <row r="19" spans="2:20">
      <c r="B19" s="264" t="e">
        <f>#REF!</f>
        <v>#REF!</v>
      </c>
      <c r="C19" s="155" t="s">
        <v>87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3"/>
      <c r="Q19" s="263"/>
      <c r="R19" s="263"/>
      <c r="S19" s="263"/>
      <c r="T19" s="263"/>
    </row>
    <row r="20" spans="2:20">
      <c r="B20" s="264" t="e">
        <f>#REF!</f>
        <v>#REF!</v>
      </c>
      <c r="C20" s="155" t="s">
        <v>88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3"/>
      <c r="Q20" s="263"/>
      <c r="R20" s="263"/>
      <c r="S20" s="263"/>
      <c r="T20" s="263"/>
    </row>
    <row r="21" spans="2:20">
      <c r="B21" s="264" t="e">
        <f>#REF!</f>
        <v>#REF!</v>
      </c>
      <c r="C21" s="155" t="s">
        <v>87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3"/>
      <c r="Q21" s="263"/>
      <c r="R21" s="263"/>
      <c r="S21" s="263"/>
      <c r="T21" s="263"/>
    </row>
    <row r="22" spans="2:20">
      <c r="B22" s="264" t="e">
        <f>#REF!</f>
        <v>#REF!</v>
      </c>
      <c r="C22" s="155" t="s">
        <v>89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3"/>
      <c r="Q22" s="263"/>
      <c r="R22" s="263"/>
      <c r="S22" s="263"/>
      <c r="T22" s="263"/>
    </row>
    <row r="23" spans="2:20">
      <c r="B23" s="264" t="e">
        <f>#REF!</f>
        <v>#REF!</v>
      </c>
      <c r="C23" s="155" t="s">
        <v>89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3"/>
      <c r="Q23" s="263"/>
      <c r="R23" s="263"/>
      <c r="S23" s="263"/>
      <c r="T23" s="263"/>
    </row>
    <row r="24" spans="2:20">
      <c r="B24" s="264" t="e">
        <f>#REF!</f>
        <v>#REF!</v>
      </c>
      <c r="C24" s="155" t="s">
        <v>88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3"/>
      <c r="Q24" s="263"/>
      <c r="R24" s="263"/>
      <c r="S24" s="263"/>
      <c r="T24" s="263"/>
    </row>
    <row r="25" spans="2:20">
      <c r="B25" s="264" t="e">
        <f>#REF!</f>
        <v>#REF!</v>
      </c>
      <c r="C25" s="155" t="s">
        <v>90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3"/>
      <c r="Q25" s="263"/>
      <c r="R25" s="263"/>
      <c r="S25" s="263"/>
      <c r="T25" s="263"/>
    </row>
    <row r="26" spans="2:20">
      <c r="B26" s="264" t="e">
        <f>#REF!</f>
        <v>#REF!</v>
      </c>
      <c r="C26" s="155" t="s">
        <v>91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3"/>
      <c r="Q26" s="263"/>
      <c r="R26" s="263"/>
      <c r="S26" s="263"/>
      <c r="T26" s="263"/>
    </row>
    <row r="27" spans="2:20">
      <c r="B27" s="264" t="e">
        <f>#REF!</f>
        <v>#REF!</v>
      </c>
      <c r="C27" s="155" t="s">
        <v>92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3"/>
      <c r="Q27" s="263"/>
      <c r="R27" s="263"/>
      <c r="S27" s="263"/>
      <c r="T27" s="263"/>
    </row>
    <row r="28" spans="2:20">
      <c r="B28" s="264" t="e">
        <f>#REF!</f>
        <v>#REF!</v>
      </c>
      <c r="C28" s="155" t="s">
        <v>93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3"/>
      <c r="Q28" s="263"/>
      <c r="R28" s="263"/>
      <c r="S28" s="263"/>
      <c r="T28" s="263"/>
    </row>
    <row r="29" spans="2:20">
      <c r="B29" s="154">
        <v>2021</v>
      </c>
      <c r="C29" s="155" t="s">
        <v>94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3"/>
      <c r="Q29" s="263"/>
      <c r="R29" s="263"/>
      <c r="S29" s="263"/>
      <c r="T29" s="263"/>
    </row>
    <row r="30" spans="2:20">
      <c r="B30" s="264" t="e">
        <f>#REF!</f>
        <v>#REF!</v>
      </c>
      <c r="C30" s="155" t="s">
        <v>86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3"/>
      <c r="Q30" s="263"/>
      <c r="R30" s="263"/>
      <c r="S30" s="263"/>
      <c r="T30" s="263"/>
    </row>
    <row r="31" spans="2:20">
      <c r="B31" s="264" t="e">
        <f>#REF!</f>
        <v>#REF!</v>
      </c>
      <c r="C31" s="155" t="s">
        <v>87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3"/>
      <c r="Q31" s="263"/>
      <c r="R31" s="263"/>
      <c r="S31" s="263"/>
      <c r="T31" s="263"/>
    </row>
    <row r="32" spans="2:20">
      <c r="B32" s="264" t="e">
        <f>#REF!</f>
        <v>#REF!</v>
      </c>
      <c r="C32" s="155" t="s">
        <v>88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3"/>
      <c r="Q32" s="263"/>
      <c r="R32" s="263"/>
      <c r="S32" s="263"/>
      <c r="T32" s="263"/>
    </row>
    <row r="33" spans="2:20">
      <c r="B33" s="264" t="e">
        <f>#REF!</f>
        <v>#REF!</v>
      </c>
      <c r="C33" s="155" t="s">
        <v>87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3"/>
      <c r="Q33" s="263"/>
      <c r="R33" s="263"/>
      <c r="S33" s="263"/>
      <c r="T33" s="263"/>
    </row>
    <row r="34" spans="2:20">
      <c r="B34" s="264" t="e">
        <f>#REF!</f>
        <v>#REF!</v>
      </c>
      <c r="C34" s="155" t="s">
        <v>89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3"/>
      <c r="Q34" s="263"/>
      <c r="R34" s="263"/>
      <c r="S34" s="263"/>
      <c r="T34" s="263"/>
    </row>
    <row r="35" spans="2:20">
      <c r="B35" s="264" t="e">
        <f>#REF!</f>
        <v>#REF!</v>
      </c>
      <c r="C35" s="155" t="s">
        <v>89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3"/>
      <c r="Q35" s="263"/>
      <c r="R35" s="263"/>
      <c r="S35" s="263"/>
      <c r="T35" s="263"/>
    </row>
    <row r="36" spans="2:20">
      <c r="B36" s="264" t="e">
        <f>#REF!</f>
        <v>#REF!</v>
      </c>
      <c r="C36" s="155" t="s">
        <v>88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3"/>
      <c r="Q36" s="263"/>
      <c r="R36" s="263"/>
      <c r="S36" s="263"/>
      <c r="T36" s="263"/>
    </row>
    <row r="37" spans="2:20">
      <c r="B37" s="264" t="e">
        <f>#REF!</f>
        <v>#REF!</v>
      </c>
      <c r="C37" s="155" t="s">
        <v>90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3"/>
      <c r="Q37" s="263"/>
      <c r="R37" s="263"/>
      <c r="S37" s="263"/>
      <c r="T37" s="263"/>
    </row>
    <row r="38" spans="2:20">
      <c r="B38" s="264" t="e">
        <f>#REF!</f>
        <v>#REF!</v>
      </c>
      <c r="C38" s="155" t="s">
        <v>91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3"/>
      <c r="Q38" s="263"/>
      <c r="R38" s="263"/>
      <c r="S38" s="263"/>
      <c r="T38" s="263"/>
    </row>
    <row r="39" spans="2:20">
      <c r="B39" s="264" t="e">
        <f>#REF!</f>
        <v>#REF!</v>
      </c>
      <c r="C39" s="155" t="s">
        <v>92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3"/>
      <c r="Q39" s="263"/>
      <c r="R39" s="263"/>
      <c r="S39" s="263"/>
      <c r="T39" s="263"/>
    </row>
    <row r="40" spans="2:20">
      <c r="B40" s="264" t="e">
        <f>#REF!</f>
        <v>#REF!</v>
      </c>
      <c r="C40" s="155" t="s">
        <v>93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3"/>
      <c r="Q40" s="263"/>
      <c r="R40" s="263"/>
      <c r="S40" s="263"/>
      <c r="T40" s="263"/>
    </row>
    <row r="41" spans="2:20">
      <c r="C41" s="155" t="s">
        <v>94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3"/>
      <c r="Q41" s="263"/>
      <c r="R41" s="263"/>
      <c r="S41" s="263"/>
      <c r="T41" s="263"/>
    </row>
    <row r="42" spans="2:20">
      <c r="B42" s="154">
        <v>2022</v>
      </c>
      <c r="C42" s="155" t="s">
        <v>86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3"/>
      <c r="Q42" s="263"/>
      <c r="R42" s="263"/>
      <c r="S42" s="263"/>
      <c r="T42" s="263"/>
    </row>
    <row r="43" spans="2:20">
      <c r="B43" s="154"/>
      <c r="C43" s="155" t="s">
        <v>87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3"/>
      <c r="Q43" s="263"/>
      <c r="R43" s="263"/>
      <c r="S43" s="263"/>
      <c r="T43" s="263"/>
    </row>
    <row r="44" spans="2:20">
      <c r="B44" s="154"/>
      <c r="C44" s="155" t="s">
        <v>88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3"/>
      <c r="Q44" s="263"/>
      <c r="R44" s="263"/>
      <c r="S44" s="263"/>
      <c r="T44" s="263"/>
    </row>
    <row r="45" spans="2:20">
      <c r="B45" s="154"/>
      <c r="C45" s="155" t="s">
        <v>87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3"/>
      <c r="Q45" s="263"/>
      <c r="R45" s="263"/>
      <c r="S45" s="263"/>
      <c r="T45" s="263"/>
    </row>
    <row r="46" spans="2:20">
      <c r="B46" s="154"/>
      <c r="C46" s="155" t="s">
        <v>89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3"/>
      <c r="Q46" s="263"/>
      <c r="R46" s="263"/>
      <c r="S46" s="263"/>
      <c r="T46" s="263"/>
    </row>
    <row r="47" spans="2:20">
      <c r="B47" s="154"/>
      <c r="C47" s="155" t="s">
        <v>89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3"/>
      <c r="Q47" s="263"/>
      <c r="R47" s="263"/>
      <c r="S47" s="263"/>
      <c r="T47" s="263"/>
    </row>
    <row r="48" spans="2:20">
      <c r="B48" s="154"/>
      <c r="C48" s="155" t="s">
        <v>88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3"/>
      <c r="Q48" s="263"/>
      <c r="R48" s="263"/>
      <c r="S48" s="263"/>
      <c r="T48" s="263"/>
    </row>
    <row r="49" spans="2:20">
      <c r="B49" s="154"/>
      <c r="C49" s="155" t="s">
        <v>90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3"/>
      <c r="Q49" s="263"/>
      <c r="R49" s="263"/>
      <c r="S49" s="263"/>
      <c r="T49" s="263"/>
    </row>
    <row r="50" spans="2:20">
      <c r="B50" s="154"/>
      <c r="C50" s="155" t="s">
        <v>91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3"/>
      <c r="Q50" s="263"/>
      <c r="R50" s="263"/>
      <c r="S50" s="263"/>
      <c r="T50" s="263"/>
    </row>
    <row r="51" spans="2:20">
      <c r="B51" s="154"/>
      <c r="C51" s="155" t="s">
        <v>92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3"/>
      <c r="Q51" s="263"/>
      <c r="R51" s="263"/>
      <c r="S51" s="263"/>
      <c r="T51" s="263"/>
    </row>
    <row r="52" spans="2:20">
      <c r="B52" s="154"/>
      <c r="C52" s="155" t="s">
        <v>93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3"/>
      <c r="Q52" s="263"/>
      <c r="R52" s="263"/>
      <c r="S52" s="263"/>
      <c r="T52" s="263"/>
    </row>
    <row r="53" spans="2:20">
      <c r="B53" s="154">
        <v>2023</v>
      </c>
      <c r="C53" s="155" t="s">
        <v>94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264" t="e">
        <f>#REF!</f>
        <v>#REF!</v>
      </c>
      <c r="C54" s="155" t="s">
        <v>86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64" si="2">D54/E54*100</f>
        <v>52.861846372253993</v>
      </c>
      <c r="J54" s="125"/>
    </row>
    <row r="55" spans="2:20">
      <c r="B55" s="264" t="e">
        <f>#REF!</f>
        <v>#REF!</v>
      </c>
      <c r="C55" s="155" t="s">
        <v>87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/>
    </row>
    <row r="56" spans="2:20">
      <c r="B56" s="264" t="e">
        <f>#REF!</f>
        <v>#REF!</v>
      </c>
      <c r="C56" s="155" t="s">
        <v>88</v>
      </c>
      <c r="D56" s="151">
        <v>9885.1331418185291</v>
      </c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53.323418287795576</v>
      </c>
      <c r="J56" s="125"/>
    </row>
    <row r="57" spans="2:20">
      <c r="B57" s="264" t="e">
        <f>#REF!</f>
        <v>#REF!</v>
      </c>
      <c r="C57" s="155" t="s">
        <v>87</v>
      </c>
      <c r="D57" s="151">
        <v>9365.4005860970192</v>
      </c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50.51982261852929</v>
      </c>
      <c r="J57" s="125">
        <f>I58-I57</f>
        <v>-1.2388005498675625</v>
      </c>
    </row>
    <row r="58" spans="2:20">
      <c r="B58" s="264" t="e">
        <f>#REF!</f>
        <v>#REF!</v>
      </c>
      <c r="C58" s="155" t="s">
        <v>89</v>
      </c>
      <c r="D58" s="151">
        <v>9135.7508606141801</v>
      </c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49.281022068661727</v>
      </c>
      <c r="J58" s="125">
        <f>I58-I46</f>
        <v>9.7047592989600133</v>
      </c>
    </row>
    <row r="59" spans="2:20">
      <c r="B59" s="264" t="e">
        <f>#REF!</f>
        <v>#REF!</v>
      </c>
      <c r="C59" s="155" t="s">
        <v>89</v>
      </c>
      <c r="D59" s="151"/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0</v>
      </c>
      <c r="J59" s="125"/>
    </row>
    <row r="60" spans="2:20">
      <c r="B60" s="264" t="e">
        <f>#REF!</f>
        <v>#REF!</v>
      </c>
      <c r="C60" s="155" t="s">
        <v>88</v>
      </c>
      <c r="D60" s="151"/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>
        <f t="shared" si="2"/>
        <v>0</v>
      </c>
      <c r="J60" s="125"/>
    </row>
    <row r="61" spans="2:20">
      <c r="B61" s="264" t="e">
        <f>#REF!</f>
        <v>#REF!</v>
      </c>
      <c r="C61" s="155" t="s">
        <v>90</v>
      </c>
      <c r="D61" s="151"/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>
        <f t="shared" si="2"/>
        <v>0</v>
      </c>
      <c r="J61" s="125"/>
    </row>
    <row r="62" spans="2:20">
      <c r="B62" s="264" t="e">
        <f>#REF!</f>
        <v>#REF!</v>
      </c>
      <c r="C62" s="155" t="s">
        <v>91</v>
      </c>
      <c r="D62" s="151"/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>
        <f t="shared" si="2"/>
        <v>0</v>
      </c>
      <c r="J62" s="125"/>
    </row>
    <row r="63" spans="2:20">
      <c r="B63" s="264" t="e">
        <f>#REF!</f>
        <v>#REF!</v>
      </c>
      <c r="C63" s="155" t="s">
        <v>92</v>
      </c>
      <c r="D63" s="151"/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>
        <f t="shared" si="2"/>
        <v>0</v>
      </c>
      <c r="J63" s="125"/>
    </row>
    <row r="64" spans="2:20">
      <c r="B64" s="264" t="e">
        <f>#REF!</f>
        <v>#REF!</v>
      </c>
      <c r="C64" s="155" t="s">
        <v>93</v>
      </c>
      <c r="D64" s="151"/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>
        <f t="shared" si="2"/>
        <v>0</v>
      </c>
      <c r="J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8" t="str">
        <f>CONCATENATE("Reservas hidroeléctricas a ",TEXT(DATEVALUE(MID(Dat_01!B2,1,10)),"dd")," de ",TEXT(DATEVALUE(MID(Dat_01!B2,1,10)),"mmmm")," de ",TEXT(DATEVALUE(MID(Dat_01!B2,1,10)),"aaaa")," por cuencas")</f>
        <v>Reservas hidroeléctricas a 30 de junio de 2023 por cuencas</v>
      </c>
      <c r="C67" s="239"/>
      <c r="D67" s="239"/>
      <c r="E67" s="239"/>
      <c r="F67" s="239"/>
      <c r="G67" s="115"/>
      <c r="H67" s="115"/>
    </row>
    <row r="68" spans="2:11">
      <c r="B68" s="116"/>
      <c r="C68" s="328" t="s">
        <v>53</v>
      </c>
      <c r="D68" s="328" t="s">
        <v>53</v>
      </c>
      <c r="E68" s="116"/>
      <c r="F68" s="328" t="s">
        <v>42</v>
      </c>
      <c r="G68" s="328"/>
      <c r="H68" s="328" t="s">
        <v>43</v>
      </c>
      <c r="I68" s="328"/>
      <c r="J68" s="328" t="s">
        <v>44</v>
      </c>
      <c r="K68" s="328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40">
        <v>5249.5645566666662</v>
      </c>
      <c r="F70" s="241">
        <f>G70/C70</f>
        <v>0.65878180086347815</v>
      </c>
      <c r="G70" s="121">
        <v>1677.7973485115217</v>
      </c>
      <c r="H70" s="241">
        <f>I70/D70</f>
        <v>0.6668303060055697</v>
      </c>
      <c r="I70" s="121">
        <v>606.46615938472155</v>
      </c>
      <c r="J70" s="144">
        <f>K70/SUM(C70:D70)</f>
        <v>0.66089965376100612</v>
      </c>
      <c r="K70" s="121">
        <f t="shared" ref="K70:K75" si="3">SUM(G70,I70)</f>
        <v>2284.263507896243</v>
      </c>
    </row>
    <row r="71" spans="2:11">
      <c r="B71" s="120" t="s">
        <v>47</v>
      </c>
      <c r="C71" s="121">
        <v>1681</v>
      </c>
      <c r="D71" s="121">
        <v>3120.6</v>
      </c>
      <c r="E71" s="240">
        <v>4077.7992333333332</v>
      </c>
      <c r="F71" s="241">
        <f>G71/C71</f>
        <v>0.65648486936938233</v>
      </c>
      <c r="G71" s="121">
        <v>1103.5510654099317</v>
      </c>
      <c r="H71" s="241">
        <f t="shared" ref="H71:H75" si="4">I71/D71</f>
        <v>0.48847371292093306</v>
      </c>
      <c r="I71" s="121">
        <v>1524.3310685410636</v>
      </c>
      <c r="J71" s="144">
        <f t="shared" ref="J71:J75" si="5">K71/SUM(C71:D71)</f>
        <v>0.54729301356860105</v>
      </c>
      <c r="K71" s="121">
        <f t="shared" si="3"/>
        <v>2627.882133950995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40">
        <v>3557.6004000000003</v>
      </c>
      <c r="F72" s="241">
        <f>G72/C72</f>
        <v>0.51286985587001854</v>
      </c>
      <c r="G72" s="121">
        <v>1243.6699095058927</v>
      </c>
      <c r="H72" s="241">
        <f t="shared" si="4"/>
        <v>0.41101560264430026</v>
      </c>
      <c r="I72" s="121">
        <v>1558.5185552300482</v>
      </c>
      <c r="J72" s="144">
        <f t="shared" si="5"/>
        <v>0.45074487171218308</v>
      </c>
      <c r="K72" s="121">
        <f t="shared" si="3"/>
        <v>2802.1884647359411</v>
      </c>
    </row>
    <row r="73" spans="2:11">
      <c r="B73" s="120" t="s">
        <v>49</v>
      </c>
      <c r="C73" s="121"/>
      <c r="D73" s="121">
        <v>835.14400000000001</v>
      </c>
      <c r="E73" s="240">
        <v>195.78800000000001</v>
      </c>
      <c r="F73" s="241" t="s">
        <v>18</v>
      </c>
      <c r="G73" s="121" t="s">
        <v>18</v>
      </c>
      <c r="H73" s="241">
        <f t="shared" si="4"/>
        <v>4.4724847676970769E-2</v>
      </c>
      <c r="I73" s="121">
        <v>37.351688188336077</v>
      </c>
      <c r="J73" s="144">
        <f t="shared" si="5"/>
        <v>4.4724847676970769E-2</v>
      </c>
      <c r="K73" s="121">
        <f t="shared" si="3"/>
        <v>37.351688188336077</v>
      </c>
    </row>
    <row r="74" spans="2:11">
      <c r="B74" s="120" t="s">
        <v>50</v>
      </c>
      <c r="C74" s="121">
        <v>180.3</v>
      </c>
      <c r="D74" s="121">
        <v>669.1</v>
      </c>
      <c r="E74" s="240">
        <v>609.78800000000001</v>
      </c>
      <c r="F74" s="241">
        <f>G74/C74</f>
        <v>0.52729693603988215</v>
      </c>
      <c r="G74" s="121">
        <v>95.071637567990763</v>
      </c>
      <c r="H74" s="241">
        <f t="shared" si="4"/>
        <v>0.10690473103491463</v>
      </c>
      <c r="I74" s="121">
        <v>71.529955535461383</v>
      </c>
      <c r="J74" s="144">
        <f t="shared" si="5"/>
        <v>0.19614032623434441</v>
      </c>
      <c r="K74" s="121">
        <f t="shared" si="3"/>
        <v>166.60159310345216</v>
      </c>
    </row>
    <row r="75" spans="2:11">
      <c r="B75" s="120" t="s">
        <v>51</v>
      </c>
      <c r="C75" s="121">
        <v>2133.8380000000002</v>
      </c>
      <c r="D75" s="121">
        <v>245</v>
      </c>
      <c r="E75" s="240">
        <v>3402.0628400000001</v>
      </c>
      <c r="F75" s="241">
        <f>G75/C75</f>
        <v>0.52535788506638514</v>
      </c>
      <c r="G75" s="121">
        <v>1121.0286187542852</v>
      </c>
      <c r="H75" s="241">
        <f t="shared" si="4"/>
        <v>0.39361164891809131</v>
      </c>
      <c r="I75" s="121">
        <v>96.434853984932374</v>
      </c>
      <c r="J75" s="144">
        <f t="shared" si="5"/>
        <v>0.51178914778527063</v>
      </c>
      <c r="K75" s="121">
        <f t="shared" si="3"/>
        <v>1217.4634727392177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2">
        <f>G76/C76</f>
        <v>0.58449752469612015</v>
      </c>
      <c r="G76" s="122">
        <f>SUM(G70:G75)</f>
        <v>5241.1185797496219</v>
      </c>
      <c r="H76" s="242">
        <f>I76/D76</f>
        <v>0.40691193749582738</v>
      </c>
      <c r="I76" s="122">
        <f>SUM(I70:I75)</f>
        <v>3894.6322808645632</v>
      </c>
      <c r="J76" s="145">
        <f>ROUND(K76/SUM(C76:D76),4)</f>
        <v>0.49280000000000002</v>
      </c>
      <c r="K76" s="122">
        <f>SUM(K70:K75)</f>
        <v>9135.7508606141855</v>
      </c>
    </row>
    <row r="79" spans="2:11">
      <c r="B79" s="104" t="str">
        <f>TEXT(CONCATENATE(TEXT(Dat_01!B2,"dd de mm de aaaa")),"@")</f>
        <v>30 302023 06 302023 2023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30 de junio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showGridLines="0" topLeftCell="A574" zoomScale="77" zoomScaleNormal="77" workbookViewId="0">
      <selection activeCell="F612" sqref="F612"/>
    </sheetView>
  </sheetViews>
  <sheetFormatPr baseColWidth="10" defaultColWidth="11.42578125" defaultRowHeight="15"/>
  <cols>
    <col min="1" max="1" width="11.42578125" style="257"/>
    <col min="2" max="2" width="12.7109375" style="257" bestFit="1" customWidth="1"/>
    <col min="3" max="7" width="11.42578125" style="257"/>
    <col min="8" max="8" width="11.7109375" style="257" bestFit="1" customWidth="1"/>
    <col min="9" max="21" width="11.42578125" style="257"/>
    <col min="22" max="22" width="11.42578125" style="257" customWidth="1"/>
    <col min="23" max="28" width="11.42578125" style="257"/>
    <col min="29" max="29" width="11.7109375" style="257" bestFit="1" customWidth="1"/>
    <col min="30" max="16384" width="11.42578125" style="257"/>
  </cols>
  <sheetData>
    <row r="1" spans="1:9" ht="60">
      <c r="B1" s="256" t="s">
        <v>141</v>
      </c>
      <c r="C1" s="256" t="s">
        <v>171</v>
      </c>
      <c r="D1" s="256" t="s">
        <v>172</v>
      </c>
    </row>
    <row r="2" spans="1:9">
      <c r="A2" s="257">
        <v>0</v>
      </c>
      <c r="B2" s="258">
        <v>44348</v>
      </c>
      <c r="C2" s="259">
        <v>104.231497</v>
      </c>
      <c r="D2" s="260">
        <v>125.82507270209454</v>
      </c>
      <c r="E2" s="259">
        <f>IF(C2&gt;D2,D2,C2)</f>
        <v>104.231497</v>
      </c>
      <c r="F2" s="262">
        <f>YEAR(B2)</f>
        <v>2021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61" t="str">
        <f>IF(DAY($B2)=15,TEXT(D2,"#,0"),"")</f>
        <v/>
      </c>
      <c r="I2" s="262"/>
    </row>
    <row r="3" spans="1:9">
      <c r="A3" s="257">
        <f>+A2+1</f>
        <v>1</v>
      </c>
      <c r="B3" s="258">
        <v>44349</v>
      </c>
      <c r="C3" s="259">
        <v>60.775770999999999</v>
      </c>
      <c r="D3" s="260">
        <v>125.82507270209454</v>
      </c>
      <c r="E3" s="259">
        <f t="shared" ref="E3:E66" si="0">IF(C3&gt;D3,D3,C3)</f>
        <v>60.775770999999999</v>
      </c>
      <c r="F3" s="266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61" t="str">
        <f t="shared" ref="H3:H66" si="2">IF(DAY($B3)=15,TEXT(D3,"#,0"),"")</f>
        <v/>
      </c>
      <c r="I3" s="262"/>
    </row>
    <row r="4" spans="1:9">
      <c r="A4" s="257">
        <f t="shared" ref="A4:A67" si="3">+A3+1</f>
        <v>2</v>
      </c>
      <c r="B4" s="258">
        <v>44350</v>
      </c>
      <c r="C4" s="259">
        <v>124.329545</v>
      </c>
      <c r="D4" s="260">
        <v>125.82507270209454</v>
      </c>
      <c r="E4" s="259">
        <f t="shared" si="0"/>
        <v>124.329545</v>
      </c>
      <c r="F4" s="266"/>
      <c r="G4" s="190" t="str">
        <f t="shared" si="1"/>
        <v/>
      </c>
      <c r="H4" s="261" t="str">
        <f t="shared" si="2"/>
        <v/>
      </c>
      <c r="I4" s="262"/>
    </row>
    <row r="5" spans="1:9">
      <c r="A5" s="257">
        <f t="shared" si="3"/>
        <v>3</v>
      </c>
      <c r="B5" s="258">
        <v>44351</v>
      </c>
      <c r="C5" s="259">
        <v>102.70070799999999</v>
      </c>
      <c r="D5" s="260">
        <v>125.82507270209454</v>
      </c>
      <c r="E5" s="259">
        <f t="shared" si="0"/>
        <v>102.70070799999999</v>
      </c>
      <c r="F5" s="266"/>
      <c r="G5" s="190" t="str">
        <f t="shared" si="1"/>
        <v/>
      </c>
      <c r="H5" s="261" t="str">
        <f t="shared" si="2"/>
        <v/>
      </c>
      <c r="I5" s="262"/>
    </row>
    <row r="6" spans="1:9">
      <c r="A6" s="257">
        <f t="shared" si="3"/>
        <v>4</v>
      </c>
      <c r="B6" s="258">
        <v>44352</v>
      </c>
      <c r="C6" s="259">
        <v>87.224457999999998</v>
      </c>
      <c r="D6" s="260">
        <v>125.82507270209454</v>
      </c>
      <c r="E6" s="259">
        <f t="shared" si="0"/>
        <v>87.224457999999998</v>
      </c>
      <c r="F6" s="266"/>
      <c r="G6" s="190" t="str">
        <f t="shared" si="1"/>
        <v/>
      </c>
      <c r="H6" s="261" t="str">
        <f t="shared" si="2"/>
        <v/>
      </c>
      <c r="I6" s="262"/>
    </row>
    <row r="7" spans="1:9">
      <c r="A7" s="257">
        <f t="shared" si="3"/>
        <v>5</v>
      </c>
      <c r="B7" s="258">
        <v>44353</v>
      </c>
      <c r="C7" s="259">
        <v>124.34185400000001</v>
      </c>
      <c r="D7" s="260">
        <v>125.82507270209454</v>
      </c>
      <c r="E7" s="259">
        <f t="shared" si="0"/>
        <v>124.34185400000001</v>
      </c>
      <c r="F7" s="266"/>
      <c r="G7" s="190" t="str">
        <f t="shared" si="1"/>
        <v/>
      </c>
      <c r="H7" s="261" t="str">
        <f t="shared" si="2"/>
        <v/>
      </c>
      <c r="I7" s="262"/>
    </row>
    <row r="8" spans="1:9">
      <c r="A8" s="257">
        <f t="shared" si="3"/>
        <v>6</v>
      </c>
      <c r="B8" s="258">
        <v>44354</v>
      </c>
      <c r="C8" s="259">
        <v>101.427763</v>
      </c>
      <c r="D8" s="260">
        <v>125.82507270209454</v>
      </c>
      <c r="E8" s="259">
        <f t="shared" si="0"/>
        <v>101.427763</v>
      </c>
      <c r="F8" s="266"/>
      <c r="G8" s="190" t="str">
        <f t="shared" si="1"/>
        <v/>
      </c>
      <c r="H8" s="261" t="str">
        <f t="shared" si="2"/>
        <v/>
      </c>
      <c r="I8" s="262"/>
    </row>
    <row r="9" spans="1:9">
      <c r="A9" s="257">
        <f t="shared" si="3"/>
        <v>7</v>
      </c>
      <c r="B9" s="258">
        <v>44355</v>
      </c>
      <c r="C9" s="259">
        <v>72.182494999999989</v>
      </c>
      <c r="D9" s="260">
        <v>125.82507270209454</v>
      </c>
      <c r="E9" s="259">
        <f t="shared" si="0"/>
        <v>72.182494999999989</v>
      </c>
      <c r="F9" s="266"/>
      <c r="G9" s="190" t="str">
        <f t="shared" si="1"/>
        <v/>
      </c>
      <c r="H9" s="261" t="str">
        <f t="shared" si="2"/>
        <v/>
      </c>
      <c r="I9" s="262"/>
    </row>
    <row r="10" spans="1:9">
      <c r="A10" s="257">
        <f t="shared" si="3"/>
        <v>8</v>
      </c>
      <c r="B10" s="258">
        <v>44356</v>
      </c>
      <c r="C10" s="259">
        <v>96.903625000000005</v>
      </c>
      <c r="D10" s="260">
        <v>125.82507270209454</v>
      </c>
      <c r="E10" s="259">
        <f t="shared" si="0"/>
        <v>96.903625000000005</v>
      </c>
      <c r="F10" s="266"/>
      <c r="G10" s="190" t="str">
        <f t="shared" si="1"/>
        <v/>
      </c>
      <c r="H10" s="261" t="str">
        <f t="shared" si="2"/>
        <v/>
      </c>
      <c r="I10" s="262"/>
    </row>
    <row r="11" spans="1:9">
      <c r="A11" s="257">
        <f t="shared" si="3"/>
        <v>9</v>
      </c>
      <c r="B11" s="258">
        <v>44357</v>
      </c>
      <c r="C11" s="259">
        <v>108.534159</v>
      </c>
      <c r="D11" s="260">
        <v>125.82507270209454</v>
      </c>
      <c r="E11" s="259">
        <f t="shared" si="0"/>
        <v>108.534159</v>
      </c>
      <c r="F11" s="266"/>
      <c r="G11" s="190" t="str">
        <f t="shared" si="1"/>
        <v/>
      </c>
      <c r="H11" s="261" t="str">
        <f t="shared" si="2"/>
        <v/>
      </c>
      <c r="I11" s="262"/>
    </row>
    <row r="12" spans="1:9">
      <c r="A12" s="257">
        <f t="shared" si="3"/>
        <v>10</v>
      </c>
      <c r="B12" s="258">
        <v>44358</v>
      </c>
      <c r="C12" s="259">
        <v>200.63656700000001</v>
      </c>
      <c r="D12" s="260">
        <v>125.82507270209454</v>
      </c>
      <c r="E12" s="259">
        <f t="shared" si="0"/>
        <v>125.82507270209454</v>
      </c>
      <c r="F12" s="266"/>
      <c r="G12" s="190" t="str">
        <f t="shared" si="1"/>
        <v/>
      </c>
      <c r="H12" s="261" t="str">
        <f t="shared" si="2"/>
        <v/>
      </c>
      <c r="I12" s="262"/>
    </row>
    <row r="13" spans="1:9">
      <c r="A13" s="257">
        <f t="shared" si="3"/>
        <v>11</v>
      </c>
      <c r="B13" s="258">
        <v>44359</v>
      </c>
      <c r="C13" s="259">
        <v>168.742403</v>
      </c>
      <c r="D13" s="260">
        <v>125.82507270209454</v>
      </c>
      <c r="E13" s="259">
        <f t="shared" si="0"/>
        <v>125.82507270209454</v>
      </c>
      <c r="F13" s="266"/>
      <c r="G13" s="190" t="str">
        <f t="shared" si="1"/>
        <v/>
      </c>
      <c r="H13" s="261" t="str">
        <f t="shared" si="2"/>
        <v/>
      </c>
      <c r="I13" s="262"/>
    </row>
    <row r="14" spans="1:9">
      <c r="A14" s="257">
        <f t="shared" si="3"/>
        <v>12</v>
      </c>
      <c r="B14" s="258">
        <v>44360</v>
      </c>
      <c r="C14" s="259">
        <v>97.811302999999995</v>
      </c>
      <c r="D14" s="260">
        <v>125.82507270209454</v>
      </c>
      <c r="E14" s="259">
        <f t="shared" si="0"/>
        <v>97.811302999999995</v>
      </c>
      <c r="F14" s="266"/>
      <c r="G14" s="190" t="str">
        <f t="shared" si="1"/>
        <v/>
      </c>
      <c r="H14" s="261" t="str">
        <f t="shared" si="2"/>
        <v/>
      </c>
      <c r="I14" s="262"/>
    </row>
    <row r="15" spans="1:9">
      <c r="A15" s="257">
        <f t="shared" si="3"/>
        <v>13</v>
      </c>
      <c r="B15" s="258">
        <v>44361</v>
      </c>
      <c r="C15" s="259">
        <v>73.397408999999996</v>
      </c>
      <c r="D15" s="260">
        <v>125.82507270209454</v>
      </c>
      <c r="E15" s="259">
        <f t="shared" si="0"/>
        <v>73.397408999999996</v>
      </c>
      <c r="F15" s="266"/>
      <c r="G15" s="190" t="str">
        <f t="shared" si="1"/>
        <v/>
      </c>
      <c r="H15" s="261" t="str">
        <f t="shared" si="2"/>
        <v/>
      </c>
      <c r="I15" s="262"/>
    </row>
    <row r="16" spans="1:9">
      <c r="A16" s="257">
        <f t="shared" si="3"/>
        <v>14</v>
      </c>
      <c r="B16" s="258">
        <v>44362</v>
      </c>
      <c r="C16" s="259">
        <v>113.471676</v>
      </c>
      <c r="D16" s="260">
        <v>125.82507270209454</v>
      </c>
      <c r="E16" s="259">
        <f t="shared" si="0"/>
        <v>113.471676</v>
      </c>
      <c r="F16" s="266"/>
      <c r="G16" s="190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J</v>
      </c>
      <c r="H16" s="261" t="str">
        <f t="shared" si="2"/>
        <v>125,8</v>
      </c>
      <c r="I16" s="262"/>
    </row>
    <row r="17" spans="1:9">
      <c r="A17" s="257">
        <f t="shared" si="3"/>
        <v>15</v>
      </c>
      <c r="B17" s="258">
        <v>44363</v>
      </c>
      <c r="C17" s="259">
        <v>105.10672</v>
      </c>
      <c r="D17" s="260">
        <v>125.82507270209454</v>
      </c>
      <c r="E17" s="259">
        <f t="shared" si="0"/>
        <v>105.10672</v>
      </c>
      <c r="F17" s="266"/>
      <c r="G17" s="190" t="str">
        <f t="shared" si="1"/>
        <v/>
      </c>
      <c r="H17" s="261" t="str">
        <f t="shared" si="2"/>
        <v/>
      </c>
      <c r="I17" s="190"/>
    </row>
    <row r="18" spans="1:9">
      <c r="A18" s="257">
        <f t="shared" si="3"/>
        <v>16</v>
      </c>
      <c r="B18" s="258">
        <v>44364</v>
      </c>
      <c r="C18" s="259">
        <v>96.281396999999998</v>
      </c>
      <c r="D18" s="260">
        <v>125.82507270209454</v>
      </c>
      <c r="E18" s="259">
        <f t="shared" si="0"/>
        <v>96.281396999999998</v>
      </c>
      <c r="F18" s="266"/>
      <c r="G18" s="190" t="str">
        <f t="shared" si="1"/>
        <v/>
      </c>
      <c r="H18" s="261" t="str">
        <f t="shared" si="2"/>
        <v/>
      </c>
      <c r="I18" s="262"/>
    </row>
    <row r="19" spans="1:9">
      <c r="A19" s="257">
        <f t="shared" si="3"/>
        <v>17</v>
      </c>
      <c r="B19" s="258">
        <v>44365</v>
      </c>
      <c r="C19" s="259">
        <v>119.67024099999999</v>
      </c>
      <c r="D19" s="260">
        <v>125.82507270209454</v>
      </c>
      <c r="E19" s="259">
        <f t="shared" si="0"/>
        <v>119.67024099999999</v>
      </c>
      <c r="F19" s="266"/>
      <c r="G19" s="190" t="str">
        <f t="shared" si="1"/>
        <v/>
      </c>
      <c r="H19" s="261" t="str">
        <f t="shared" si="2"/>
        <v/>
      </c>
      <c r="I19" s="262"/>
    </row>
    <row r="20" spans="1:9">
      <c r="A20" s="257">
        <f t="shared" si="3"/>
        <v>18</v>
      </c>
      <c r="B20" s="258">
        <v>44366</v>
      </c>
      <c r="C20" s="259">
        <v>91.508506999999994</v>
      </c>
      <c r="D20" s="260">
        <v>125.82507270209454</v>
      </c>
      <c r="E20" s="259">
        <f t="shared" si="0"/>
        <v>91.508506999999994</v>
      </c>
      <c r="F20" s="266"/>
      <c r="G20" s="190" t="str">
        <f t="shared" si="1"/>
        <v/>
      </c>
      <c r="H20" s="261" t="str">
        <f t="shared" si="2"/>
        <v/>
      </c>
      <c r="I20" s="262"/>
    </row>
    <row r="21" spans="1:9">
      <c r="A21" s="257">
        <f t="shared" si="3"/>
        <v>19</v>
      </c>
      <c r="B21" s="258">
        <v>44367</v>
      </c>
      <c r="C21" s="259">
        <v>246.62601000000001</v>
      </c>
      <c r="D21" s="260">
        <v>125.82507270209454</v>
      </c>
      <c r="E21" s="259">
        <f t="shared" si="0"/>
        <v>125.82507270209454</v>
      </c>
      <c r="F21" s="266"/>
      <c r="G21" s="190" t="str">
        <f t="shared" si="1"/>
        <v/>
      </c>
      <c r="H21" s="261" t="str">
        <f t="shared" si="2"/>
        <v/>
      </c>
      <c r="I21" s="262"/>
    </row>
    <row r="22" spans="1:9">
      <c r="A22" s="257">
        <f t="shared" si="3"/>
        <v>20</v>
      </c>
      <c r="B22" s="258">
        <v>44368</v>
      </c>
      <c r="C22" s="259">
        <v>176.27422899999999</v>
      </c>
      <c r="D22" s="260">
        <v>125.82507270209454</v>
      </c>
      <c r="E22" s="259">
        <f t="shared" si="0"/>
        <v>125.82507270209454</v>
      </c>
      <c r="F22" s="266"/>
      <c r="G22" s="190" t="str">
        <f t="shared" si="1"/>
        <v/>
      </c>
      <c r="H22" s="261" t="str">
        <f t="shared" si="2"/>
        <v/>
      </c>
      <c r="I22" s="262"/>
    </row>
    <row r="23" spans="1:9">
      <c r="A23" s="257">
        <f t="shared" si="3"/>
        <v>21</v>
      </c>
      <c r="B23" s="258">
        <v>44369</v>
      </c>
      <c r="C23" s="259">
        <v>118.335171</v>
      </c>
      <c r="D23" s="260">
        <v>125.82507270209454</v>
      </c>
      <c r="E23" s="259">
        <f t="shared" si="0"/>
        <v>118.335171</v>
      </c>
      <c r="F23" s="266"/>
      <c r="G23" s="190" t="str">
        <f t="shared" si="1"/>
        <v/>
      </c>
      <c r="H23" s="261" t="str">
        <f t="shared" si="2"/>
        <v/>
      </c>
      <c r="I23" s="262"/>
    </row>
    <row r="24" spans="1:9">
      <c r="A24" s="257">
        <f t="shared" si="3"/>
        <v>22</v>
      </c>
      <c r="B24" s="258">
        <v>44370</v>
      </c>
      <c r="C24" s="259">
        <v>145.47978800000001</v>
      </c>
      <c r="D24" s="260">
        <v>125.82507270209454</v>
      </c>
      <c r="E24" s="259">
        <f t="shared" si="0"/>
        <v>125.82507270209454</v>
      </c>
      <c r="F24" s="266"/>
      <c r="G24" s="190" t="str">
        <f t="shared" si="1"/>
        <v/>
      </c>
      <c r="H24" s="261" t="str">
        <f t="shared" si="2"/>
        <v/>
      </c>
      <c r="I24" s="262"/>
    </row>
    <row r="25" spans="1:9">
      <c r="A25" s="257">
        <f t="shared" si="3"/>
        <v>23</v>
      </c>
      <c r="B25" s="258">
        <v>44371</v>
      </c>
      <c r="C25" s="259">
        <v>137.70209199999999</v>
      </c>
      <c r="D25" s="260">
        <v>125.82507270209454</v>
      </c>
      <c r="E25" s="259">
        <f t="shared" si="0"/>
        <v>125.82507270209454</v>
      </c>
      <c r="F25" s="266"/>
      <c r="G25" s="190" t="str">
        <f t="shared" si="1"/>
        <v/>
      </c>
      <c r="H25" s="261" t="str">
        <f t="shared" si="2"/>
        <v/>
      </c>
      <c r="I25" s="262"/>
    </row>
    <row r="26" spans="1:9">
      <c r="A26" s="257">
        <f t="shared" si="3"/>
        <v>24</v>
      </c>
      <c r="B26" s="258">
        <v>44372</v>
      </c>
      <c r="C26" s="259">
        <v>113.49032799999999</v>
      </c>
      <c r="D26" s="260">
        <v>125.82507270209454</v>
      </c>
      <c r="E26" s="259">
        <f t="shared" si="0"/>
        <v>113.49032799999999</v>
      </c>
      <c r="F26" s="266"/>
      <c r="G26" s="190" t="str">
        <f t="shared" si="1"/>
        <v/>
      </c>
      <c r="H26" s="261" t="str">
        <f t="shared" si="2"/>
        <v/>
      </c>
      <c r="I26" s="262"/>
    </row>
    <row r="27" spans="1:9">
      <c r="A27" s="257">
        <f t="shared" si="3"/>
        <v>25</v>
      </c>
      <c r="B27" s="258">
        <v>44373</v>
      </c>
      <c r="C27" s="259">
        <v>125.793667</v>
      </c>
      <c r="D27" s="260">
        <v>125.82507270209454</v>
      </c>
      <c r="E27" s="259">
        <f t="shared" si="0"/>
        <v>125.793667</v>
      </c>
      <c r="F27" s="266"/>
      <c r="G27" s="190" t="str">
        <f t="shared" si="1"/>
        <v/>
      </c>
      <c r="H27" s="261" t="str">
        <f t="shared" si="2"/>
        <v/>
      </c>
      <c r="I27" s="262"/>
    </row>
    <row r="28" spans="1:9">
      <c r="A28" s="257">
        <f t="shared" si="3"/>
        <v>26</v>
      </c>
      <c r="B28" s="258">
        <v>44374</v>
      </c>
      <c r="C28" s="259">
        <v>158.22527400000001</v>
      </c>
      <c r="D28" s="260">
        <v>125.82507270209454</v>
      </c>
      <c r="E28" s="259">
        <f t="shared" si="0"/>
        <v>125.82507270209454</v>
      </c>
      <c r="F28" s="266"/>
      <c r="G28" s="190" t="str">
        <f t="shared" si="1"/>
        <v/>
      </c>
      <c r="H28" s="261" t="str">
        <f t="shared" si="2"/>
        <v/>
      </c>
      <c r="I28" s="262"/>
    </row>
    <row r="29" spans="1:9">
      <c r="A29" s="257">
        <f t="shared" si="3"/>
        <v>27</v>
      </c>
      <c r="B29" s="258">
        <v>44375</v>
      </c>
      <c r="C29" s="259">
        <v>127.65812600000001</v>
      </c>
      <c r="D29" s="260">
        <v>125.82507270209454</v>
      </c>
      <c r="E29" s="259">
        <f t="shared" si="0"/>
        <v>125.82507270209454</v>
      </c>
      <c r="F29" s="266"/>
      <c r="G29" s="190" t="str">
        <f t="shared" si="1"/>
        <v/>
      </c>
      <c r="H29" s="261" t="str">
        <f t="shared" si="2"/>
        <v/>
      </c>
      <c r="I29" s="262"/>
    </row>
    <row r="30" spans="1:9">
      <c r="A30" s="257">
        <f t="shared" si="3"/>
        <v>28</v>
      </c>
      <c r="B30" s="258">
        <v>44376</v>
      </c>
      <c r="C30" s="259">
        <v>71.429096999999999</v>
      </c>
      <c r="D30" s="260">
        <v>125.82507270209454</v>
      </c>
      <c r="E30" s="259">
        <f t="shared" si="0"/>
        <v>71.429096999999999</v>
      </c>
      <c r="F30" s="266"/>
      <c r="G30" s="190" t="str">
        <f t="shared" si="1"/>
        <v/>
      </c>
      <c r="H30" s="261" t="str">
        <f t="shared" si="2"/>
        <v/>
      </c>
      <c r="I30" s="262"/>
    </row>
    <row r="31" spans="1:9">
      <c r="A31" s="257">
        <f t="shared" si="3"/>
        <v>29</v>
      </c>
      <c r="B31" s="258">
        <v>44377</v>
      </c>
      <c r="C31" s="259">
        <v>68.222331999999994</v>
      </c>
      <c r="D31" s="260">
        <v>125.82507270209454</v>
      </c>
      <c r="E31" s="259">
        <f t="shared" si="0"/>
        <v>68.222331999999994</v>
      </c>
      <c r="F31" s="266"/>
      <c r="G31" s="190" t="str">
        <f t="shared" si="1"/>
        <v/>
      </c>
      <c r="H31" s="261" t="str">
        <f t="shared" si="2"/>
        <v/>
      </c>
      <c r="I31" s="262"/>
    </row>
    <row r="32" spans="1:9">
      <c r="A32" s="257">
        <f t="shared" si="3"/>
        <v>30</v>
      </c>
      <c r="B32" s="258">
        <v>44378</v>
      </c>
      <c r="C32" s="259">
        <v>53.852112999999996</v>
      </c>
      <c r="D32" s="260">
        <v>123.76445904246525</v>
      </c>
      <c r="E32" s="259">
        <f t="shared" si="0"/>
        <v>53.852112999999996</v>
      </c>
      <c r="F32" s="266"/>
      <c r="G32" s="190" t="str">
        <f t="shared" si="1"/>
        <v/>
      </c>
      <c r="H32" s="261" t="str">
        <f t="shared" si="2"/>
        <v/>
      </c>
      <c r="I32" s="262"/>
    </row>
    <row r="33" spans="1:9">
      <c r="A33" s="257">
        <f t="shared" si="3"/>
        <v>31</v>
      </c>
      <c r="B33" s="258">
        <v>44379</v>
      </c>
      <c r="C33" s="259">
        <v>81.504248000000004</v>
      </c>
      <c r="D33" s="260">
        <v>123.76445904246525</v>
      </c>
      <c r="E33" s="259">
        <f t="shared" si="0"/>
        <v>81.504248000000004</v>
      </c>
      <c r="F33" s="262"/>
      <c r="G33" s="190" t="str">
        <f t="shared" si="1"/>
        <v/>
      </c>
      <c r="H33" s="261" t="str">
        <f t="shared" si="2"/>
        <v/>
      </c>
      <c r="I33" s="262"/>
    </row>
    <row r="34" spans="1:9">
      <c r="A34" s="257">
        <f t="shared" si="3"/>
        <v>32</v>
      </c>
      <c r="B34" s="258">
        <v>44380</v>
      </c>
      <c r="C34" s="259">
        <v>108.750089</v>
      </c>
      <c r="D34" s="260">
        <v>123.76445904246525</v>
      </c>
      <c r="E34" s="259">
        <f t="shared" si="0"/>
        <v>108.750089</v>
      </c>
      <c r="F34" s="266"/>
      <c r="G34" s="190" t="str">
        <f t="shared" si="1"/>
        <v/>
      </c>
      <c r="H34" s="261" t="str">
        <f t="shared" si="2"/>
        <v/>
      </c>
      <c r="I34" s="262"/>
    </row>
    <row r="35" spans="1:9">
      <c r="A35" s="257">
        <f t="shared" si="3"/>
        <v>33</v>
      </c>
      <c r="B35" s="258">
        <v>44381</v>
      </c>
      <c r="C35" s="259">
        <v>175.475739</v>
      </c>
      <c r="D35" s="260">
        <v>123.76445904246525</v>
      </c>
      <c r="E35" s="259">
        <f t="shared" si="0"/>
        <v>123.76445904246525</v>
      </c>
      <c r="F35" s="266"/>
      <c r="G35" s="190" t="str">
        <f t="shared" si="1"/>
        <v/>
      </c>
      <c r="H35" s="261" t="str">
        <f t="shared" si="2"/>
        <v/>
      </c>
      <c r="I35" s="262"/>
    </row>
    <row r="36" spans="1:9">
      <c r="A36" s="257">
        <f t="shared" si="3"/>
        <v>34</v>
      </c>
      <c r="B36" s="258">
        <v>44382</v>
      </c>
      <c r="C36" s="259">
        <v>185.84594899999999</v>
      </c>
      <c r="D36" s="260">
        <v>123.76445904246525</v>
      </c>
      <c r="E36" s="259">
        <f t="shared" si="0"/>
        <v>123.76445904246525</v>
      </c>
      <c r="F36" s="266"/>
      <c r="G36" s="190" t="str">
        <f t="shared" si="1"/>
        <v/>
      </c>
      <c r="H36" s="261" t="str">
        <f t="shared" si="2"/>
        <v/>
      </c>
      <c r="I36" s="262"/>
    </row>
    <row r="37" spans="1:9">
      <c r="A37" s="257">
        <f t="shared" si="3"/>
        <v>35</v>
      </c>
      <c r="B37" s="258">
        <v>44383</v>
      </c>
      <c r="C37" s="259">
        <v>170.269338</v>
      </c>
      <c r="D37" s="260">
        <v>123.76445904246525</v>
      </c>
      <c r="E37" s="259">
        <f t="shared" si="0"/>
        <v>123.76445904246525</v>
      </c>
      <c r="F37" s="266"/>
      <c r="G37" s="190" t="str">
        <f t="shared" si="1"/>
        <v/>
      </c>
      <c r="H37" s="261" t="str">
        <f t="shared" si="2"/>
        <v/>
      </c>
      <c r="I37" s="262"/>
    </row>
    <row r="38" spans="1:9">
      <c r="A38" s="257">
        <f t="shared" si="3"/>
        <v>36</v>
      </c>
      <c r="B38" s="258">
        <v>44384</v>
      </c>
      <c r="C38" s="259">
        <v>100.094718</v>
      </c>
      <c r="D38" s="260">
        <v>123.76445904246525</v>
      </c>
      <c r="E38" s="259">
        <f t="shared" si="0"/>
        <v>100.094718</v>
      </c>
      <c r="F38" s="266"/>
      <c r="G38" s="190" t="str">
        <f t="shared" si="1"/>
        <v/>
      </c>
      <c r="H38" s="261" t="str">
        <f t="shared" si="2"/>
        <v/>
      </c>
      <c r="I38" s="262"/>
    </row>
    <row r="39" spans="1:9">
      <c r="A39" s="257">
        <f t="shared" si="3"/>
        <v>37</v>
      </c>
      <c r="B39" s="258">
        <v>44385</v>
      </c>
      <c r="C39" s="259">
        <v>118.722133</v>
      </c>
      <c r="D39" s="260">
        <v>123.76445904246525</v>
      </c>
      <c r="E39" s="259">
        <f t="shared" si="0"/>
        <v>118.722133</v>
      </c>
      <c r="F39" s="266"/>
      <c r="G39" s="190" t="str">
        <f t="shared" si="1"/>
        <v/>
      </c>
      <c r="H39" s="261" t="str">
        <f t="shared" si="2"/>
        <v/>
      </c>
      <c r="I39" s="262"/>
    </row>
    <row r="40" spans="1:9">
      <c r="A40" s="257">
        <f t="shared" si="3"/>
        <v>38</v>
      </c>
      <c r="B40" s="258">
        <v>44386</v>
      </c>
      <c r="C40" s="259">
        <v>106.792276</v>
      </c>
      <c r="D40" s="260">
        <v>123.76445904246525</v>
      </c>
      <c r="E40" s="259">
        <f t="shared" si="0"/>
        <v>106.792276</v>
      </c>
      <c r="F40" s="266"/>
      <c r="G40" s="190" t="str">
        <f t="shared" si="1"/>
        <v/>
      </c>
      <c r="H40" s="261" t="str">
        <f t="shared" si="2"/>
        <v/>
      </c>
      <c r="I40" s="262"/>
    </row>
    <row r="41" spans="1:9">
      <c r="A41" s="257">
        <f t="shared" si="3"/>
        <v>39</v>
      </c>
      <c r="B41" s="258">
        <v>44387</v>
      </c>
      <c r="C41" s="259">
        <v>101.92558199999999</v>
      </c>
      <c r="D41" s="260">
        <v>123.76445904246525</v>
      </c>
      <c r="E41" s="259">
        <f t="shared" si="0"/>
        <v>101.92558199999999</v>
      </c>
      <c r="F41" s="266"/>
      <c r="G41" s="190" t="str">
        <f t="shared" si="1"/>
        <v/>
      </c>
      <c r="H41" s="261" t="str">
        <f t="shared" si="2"/>
        <v/>
      </c>
      <c r="I41" s="262"/>
    </row>
    <row r="42" spans="1:9">
      <c r="A42" s="257">
        <f t="shared" si="3"/>
        <v>40</v>
      </c>
      <c r="B42" s="258">
        <v>44388</v>
      </c>
      <c r="C42" s="259">
        <v>129.85971499999999</v>
      </c>
      <c r="D42" s="260">
        <v>123.76445904246525</v>
      </c>
      <c r="E42" s="259">
        <f t="shared" si="0"/>
        <v>123.76445904246525</v>
      </c>
      <c r="F42" s="266"/>
      <c r="G42" s="190" t="str">
        <f t="shared" si="1"/>
        <v/>
      </c>
      <c r="H42" s="261" t="str">
        <f t="shared" si="2"/>
        <v/>
      </c>
      <c r="I42" s="262"/>
    </row>
    <row r="43" spans="1:9">
      <c r="A43" s="257">
        <f t="shared" si="3"/>
        <v>41</v>
      </c>
      <c r="B43" s="258">
        <v>44389</v>
      </c>
      <c r="C43" s="259">
        <v>268.68721500000004</v>
      </c>
      <c r="D43" s="260">
        <v>123.76445904246525</v>
      </c>
      <c r="E43" s="259">
        <f t="shared" si="0"/>
        <v>123.76445904246525</v>
      </c>
      <c r="F43" s="266"/>
      <c r="G43" s="190" t="str">
        <f t="shared" si="1"/>
        <v/>
      </c>
      <c r="H43" s="261" t="str">
        <f t="shared" si="2"/>
        <v/>
      </c>
      <c r="I43" s="262"/>
    </row>
    <row r="44" spans="1:9">
      <c r="A44" s="257">
        <f t="shared" si="3"/>
        <v>42</v>
      </c>
      <c r="B44" s="258">
        <v>44390</v>
      </c>
      <c r="C44" s="259">
        <v>180.81399199999998</v>
      </c>
      <c r="D44" s="260">
        <v>123.76445904246525</v>
      </c>
      <c r="E44" s="259">
        <f t="shared" si="0"/>
        <v>123.76445904246525</v>
      </c>
      <c r="F44" s="266"/>
      <c r="G44" s="190" t="str">
        <f t="shared" si="1"/>
        <v/>
      </c>
      <c r="H44" s="261" t="str">
        <f t="shared" si="2"/>
        <v/>
      </c>
      <c r="I44" s="262"/>
    </row>
    <row r="45" spans="1:9">
      <c r="A45" s="257">
        <f t="shared" si="3"/>
        <v>43</v>
      </c>
      <c r="B45" s="258">
        <v>44391</v>
      </c>
      <c r="C45" s="259">
        <v>192.07750300000001</v>
      </c>
      <c r="D45" s="260">
        <v>123.76445904246525</v>
      </c>
      <c r="E45" s="259">
        <f t="shared" si="0"/>
        <v>123.76445904246525</v>
      </c>
      <c r="F45" s="266"/>
      <c r="G45" s="190" t="str">
        <f t="shared" si="1"/>
        <v/>
      </c>
      <c r="H45" s="261" t="str">
        <f t="shared" si="2"/>
        <v/>
      </c>
      <c r="I45" s="262"/>
    </row>
    <row r="46" spans="1:9">
      <c r="A46" s="257">
        <f t="shared" si="3"/>
        <v>44</v>
      </c>
      <c r="B46" s="258">
        <v>44392</v>
      </c>
      <c r="C46" s="259">
        <v>191.45426400000002</v>
      </c>
      <c r="D46" s="260">
        <v>123.76445904246525</v>
      </c>
      <c r="E46" s="259">
        <f t="shared" si="0"/>
        <v>123.76445904246525</v>
      </c>
      <c r="F46" s="266"/>
      <c r="G46" s="190" t="str">
        <f t="shared" si="1"/>
        <v>J</v>
      </c>
      <c r="H46" s="261" t="str">
        <f t="shared" si="2"/>
        <v>123,8</v>
      </c>
      <c r="I46" s="262"/>
    </row>
    <row r="47" spans="1:9">
      <c r="A47" s="257">
        <f t="shared" si="3"/>
        <v>45</v>
      </c>
      <c r="B47" s="258">
        <v>44393</v>
      </c>
      <c r="C47" s="259">
        <v>169.26837499999999</v>
      </c>
      <c r="D47" s="260">
        <v>123.76445904246525</v>
      </c>
      <c r="E47" s="259">
        <f t="shared" si="0"/>
        <v>123.76445904246525</v>
      </c>
      <c r="F47" s="266"/>
      <c r="G47" s="190" t="str">
        <f t="shared" si="1"/>
        <v/>
      </c>
      <c r="H47" s="261" t="str">
        <f t="shared" si="2"/>
        <v/>
      </c>
      <c r="I47" s="262"/>
    </row>
    <row r="48" spans="1:9">
      <c r="A48" s="257">
        <f t="shared" si="3"/>
        <v>46</v>
      </c>
      <c r="B48" s="258">
        <v>44394</v>
      </c>
      <c r="C48" s="259">
        <v>110.28638100000001</v>
      </c>
      <c r="D48" s="260">
        <v>123.76445904246525</v>
      </c>
      <c r="E48" s="259">
        <f t="shared" si="0"/>
        <v>110.28638100000001</v>
      </c>
      <c r="F48" s="266"/>
      <c r="G48" s="190" t="str">
        <f t="shared" si="1"/>
        <v/>
      </c>
      <c r="H48" s="261" t="str">
        <f t="shared" si="2"/>
        <v/>
      </c>
      <c r="I48" s="262"/>
    </row>
    <row r="49" spans="1:9">
      <c r="A49" s="257">
        <f t="shared" si="3"/>
        <v>47</v>
      </c>
      <c r="B49" s="258">
        <v>44395</v>
      </c>
      <c r="C49" s="259">
        <v>164.71628200000001</v>
      </c>
      <c r="D49" s="260">
        <v>123.76445904246525</v>
      </c>
      <c r="E49" s="259">
        <f t="shared" si="0"/>
        <v>123.76445904246525</v>
      </c>
      <c r="F49" s="266"/>
      <c r="G49" s="190" t="str">
        <f t="shared" si="1"/>
        <v/>
      </c>
      <c r="H49" s="261" t="str">
        <f t="shared" si="2"/>
        <v/>
      </c>
      <c r="I49" s="262"/>
    </row>
    <row r="50" spans="1:9">
      <c r="A50" s="257">
        <f t="shared" si="3"/>
        <v>48</v>
      </c>
      <c r="B50" s="258">
        <v>44396</v>
      </c>
      <c r="C50" s="259">
        <v>90.285565000000005</v>
      </c>
      <c r="D50" s="260">
        <v>123.76445904246525</v>
      </c>
      <c r="E50" s="259">
        <f t="shared" si="0"/>
        <v>90.285565000000005</v>
      </c>
      <c r="F50" s="266"/>
      <c r="G50" s="190" t="str">
        <f t="shared" si="1"/>
        <v/>
      </c>
      <c r="H50" s="261" t="str">
        <f t="shared" si="2"/>
        <v/>
      </c>
      <c r="I50" s="262"/>
    </row>
    <row r="51" spans="1:9">
      <c r="A51" s="257">
        <f t="shared" si="3"/>
        <v>49</v>
      </c>
      <c r="B51" s="258">
        <v>44397</v>
      </c>
      <c r="C51" s="259">
        <v>60.902248</v>
      </c>
      <c r="D51" s="260">
        <v>123.76445904246525</v>
      </c>
      <c r="E51" s="259">
        <f t="shared" si="0"/>
        <v>60.902248</v>
      </c>
      <c r="F51" s="266"/>
      <c r="G51" s="190" t="str">
        <f t="shared" si="1"/>
        <v/>
      </c>
      <c r="H51" s="261" t="str">
        <f t="shared" si="2"/>
        <v/>
      </c>
      <c r="I51" s="262"/>
    </row>
    <row r="52" spans="1:9">
      <c r="A52" s="257">
        <f t="shared" si="3"/>
        <v>50</v>
      </c>
      <c r="B52" s="258">
        <v>44398</v>
      </c>
      <c r="C52" s="259">
        <v>54.756022999999999</v>
      </c>
      <c r="D52" s="260">
        <v>123.76445904246525</v>
      </c>
      <c r="E52" s="259">
        <f t="shared" si="0"/>
        <v>54.756022999999999</v>
      </c>
      <c r="F52" s="266"/>
      <c r="G52" s="190" t="str">
        <f t="shared" si="1"/>
        <v/>
      </c>
      <c r="H52" s="261" t="str">
        <f t="shared" si="2"/>
        <v/>
      </c>
      <c r="I52" s="262"/>
    </row>
    <row r="53" spans="1:9">
      <c r="A53" s="257">
        <f t="shared" si="3"/>
        <v>51</v>
      </c>
      <c r="B53" s="258">
        <v>44399</v>
      </c>
      <c r="C53" s="259">
        <v>107.599315</v>
      </c>
      <c r="D53" s="260">
        <v>123.76445904246525</v>
      </c>
      <c r="E53" s="259">
        <f t="shared" si="0"/>
        <v>107.599315</v>
      </c>
      <c r="F53" s="266"/>
      <c r="G53" s="190" t="str">
        <f t="shared" si="1"/>
        <v/>
      </c>
      <c r="H53" s="261" t="str">
        <f t="shared" si="2"/>
        <v/>
      </c>
      <c r="I53" s="262"/>
    </row>
    <row r="54" spans="1:9">
      <c r="A54" s="257">
        <f t="shared" si="3"/>
        <v>52</v>
      </c>
      <c r="B54" s="258">
        <v>44400</v>
      </c>
      <c r="C54" s="259">
        <v>186.83463</v>
      </c>
      <c r="D54" s="260">
        <v>123.76445904246525</v>
      </c>
      <c r="E54" s="259">
        <f t="shared" si="0"/>
        <v>123.76445904246525</v>
      </c>
      <c r="F54" s="266"/>
      <c r="G54" s="190" t="str">
        <f t="shared" si="1"/>
        <v/>
      </c>
      <c r="H54" s="261" t="str">
        <f t="shared" si="2"/>
        <v/>
      </c>
      <c r="I54" s="262"/>
    </row>
    <row r="55" spans="1:9">
      <c r="A55" s="257">
        <f t="shared" si="3"/>
        <v>53</v>
      </c>
      <c r="B55" s="258">
        <v>44401</v>
      </c>
      <c r="C55" s="259">
        <v>132.32966300000001</v>
      </c>
      <c r="D55" s="260">
        <v>123.76445904246525</v>
      </c>
      <c r="E55" s="259">
        <f t="shared" si="0"/>
        <v>123.76445904246525</v>
      </c>
      <c r="F55" s="266"/>
      <c r="G55" s="190" t="str">
        <f t="shared" si="1"/>
        <v/>
      </c>
      <c r="H55" s="261" t="str">
        <f t="shared" si="2"/>
        <v/>
      </c>
      <c r="I55" s="262"/>
    </row>
    <row r="56" spans="1:9">
      <c r="A56" s="257">
        <f t="shared" si="3"/>
        <v>54</v>
      </c>
      <c r="B56" s="258">
        <v>44402</v>
      </c>
      <c r="C56" s="259">
        <v>99.525710000000004</v>
      </c>
      <c r="D56" s="260">
        <v>123.76445904246525</v>
      </c>
      <c r="E56" s="259">
        <f t="shared" si="0"/>
        <v>99.525710000000004</v>
      </c>
      <c r="F56" s="266"/>
      <c r="G56" s="190" t="str">
        <f t="shared" si="1"/>
        <v/>
      </c>
      <c r="H56" s="261" t="str">
        <f t="shared" si="2"/>
        <v/>
      </c>
      <c r="I56" s="262"/>
    </row>
    <row r="57" spans="1:9">
      <c r="A57" s="257">
        <f t="shared" si="3"/>
        <v>55</v>
      </c>
      <c r="B57" s="258">
        <v>44403</v>
      </c>
      <c r="C57" s="259">
        <v>96.478736999999995</v>
      </c>
      <c r="D57" s="260">
        <v>123.76445904246525</v>
      </c>
      <c r="E57" s="259">
        <f t="shared" si="0"/>
        <v>96.478736999999995</v>
      </c>
      <c r="F57" s="266"/>
      <c r="G57" s="190" t="str">
        <f t="shared" si="1"/>
        <v/>
      </c>
      <c r="H57" s="261" t="str">
        <f t="shared" si="2"/>
        <v/>
      </c>
      <c r="I57" s="262"/>
    </row>
    <row r="58" spans="1:9">
      <c r="A58" s="257">
        <f t="shared" si="3"/>
        <v>56</v>
      </c>
      <c r="B58" s="258">
        <v>44404</v>
      </c>
      <c r="C58" s="259">
        <v>97.839278999999991</v>
      </c>
      <c r="D58" s="260">
        <v>123.76445904246525</v>
      </c>
      <c r="E58" s="259">
        <f t="shared" si="0"/>
        <v>97.839278999999991</v>
      </c>
      <c r="F58" s="266"/>
      <c r="G58" s="190" t="str">
        <f t="shared" si="1"/>
        <v/>
      </c>
      <c r="H58" s="261" t="str">
        <f t="shared" si="2"/>
        <v/>
      </c>
      <c r="I58" s="262"/>
    </row>
    <row r="59" spans="1:9">
      <c r="A59" s="257">
        <f t="shared" si="3"/>
        <v>57</v>
      </c>
      <c r="B59" s="258">
        <v>44405</v>
      </c>
      <c r="C59" s="259">
        <v>141.17573199999998</v>
      </c>
      <c r="D59" s="260">
        <v>123.76445904246525</v>
      </c>
      <c r="E59" s="259">
        <f t="shared" si="0"/>
        <v>123.76445904246525</v>
      </c>
      <c r="F59" s="266"/>
      <c r="G59" s="190" t="str">
        <f t="shared" si="1"/>
        <v/>
      </c>
      <c r="H59" s="261" t="str">
        <f t="shared" si="2"/>
        <v/>
      </c>
      <c r="I59" s="262"/>
    </row>
    <row r="60" spans="1:9">
      <c r="A60" s="257">
        <f t="shared" si="3"/>
        <v>58</v>
      </c>
      <c r="B60" s="258">
        <v>44406</v>
      </c>
      <c r="C60" s="259">
        <v>126.492373</v>
      </c>
      <c r="D60" s="260">
        <v>123.76445904246525</v>
      </c>
      <c r="E60" s="259">
        <f t="shared" si="0"/>
        <v>123.76445904246525</v>
      </c>
      <c r="F60" s="266"/>
      <c r="G60" s="190" t="str">
        <f t="shared" si="1"/>
        <v/>
      </c>
      <c r="H60" s="261" t="str">
        <f t="shared" si="2"/>
        <v/>
      </c>
      <c r="I60" s="262"/>
    </row>
    <row r="61" spans="1:9">
      <c r="A61" s="257">
        <f t="shared" si="3"/>
        <v>59</v>
      </c>
      <c r="B61" s="258">
        <v>44407</v>
      </c>
      <c r="C61" s="259">
        <v>139.68522700000003</v>
      </c>
      <c r="D61" s="260">
        <v>123.76445904246525</v>
      </c>
      <c r="E61" s="259">
        <f t="shared" si="0"/>
        <v>123.76445904246525</v>
      </c>
      <c r="F61" s="266"/>
      <c r="G61" s="190" t="str">
        <f t="shared" si="1"/>
        <v/>
      </c>
      <c r="H61" s="261" t="str">
        <f t="shared" si="2"/>
        <v/>
      </c>
      <c r="I61" s="262"/>
    </row>
    <row r="62" spans="1:9">
      <c r="A62" s="257">
        <f t="shared" si="3"/>
        <v>60</v>
      </c>
      <c r="B62" s="258">
        <v>44408</v>
      </c>
      <c r="C62" s="259">
        <v>231.37061</v>
      </c>
      <c r="D62" s="260">
        <v>123.76445904246525</v>
      </c>
      <c r="E62" s="259">
        <f t="shared" si="0"/>
        <v>123.76445904246525</v>
      </c>
      <c r="F62" s="266"/>
      <c r="G62" s="190" t="str">
        <f t="shared" si="1"/>
        <v/>
      </c>
      <c r="H62" s="261" t="str">
        <f t="shared" si="2"/>
        <v/>
      </c>
      <c r="I62" s="262"/>
    </row>
    <row r="63" spans="1:9">
      <c r="A63" s="257">
        <f t="shared" si="3"/>
        <v>61</v>
      </c>
      <c r="B63" s="258">
        <v>44409</v>
      </c>
      <c r="C63" s="259">
        <v>105.18390199999999</v>
      </c>
      <c r="D63" s="260">
        <v>120.33538246296297</v>
      </c>
      <c r="E63" s="259">
        <f t="shared" si="0"/>
        <v>105.18390199999999</v>
      </c>
      <c r="F63" s="262"/>
      <c r="G63" s="190" t="str">
        <f t="shared" si="1"/>
        <v/>
      </c>
      <c r="H63" s="261" t="str">
        <f t="shared" si="2"/>
        <v/>
      </c>
      <c r="I63" s="262"/>
    </row>
    <row r="64" spans="1:9">
      <c r="A64" s="257">
        <f t="shared" si="3"/>
        <v>62</v>
      </c>
      <c r="B64" s="258">
        <v>44410</v>
      </c>
      <c r="C64" s="259">
        <v>65.449372999999994</v>
      </c>
      <c r="D64" s="260">
        <v>120.33538246296297</v>
      </c>
      <c r="E64" s="259">
        <f t="shared" si="0"/>
        <v>65.449372999999994</v>
      </c>
      <c r="F64" s="266"/>
      <c r="G64" s="190" t="str">
        <f t="shared" si="1"/>
        <v/>
      </c>
      <c r="H64" s="261" t="str">
        <f t="shared" si="2"/>
        <v/>
      </c>
      <c r="I64" s="262"/>
    </row>
    <row r="65" spans="1:9">
      <c r="A65" s="257">
        <f t="shared" si="3"/>
        <v>63</v>
      </c>
      <c r="B65" s="258">
        <v>44411</v>
      </c>
      <c r="C65" s="259">
        <v>81.19602900000001</v>
      </c>
      <c r="D65" s="260">
        <v>120.33538246296297</v>
      </c>
      <c r="E65" s="259">
        <f t="shared" si="0"/>
        <v>81.19602900000001</v>
      </c>
      <c r="F65" s="266"/>
      <c r="G65" s="190" t="str">
        <f t="shared" si="1"/>
        <v/>
      </c>
      <c r="H65" s="261" t="str">
        <f t="shared" si="2"/>
        <v/>
      </c>
      <c r="I65" s="262"/>
    </row>
    <row r="66" spans="1:9">
      <c r="A66" s="257">
        <f t="shared" si="3"/>
        <v>64</v>
      </c>
      <c r="B66" s="258">
        <v>44412</v>
      </c>
      <c r="C66" s="259">
        <v>117.953541</v>
      </c>
      <c r="D66" s="260">
        <v>120.33538246296297</v>
      </c>
      <c r="E66" s="259">
        <f t="shared" si="0"/>
        <v>117.953541</v>
      </c>
      <c r="F66" s="266"/>
      <c r="G66" s="190" t="str">
        <f t="shared" si="1"/>
        <v/>
      </c>
      <c r="H66" s="261" t="str">
        <f t="shared" si="2"/>
        <v/>
      </c>
      <c r="I66" s="262"/>
    </row>
    <row r="67" spans="1:9">
      <c r="A67" s="257">
        <f t="shared" si="3"/>
        <v>65</v>
      </c>
      <c r="B67" s="258">
        <v>44413</v>
      </c>
      <c r="C67" s="259">
        <v>126.275744</v>
      </c>
      <c r="D67" s="260">
        <v>120.33538246296297</v>
      </c>
      <c r="E67" s="259">
        <f t="shared" ref="E67:E130" si="4">IF(C67&gt;D67,D67,C67)</f>
        <v>120.33538246296297</v>
      </c>
      <c r="F67" s="266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61" t="str">
        <f t="shared" ref="H67:H130" si="6">IF(DAY($B67)=15,TEXT(D67,"#,0"),"")</f>
        <v/>
      </c>
      <c r="I67" s="262"/>
    </row>
    <row r="68" spans="1:9">
      <c r="A68" s="257">
        <f t="shared" ref="A68:A131" si="7">+A67+1</f>
        <v>66</v>
      </c>
      <c r="B68" s="258">
        <v>44414</v>
      </c>
      <c r="C68" s="259">
        <v>136.36200199999999</v>
      </c>
      <c r="D68" s="260">
        <v>120.33538246296297</v>
      </c>
      <c r="E68" s="259">
        <f t="shared" si="4"/>
        <v>120.33538246296297</v>
      </c>
      <c r="F68" s="266"/>
      <c r="G68" s="190" t="str">
        <f t="shared" si="5"/>
        <v/>
      </c>
      <c r="H68" s="261" t="str">
        <f t="shared" si="6"/>
        <v/>
      </c>
      <c r="I68" s="262"/>
    </row>
    <row r="69" spans="1:9">
      <c r="A69" s="257">
        <f t="shared" si="7"/>
        <v>67</v>
      </c>
      <c r="B69" s="258">
        <v>44415</v>
      </c>
      <c r="C69" s="259">
        <v>161.55543</v>
      </c>
      <c r="D69" s="260">
        <v>120.33538246296297</v>
      </c>
      <c r="E69" s="259">
        <f t="shared" si="4"/>
        <v>120.33538246296297</v>
      </c>
      <c r="F69" s="266"/>
      <c r="G69" s="190" t="str">
        <f t="shared" si="5"/>
        <v/>
      </c>
      <c r="H69" s="261" t="str">
        <f t="shared" si="6"/>
        <v/>
      </c>
      <c r="I69" s="262"/>
    </row>
    <row r="70" spans="1:9">
      <c r="A70" s="257">
        <f t="shared" si="7"/>
        <v>68</v>
      </c>
      <c r="B70" s="258">
        <v>44416</v>
      </c>
      <c r="C70" s="259">
        <v>90.905335999999991</v>
      </c>
      <c r="D70" s="260">
        <v>120.33538246296297</v>
      </c>
      <c r="E70" s="259">
        <f t="shared" si="4"/>
        <v>90.905335999999991</v>
      </c>
      <c r="F70" s="266"/>
      <c r="G70" s="190" t="str">
        <f t="shared" si="5"/>
        <v/>
      </c>
      <c r="H70" s="261" t="str">
        <f t="shared" si="6"/>
        <v/>
      </c>
      <c r="I70" s="262"/>
    </row>
    <row r="71" spans="1:9">
      <c r="A71" s="257">
        <f t="shared" si="7"/>
        <v>69</v>
      </c>
      <c r="B71" s="258">
        <v>44417</v>
      </c>
      <c r="C71" s="259">
        <v>83.165841999999998</v>
      </c>
      <c r="D71" s="260">
        <v>120.33538246296297</v>
      </c>
      <c r="E71" s="259">
        <f t="shared" si="4"/>
        <v>83.165841999999998</v>
      </c>
      <c r="F71" s="266"/>
      <c r="G71" s="190" t="str">
        <f t="shared" si="5"/>
        <v/>
      </c>
      <c r="H71" s="261" t="str">
        <f t="shared" si="6"/>
        <v/>
      </c>
      <c r="I71" s="262"/>
    </row>
    <row r="72" spans="1:9">
      <c r="A72" s="257">
        <f t="shared" si="7"/>
        <v>70</v>
      </c>
      <c r="B72" s="258">
        <v>44418</v>
      </c>
      <c r="C72" s="259">
        <v>63.677168999999999</v>
      </c>
      <c r="D72" s="260">
        <v>120.33538246296297</v>
      </c>
      <c r="E72" s="259">
        <f t="shared" si="4"/>
        <v>63.677168999999999</v>
      </c>
      <c r="F72" s="266"/>
      <c r="G72" s="190" t="str">
        <f t="shared" si="5"/>
        <v/>
      </c>
      <c r="H72" s="261" t="str">
        <f t="shared" si="6"/>
        <v/>
      </c>
      <c r="I72" s="262"/>
    </row>
    <row r="73" spans="1:9">
      <c r="A73" s="257">
        <f t="shared" si="7"/>
        <v>71</v>
      </c>
      <c r="B73" s="258">
        <v>44419</v>
      </c>
      <c r="C73" s="259">
        <v>70.815590999999998</v>
      </c>
      <c r="D73" s="260">
        <v>120.33538246296297</v>
      </c>
      <c r="E73" s="259">
        <f t="shared" si="4"/>
        <v>70.815590999999998</v>
      </c>
      <c r="F73" s="266"/>
      <c r="G73" s="190" t="str">
        <f t="shared" si="5"/>
        <v/>
      </c>
      <c r="H73" s="261" t="str">
        <f t="shared" si="6"/>
        <v/>
      </c>
      <c r="I73" s="262"/>
    </row>
    <row r="74" spans="1:9">
      <c r="A74" s="257">
        <f t="shared" si="7"/>
        <v>72</v>
      </c>
      <c r="B74" s="258">
        <v>44420</v>
      </c>
      <c r="C74" s="259">
        <v>105.138441</v>
      </c>
      <c r="D74" s="260">
        <v>120.33538246296297</v>
      </c>
      <c r="E74" s="259">
        <f t="shared" si="4"/>
        <v>105.138441</v>
      </c>
      <c r="F74" s="266"/>
      <c r="G74" s="190" t="str">
        <f t="shared" si="5"/>
        <v/>
      </c>
      <c r="H74" s="261" t="str">
        <f t="shared" si="6"/>
        <v/>
      </c>
      <c r="I74" s="262"/>
    </row>
    <row r="75" spans="1:9">
      <c r="A75" s="257">
        <f t="shared" si="7"/>
        <v>73</v>
      </c>
      <c r="B75" s="258">
        <v>44421</v>
      </c>
      <c r="C75" s="259">
        <v>77.891998999999998</v>
      </c>
      <c r="D75" s="260">
        <v>120.33538246296297</v>
      </c>
      <c r="E75" s="259">
        <f t="shared" si="4"/>
        <v>77.891998999999998</v>
      </c>
      <c r="F75" s="266"/>
      <c r="G75" s="190" t="str">
        <f t="shared" si="5"/>
        <v/>
      </c>
      <c r="H75" s="261" t="str">
        <f t="shared" si="6"/>
        <v/>
      </c>
      <c r="I75" s="262"/>
    </row>
    <row r="76" spans="1:9">
      <c r="A76" s="257">
        <f t="shared" si="7"/>
        <v>74</v>
      </c>
      <c r="B76" s="258">
        <v>44422</v>
      </c>
      <c r="C76" s="259">
        <v>88.146140000000003</v>
      </c>
      <c r="D76" s="260">
        <v>120.33538246296297</v>
      </c>
      <c r="E76" s="259">
        <f t="shared" si="4"/>
        <v>88.146140000000003</v>
      </c>
      <c r="F76" s="266"/>
      <c r="G76" s="190" t="str">
        <f t="shared" si="5"/>
        <v/>
      </c>
      <c r="H76" s="261" t="str">
        <f t="shared" si="6"/>
        <v/>
      </c>
      <c r="I76" s="262"/>
    </row>
    <row r="77" spans="1:9">
      <c r="A77" s="257">
        <f t="shared" si="7"/>
        <v>75</v>
      </c>
      <c r="B77" s="258">
        <v>44423</v>
      </c>
      <c r="C77" s="259">
        <v>135.292226</v>
      </c>
      <c r="D77" s="260">
        <v>120.33538246296297</v>
      </c>
      <c r="E77" s="259">
        <f t="shared" si="4"/>
        <v>120.33538246296297</v>
      </c>
      <c r="F77" s="266"/>
      <c r="G77" s="190" t="str">
        <f t="shared" si="5"/>
        <v>A</v>
      </c>
      <c r="H77" s="261" t="str">
        <f t="shared" si="6"/>
        <v>120,3</v>
      </c>
      <c r="I77" s="262"/>
    </row>
    <row r="78" spans="1:9">
      <c r="A78" s="257">
        <f t="shared" si="7"/>
        <v>76</v>
      </c>
      <c r="B78" s="258">
        <v>44424</v>
      </c>
      <c r="C78" s="259">
        <v>245.59373300000001</v>
      </c>
      <c r="D78" s="260">
        <v>120.33538246296297</v>
      </c>
      <c r="E78" s="259">
        <f t="shared" si="4"/>
        <v>120.33538246296297</v>
      </c>
      <c r="F78" s="266"/>
      <c r="G78" s="190" t="str">
        <f t="shared" si="5"/>
        <v/>
      </c>
      <c r="H78" s="261" t="str">
        <f t="shared" si="6"/>
        <v/>
      </c>
      <c r="I78" s="262"/>
    </row>
    <row r="79" spans="1:9">
      <c r="A79" s="257">
        <f t="shared" si="7"/>
        <v>77</v>
      </c>
      <c r="B79" s="258">
        <v>44425</v>
      </c>
      <c r="C79" s="259">
        <v>264.101564</v>
      </c>
      <c r="D79" s="260">
        <v>120.33538246296297</v>
      </c>
      <c r="E79" s="259">
        <f t="shared" si="4"/>
        <v>120.33538246296297</v>
      </c>
      <c r="F79" s="266"/>
      <c r="G79" s="190" t="str">
        <f t="shared" si="5"/>
        <v/>
      </c>
      <c r="H79" s="261" t="str">
        <f t="shared" si="6"/>
        <v/>
      </c>
      <c r="I79" s="262"/>
    </row>
    <row r="80" spans="1:9">
      <c r="A80" s="257">
        <f t="shared" si="7"/>
        <v>78</v>
      </c>
      <c r="B80" s="258">
        <v>44426</v>
      </c>
      <c r="C80" s="259">
        <v>194.314592</v>
      </c>
      <c r="D80" s="260">
        <v>120.33538246296297</v>
      </c>
      <c r="E80" s="259">
        <f t="shared" si="4"/>
        <v>120.33538246296297</v>
      </c>
      <c r="F80" s="266"/>
      <c r="G80" s="190" t="str">
        <f t="shared" si="5"/>
        <v/>
      </c>
      <c r="H80" s="261" t="str">
        <f t="shared" si="6"/>
        <v/>
      </c>
      <c r="I80" s="262"/>
    </row>
    <row r="81" spans="1:9">
      <c r="A81" s="257">
        <f t="shared" si="7"/>
        <v>79</v>
      </c>
      <c r="B81" s="258">
        <v>44427</v>
      </c>
      <c r="C81" s="259">
        <v>100.869545</v>
      </c>
      <c r="D81" s="260">
        <v>120.33538246296297</v>
      </c>
      <c r="E81" s="259">
        <f t="shared" si="4"/>
        <v>100.869545</v>
      </c>
      <c r="F81" s="266"/>
      <c r="G81" s="190" t="str">
        <f t="shared" si="5"/>
        <v/>
      </c>
      <c r="H81" s="261" t="str">
        <f t="shared" si="6"/>
        <v/>
      </c>
      <c r="I81" s="262"/>
    </row>
    <row r="82" spans="1:9">
      <c r="A82" s="257">
        <f t="shared" si="7"/>
        <v>80</v>
      </c>
      <c r="B82" s="258">
        <v>44428</v>
      </c>
      <c r="C82" s="259">
        <v>70.190056999999996</v>
      </c>
      <c r="D82" s="260">
        <v>120.33538246296297</v>
      </c>
      <c r="E82" s="259">
        <f t="shared" si="4"/>
        <v>70.190056999999996</v>
      </c>
      <c r="F82" s="266"/>
      <c r="G82" s="190" t="str">
        <f t="shared" si="5"/>
        <v/>
      </c>
      <c r="H82" s="261" t="str">
        <f t="shared" si="6"/>
        <v/>
      </c>
      <c r="I82" s="262"/>
    </row>
    <row r="83" spans="1:9">
      <c r="A83" s="257">
        <f t="shared" si="7"/>
        <v>81</v>
      </c>
      <c r="B83" s="258">
        <v>44429</v>
      </c>
      <c r="C83" s="259">
        <v>75.15078299999999</v>
      </c>
      <c r="D83" s="260">
        <v>120.33538246296297</v>
      </c>
      <c r="E83" s="259">
        <f t="shared" si="4"/>
        <v>75.15078299999999</v>
      </c>
      <c r="F83" s="266"/>
      <c r="G83" s="190" t="str">
        <f t="shared" si="5"/>
        <v/>
      </c>
      <c r="H83" s="261" t="str">
        <f t="shared" si="6"/>
        <v/>
      </c>
      <c r="I83" s="262"/>
    </row>
    <row r="84" spans="1:9">
      <c r="A84" s="257">
        <f t="shared" si="7"/>
        <v>82</v>
      </c>
      <c r="B84" s="258">
        <v>44430</v>
      </c>
      <c r="C84" s="259">
        <v>136.27724799999999</v>
      </c>
      <c r="D84" s="260">
        <v>120.33538246296297</v>
      </c>
      <c r="E84" s="259">
        <f t="shared" si="4"/>
        <v>120.33538246296297</v>
      </c>
      <c r="F84" s="266"/>
      <c r="G84" s="190" t="str">
        <f t="shared" si="5"/>
        <v/>
      </c>
      <c r="H84" s="261" t="str">
        <f t="shared" si="6"/>
        <v/>
      </c>
      <c r="I84" s="262"/>
    </row>
    <row r="85" spans="1:9">
      <c r="A85" s="257">
        <f t="shared" si="7"/>
        <v>83</v>
      </c>
      <c r="B85" s="258">
        <v>44431</v>
      </c>
      <c r="C85" s="259">
        <v>225.98204100000001</v>
      </c>
      <c r="D85" s="260">
        <v>120.33538246296297</v>
      </c>
      <c r="E85" s="259">
        <f t="shared" si="4"/>
        <v>120.33538246296297</v>
      </c>
      <c r="F85" s="266"/>
      <c r="G85" s="190" t="str">
        <f t="shared" si="5"/>
        <v/>
      </c>
      <c r="H85" s="261" t="str">
        <f t="shared" si="6"/>
        <v/>
      </c>
      <c r="I85" s="262"/>
    </row>
    <row r="86" spans="1:9">
      <c r="A86" s="257">
        <f t="shared" si="7"/>
        <v>84</v>
      </c>
      <c r="B86" s="258">
        <v>44432</v>
      </c>
      <c r="C86" s="259">
        <v>200.105369</v>
      </c>
      <c r="D86" s="260">
        <v>120.33538246296297</v>
      </c>
      <c r="E86" s="259">
        <f t="shared" si="4"/>
        <v>120.33538246296297</v>
      </c>
      <c r="F86" s="266"/>
      <c r="G86" s="190" t="str">
        <f t="shared" si="5"/>
        <v/>
      </c>
      <c r="H86" s="261" t="str">
        <f t="shared" si="6"/>
        <v/>
      </c>
      <c r="I86" s="262"/>
    </row>
    <row r="87" spans="1:9">
      <c r="A87" s="257">
        <f t="shared" si="7"/>
        <v>85</v>
      </c>
      <c r="B87" s="258">
        <v>44433</v>
      </c>
      <c r="C87" s="259">
        <v>84.618769999999998</v>
      </c>
      <c r="D87" s="260">
        <v>120.33538246296297</v>
      </c>
      <c r="E87" s="259">
        <f t="shared" si="4"/>
        <v>84.618769999999998</v>
      </c>
      <c r="F87" s="266"/>
      <c r="G87" s="190" t="str">
        <f t="shared" si="5"/>
        <v/>
      </c>
      <c r="H87" s="261" t="str">
        <f t="shared" si="6"/>
        <v/>
      </c>
      <c r="I87" s="262"/>
    </row>
    <row r="88" spans="1:9">
      <c r="A88" s="257">
        <f t="shared" si="7"/>
        <v>86</v>
      </c>
      <c r="B88" s="258">
        <v>44434</v>
      </c>
      <c r="C88" s="259">
        <v>43.400207000000002</v>
      </c>
      <c r="D88" s="260">
        <v>120.33538246296297</v>
      </c>
      <c r="E88" s="259">
        <f t="shared" si="4"/>
        <v>43.400207000000002</v>
      </c>
      <c r="F88" s="266"/>
      <c r="G88" s="190" t="str">
        <f t="shared" si="5"/>
        <v/>
      </c>
      <c r="H88" s="261" t="str">
        <f t="shared" si="6"/>
        <v/>
      </c>
      <c r="I88" s="262"/>
    </row>
    <row r="89" spans="1:9">
      <c r="A89" s="257">
        <f t="shared" si="7"/>
        <v>87</v>
      </c>
      <c r="B89" s="258">
        <v>44435</v>
      </c>
      <c r="C89" s="259">
        <v>80.783946</v>
      </c>
      <c r="D89" s="260">
        <v>120.33538246296297</v>
      </c>
      <c r="E89" s="259">
        <f t="shared" si="4"/>
        <v>80.783946</v>
      </c>
      <c r="F89" s="266"/>
      <c r="G89" s="190" t="str">
        <f t="shared" si="5"/>
        <v/>
      </c>
      <c r="H89" s="261" t="str">
        <f t="shared" si="6"/>
        <v/>
      </c>
      <c r="I89" s="262"/>
    </row>
    <row r="90" spans="1:9">
      <c r="A90" s="257">
        <f t="shared" si="7"/>
        <v>88</v>
      </c>
      <c r="B90" s="258">
        <v>44436</v>
      </c>
      <c r="C90" s="259">
        <v>164.18554299999997</v>
      </c>
      <c r="D90" s="260">
        <v>120.33538246296297</v>
      </c>
      <c r="E90" s="259">
        <f t="shared" si="4"/>
        <v>120.33538246296297</v>
      </c>
      <c r="F90" s="266"/>
      <c r="G90" s="190" t="str">
        <f t="shared" si="5"/>
        <v/>
      </c>
      <c r="H90" s="261" t="str">
        <f t="shared" si="6"/>
        <v/>
      </c>
      <c r="I90" s="262"/>
    </row>
    <row r="91" spans="1:9">
      <c r="A91" s="257">
        <f t="shared" si="7"/>
        <v>89</v>
      </c>
      <c r="B91" s="258">
        <v>44437</v>
      </c>
      <c r="C91" s="259">
        <v>107.689109</v>
      </c>
      <c r="D91" s="260">
        <v>120.33538246296297</v>
      </c>
      <c r="E91" s="259">
        <f t="shared" si="4"/>
        <v>107.689109</v>
      </c>
      <c r="F91" s="266"/>
      <c r="G91" s="190" t="str">
        <f t="shared" si="5"/>
        <v/>
      </c>
      <c r="H91" s="261" t="str">
        <f t="shared" si="6"/>
        <v/>
      </c>
      <c r="I91" s="262"/>
    </row>
    <row r="92" spans="1:9">
      <c r="A92" s="257">
        <f t="shared" si="7"/>
        <v>90</v>
      </c>
      <c r="B92" s="258">
        <v>44438</v>
      </c>
      <c r="C92" s="259">
        <v>70.608261999999996</v>
      </c>
      <c r="D92" s="260">
        <v>120.33538246296297</v>
      </c>
      <c r="E92" s="259">
        <f t="shared" si="4"/>
        <v>70.608261999999996</v>
      </c>
      <c r="F92" s="266"/>
      <c r="G92" s="190" t="str">
        <f t="shared" si="5"/>
        <v/>
      </c>
      <c r="H92" s="261" t="str">
        <f t="shared" si="6"/>
        <v/>
      </c>
      <c r="I92" s="262"/>
    </row>
    <row r="93" spans="1:9">
      <c r="A93" s="257">
        <f t="shared" si="7"/>
        <v>91</v>
      </c>
      <c r="B93" s="258">
        <v>44439</v>
      </c>
      <c r="C93" s="259">
        <v>79.547422999999995</v>
      </c>
      <c r="D93" s="260">
        <v>120.33538246296297</v>
      </c>
      <c r="E93" s="259">
        <f t="shared" si="4"/>
        <v>79.547422999999995</v>
      </c>
      <c r="F93" s="266"/>
      <c r="G93" s="190" t="str">
        <f t="shared" si="5"/>
        <v/>
      </c>
      <c r="H93" s="261" t="str">
        <f t="shared" si="6"/>
        <v/>
      </c>
      <c r="I93" s="262"/>
    </row>
    <row r="94" spans="1:9">
      <c r="A94" s="257">
        <f t="shared" si="7"/>
        <v>92</v>
      </c>
      <c r="B94" s="258">
        <v>44440</v>
      </c>
      <c r="C94" s="259">
        <v>106.174667</v>
      </c>
      <c r="D94" s="260">
        <v>118.37525558087977</v>
      </c>
      <c r="E94" s="259">
        <f t="shared" si="4"/>
        <v>106.174667</v>
      </c>
      <c r="F94" s="262"/>
      <c r="G94" s="190" t="str">
        <f t="shared" si="5"/>
        <v/>
      </c>
      <c r="H94" s="261" t="str">
        <f t="shared" si="6"/>
        <v/>
      </c>
      <c r="I94" s="262"/>
    </row>
    <row r="95" spans="1:9">
      <c r="A95" s="257">
        <f t="shared" si="7"/>
        <v>93</v>
      </c>
      <c r="B95" s="258">
        <v>44441</v>
      </c>
      <c r="C95" s="259">
        <v>31.284433</v>
      </c>
      <c r="D95" s="260">
        <v>118.37525558087977</v>
      </c>
      <c r="E95" s="259">
        <f t="shared" si="4"/>
        <v>31.284433</v>
      </c>
      <c r="F95" s="266"/>
      <c r="G95" s="190" t="str">
        <f t="shared" si="5"/>
        <v/>
      </c>
      <c r="H95" s="261" t="str">
        <f t="shared" si="6"/>
        <v/>
      </c>
      <c r="I95" s="262"/>
    </row>
    <row r="96" spans="1:9">
      <c r="A96" s="257">
        <f t="shared" si="7"/>
        <v>94</v>
      </c>
      <c r="B96" s="258">
        <v>44442</v>
      </c>
      <c r="C96" s="259">
        <v>18.008925999999999</v>
      </c>
      <c r="D96" s="260">
        <v>118.37525558087977</v>
      </c>
      <c r="E96" s="259">
        <f t="shared" si="4"/>
        <v>18.008925999999999</v>
      </c>
      <c r="F96" s="266"/>
      <c r="G96" s="190" t="str">
        <f t="shared" si="5"/>
        <v/>
      </c>
      <c r="H96" s="261" t="str">
        <f t="shared" si="6"/>
        <v/>
      </c>
      <c r="I96" s="262"/>
    </row>
    <row r="97" spans="1:9">
      <c r="A97" s="257">
        <f t="shared" si="7"/>
        <v>95</v>
      </c>
      <c r="B97" s="258">
        <v>44443</v>
      </c>
      <c r="C97" s="259">
        <v>30.802589999999999</v>
      </c>
      <c r="D97" s="260">
        <v>118.37525558087977</v>
      </c>
      <c r="E97" s="259">
        <f t="shared" si="4"/>
        <v>30.802589999999999</v>
      </c>
      <c r="F97" s="266"/>
      <c r="G97" s="190" t="str">
        <f t="shared" si="5"/>
        <v/>
      </c>
      <c r="H97" s="261" t="str">
        <f t="shared" si="6"/>
        <v/>
      </c>
      <c r="I97" s="262"/>
    </row>
    <row r="98" spans="1:9">
      <c r="A98" s="257">
        <f t="shared" si="7"/>
        <v>96</v>
      </c>
      <c r="B98" s="258">
        <v>44444</v>
      </c>
      <c r="C98" s="259">
        <v>76.828464000000011</v>
      </c>
      <c r="D98" s="260">
        <v>118.37525558087977</v>
      </c>
      <c r="E98" s="259">
        <f t="shared" si="4"/>
        <v>76.828464000000011</v>
      </c>
      <c r="F98" s="266"/>
      <c r="G98" s="190" t="str">
        <f t="shared" si="5"/>
        <v/>
      </c>
      <c r="H98" s="261" t="str">
        <f t="shared" si="6"/>
        <v/>
      </c>
      <c r="I98" s="262"/>
    </row>
    <row r="99" spans="1:9">
      <c r="A99" s="257">
        <f t="shared" si="7"/>
        <v>97</v>
      </c>
      <c r="B99" s="258">
        <v>44445</v>
      </c>
      <c r="C99" s="259">
        <v>139.02663099999998</v>
      </c>
      <c r="D99" s="260">
        <v>118.37525558087977</v>
      </c>
      <c r="E99" s="259">
        <f t="shared" si="4"/>
        <v>118.37525558087977</v>
      </c>
      <c r="F99" s="266"/>
      <c r="G99" s="190" t="str">
        <f t="shared" si="5"/>
        <v/>
      </c>
      <c r="H99" s="261" t="str">
        <f t="shared" si="6"/>
        <v/>
      </c>
      <c r="I99" s="262"/>
    </row>
    <row r="100" spans="1:9">
      <c r="A100" s="257">
        <f t="shared" si="7"/>
        <v>98</v>
      </c>
      <c r="B100" s="258">
        <v>44446</v>
      </c>
      <c r="C100" s="259">
        <v>224.396624</v>
      </c>
      <c r="D100" s="260">
        <v>118.37525558087977</v>
      </c>
      <c r="E100" s="259">
        <f t="shared" si="4"/>
        <v>118.37525558087977</v>
      </c>
      <c r="F100" s="266"/>
      <c r="G100" s="190" t="str">
        <f t="shared" si="5"/>
        <v/>
      </c>
      <c r="H100" s="261" t="str">
        <f t="shared" si="6"/>
        <v/>
      </c>
      <c r="I100" s="262"/>
    </row>
    <row r="101" spans="1:9">
      <c r="A101" s="257">
        <f t="shared" si="7"/>
        <v>99</v>
      </c>
      <c r="B101" s="258">
        <v>44447</v>
      </c>
      <c r="C101" s="259">
        <v>131.39523</v>
      </c>
      <c r="D101" s="260">
        <v>118.37525558087977</v>
      </c>
      <c r="E101" s="259">
        <f t="shared" si="4"/>
        <v>118.37525558087977</v>
      </c>
      <c r="F101" s="266"/>
      <c r="G101" s="190" t="str">
        <f t="shared" si="5"/>
        <v/>
      </c>
      <c r="H101" s="261" t="str">
        <f t="shared" si="6"/>
        <v/>
      </c>
      <c r="I101" s="262"/>
    </row>
    <row r="102" spans="1:9">
      <c r="A102" s="257">
        <f t="shared" si="7"/>
        <v>100</v>
      </c>
      <c r="B102" s="258">
        <v>44448</v>
      </c>
      <c r="C102" s="259">
        <v>116.07339399999999</v>
      </c>
      <c r="D102" s="260">
        <v>118.37525558087977</v>
      </c>
      <c r="E102" s="259">
        <f t="shared" si="4"/>
        <v>116.07339399999999</v>
      </c>
      <c r="F102" s="266"/>
      <c r="G102" s="190" t="str">
        <f t="shared" si="5"/>
        <v/>
      </c>
      <c r="H102" s="261" t="str">
        <f t="shared" si="6"/>
        <v/>
      </c>
      <c r="I102" s="262"/>
    </row>
    <row r="103" spans="1:9">
      <c r="A103" s="257">
        <f t="shared" si="7"/>
        <v>101</v>
      </c>
      <c r="B103" s="258">
        <v>44449</v>
      </c>
      <c r="C103" s="259">
        <v>65.779156</v>
      </c>
      <c r="D103" s="260">
        <v>118.37525558087977</v>
      </c>
      <c r="E103" s="259">
        <f t="shared" si="4"/>
        <v>65.779156</v>
      </c>
      <c r="F103" s="266"/>
      <c r="G103" s="190" t="str">
        <f t="shared" si="5"/>
        <v/>
      </c>
      <c r="H103" s="261" t="str">
        <f t="shared" si="6"/>
        <v/>
      </c>
      <c r="I103" s="262"/>
    </row>
    <row r="104" spans="1:9">
      <c r="A104" s="257">
        <f t="shared" si="7"/>
        <v>102</v>
      </c>
      <c r="B104" s="258">
        <v>44450</v>
      </c>
      <c r="C104" s="259">
        <v>33.643273999999998</v>
      </c>
      <c r="D104" s="260">
        <v>118.37525558087977</v>
      </c>
      <c r="E104" s="259">
        <f t="shared" si="4"/>
        <v>33.643273999999998</v>
      </c>
      <c r="F104" s="266"/>
      <c r="G104" s="190" t="str">
        <f t="shared" si="5"/>
        <v/>
      </c>
      <c r="H104" s="261" t="str">
        <f t="shared" si="6"/>
        <v/>
      </c>
      <c r="I104" s="262"/>
    </row>
    <row r="105" spans="1:9">
      <c r="A105" s="257">
        <f t="shared" si="7"/>
        <v>103</v>
      </c>
      <c r="B105" s="258">
        <v>44451</v>
      </c>
      <c r="C105" s="259">
        <v>46.578097999999997</v>
      </c>
      <c r="D105" s="260">
        <v>118.37525558087977</v>
      </c>
      <c r="E105" s="259">
        <f t="shared" si="4"/>
        <v>46.578097999999997</v>
      </c>
      <c r="F105" s="266"/>
      <c r="G105" s="190" t="str">
        <f t="shared" si="5"/>
        <v/>
      </c>
      <c r="H105" s="261" t="str">
        <f t="shared" si="6"/>
        <v/>
      </c>
      <c r="I105" s="262"/>
    </row>
    <row r="106" spans="1:9">
      <c r="A106" s="257">
        <f t="shared" si="7"/>
        <v>104</v>
      </c>
      <c r="B106" s="258">
        <v>44452</v>
      </c>
      <c r="C106" s="259">
        <v>152.71214600000002</v>
      </c>
      <c r="D106" s="260">
        <v>118.37525558087977</v>
      </c>
      <c r="E106" s="259">
        <f t="shared" si="4"/>
        <v>118.37525558087977</v>
      </c>
      <c r="F106" s="266"/>
      <c r="G106" s="190" t="str">
        <f t="shared" si="5"/>
        <v/>
      </c>
      <c r="H106" s="261" t="str">
        <f t="shared" si="6"/>
        <v/>
      </c>
      <c r="I106" s="262"/>
    </row>
    <row r="107" spans="1:9">
      <c r="A107" s="257">
        <f t="shared" si="7"/>
        <v>105</v>
      </c>
      <c r="B107" s="258">
        <v>44453</v>
      </c>
      <c r="C107" s="259">
        <v>117.790823</v>
      </c>
      <c r="D107" s="260">
        <v>118.37525558087977</v>
      </c>
      <c r="E107" s="259">
        <f t="shared" si="4"/>
        <v>117.790823</v>
      </c>
      <c r="F107" s="266"/>
      <c r="G107" s="190" t="str">
        <f t="shared" si="5"/>
        <v/>
      </c>
      <c r="H107" s="261" t="str">
        <f t="shared" si="6"/>
        <v/>
      </c>
      <c r="I107" s="262"/>
    </row>
    <row r="108" spans="1:9">
      <c r="A108" s="257">
        <f t="shared" si="7"/>
        <v>106</v>
      </c>
      <c r="B108" s="258">
        <v>44454</v>
      </c>
      <c r="C108" s="259">
        <v>45.137707999999996</v>
      </c>
      <c r="D108" s="260">
        <v>118.37525558087977</v>
      </c>
      <c r="E108" s="259">
        <f t="shared" si="4"/>
        <v>45.137707999999996</v>
      </c>
      <c r="F108" s="266"/>
      <c r="G108" s="190" t="str">
        <f t="shared" si="5"/>
        <v>S</v>
      </c>
      <c r="H108" s="261" t="str">
        <f t="shared" si="6"/>
        <v>118,4</v>
      </c>
      <c r="I108" s="262"/>
    </row>
    <row r="109" spans="1:9">
      <c r="A109" s="257">
        <f t="shared" si="7"/>
        <v>107</v>
      </c>
      <c r="B109" s="258">
        <v>44455</v>
      </c>
      <c r="C109" s="259">
        <v>82.342323000000007</v>
      </c>
      <c r="D109" s="260">
        <v>118.37525558087977</v>
      </c>
      <c r="E109" s="259">
        <f t="shared" si="4"/>
        <v>82.342323000000007</v>
      </c>
      <c r="F109" s="266"/>
      <c r="G109" s="190" t="str">
        <f t="shared" si="5"/>
        <v/>
      </c>
      <c r="H109" s="261" t="str">
        <f t="shared" si="6"/>
        <v/>
      </c>
      <c r="I109" s="262"/>
    </row>
    <row r="110" spans="1:9">
      <c r="A110" s="257">
        <f t="shared" si="7"/>
        <v>108</v>
      </c>
      <c r="B110" s="258">
        <v>44456</v>
      </c>
      <c r="C110" s="259">
        <v>51.170425999999999</v>
      </c>
      <c r="D110" s="260">
        <v>118.37525558087977</v>
      </c>
      <c r="E110" s="259">
        <f t="shared" si="4"/>
        <v>51.170425999999999</v>
      </c>
      <c r="F110" s="266"/>
      <c r="G110" s="190" t="str">
        <f t="shared" si="5"/>
        <v/>
      </c>
      <c r="H110" s="261" t="str">
        <f t="shared" si="6"/>
        <v/>
      </c>
      <c r="I110" s="262"/>
    </row>
    <row r="111" spans="1:9">
      <c r="A111" s="257">
        <f t="shared" si="7"/>
        <v>109</v>
      </c>
      <c r="B111" s="258">
        <v>44457</v>
      </c>
      <c r="C111" s="259">
        <v>108.295125</v>
      </c>
      <c r="D111" s="260">
        <v>118.37525558087977</v>
      </c>
      <c r="E111" s="259">
        <f t="shared" si="4"/>
        <v>108.295125</v>
      </c>
      <c r="F111" s="266"/>
      <c r="G111" s="190" t="str">
        <f t="shared" si="5"/>
        <v/>
      </c>
      <c r="H111" s="261" t="str">
        <f t="shared" si="6"/>
        <v/>
      </c>
      <c r="I111" s="262"/>
    </row>
    <row r="112" spans="1:9">
      <c r="A112" s="257">
        <f t="shared" si="7"/>
        <v>110</v>
      </c>
      <c r="B112" s="258">
        <v>44458</v>
      </c>
      <c r="C112" s="259">
        <v>91.986252999999991</v>
      </c>
      <c r="D112" s="260">
        <v>118.37525558087977</v>
      </c>
      <c r="E112" s="259">
        <f t="shared" si="4"/>
        <v>91.986252999999991</v>
      </c>
      <c r="F112" s="266"/>
      <c r="G112" s="190" t="str">
        <f t="shared" si="5"/>
        <v/>
      </c>
      <c r="H112" s="261" t="str">
        <f t="shared" si="6"/>
        <v/>
      </c>
      <c r="I112" s="262"/>
    </row>
    <row r="113" spans="1:9">
      <c r="A113" s="257">
        <f t="shared" si="7"/>
        <v>111</v>
      </c>
      <c r="B113" s="258">
        <v>44459</v>
      </c>
      <c r="C113" s="259">
        <v>196.983024</v>
      </c>
      <c r="D113" s="260">
        <v>118.37525558087977</v>
      </c>
      <c r="E113" s="259">
        <f t="shared" si="4"/>
        <v>118.37525558087977</v>
      </c>
      <c r="F113" s="266"/>
      <c r="G113" s="190" t="str">
        <f t="shared" si="5"/>
        <v/>
      </c>
      <c r="H113" s="261" t="str">
        <f t="shared" si="6"/>
        <v/>
      </c>
      <c r="I113" s="262"/>
    </row>
    <row r="114" spans="1:9">
      <c r="A114" s="257">
        <f t="shared" si="7"/>
        <v>112</v>
      </c>
      <c r="B114" s="258">
        <v>44460</v>
      </c>
      <c r="C114" s="259">
        <v>221.25268800000001</v>
      </c>
      <c r="D114" s="260">
        <v>118.37525558087977</v>
      </c>
      <c r="E114" s="259">
        <f t="shared" si="4"/>
        <v>118.37525558087977</v>
      </c>
      <c r="F114" s="266"/>
      <c r="G114" s="190" t="str">
        <f t="shared" si="5"/>
        <v/>
      </c>
      <c r="H114" s="261" t="str">
        <f t="shared" si="6"/>
        <v/>
      </c>
      <c r="I114" s="262"/>
    </row>
    <row r="115" spans="1:9">
      <c r="A115" s="257">
        <f t="shared" si="7"/>
        <v>113</v>
      </c>
      <c r="B115" s="258">
        <v>44461</v>
      </c>
      <c r="C115" s="259">
        <v>154.24247500000001</v>
      </c>
      <c r="D115" s="260">
        <v>118.37525558087977</v>
      </c>
      <c r="E115" s="259">
        <f t="shared" si="4"/>
        <v>118.37525558087977</v>
      </c>
      <c r="F115" s="266"/>
      <c r="G115" s="190" t="str">
        <f t="shared" si="5"/>
        <v/>
      </c>
      <c r="H115" s="261" t="str">
        <f t="shared" si="6"/>
        <v/>
      </c>
      <c r="I115" s="262"/>
    </row>
    <row r="116" spans="1:9">
      <c r="A116" s="257">
        <f t="shared" si="7"/>
        <v>114</v>
      </c>
      <c r="B116" s="258">
        <v>44462</v>
      </c>
      <c r="C116" s="259">
        <v>210.71250800000001</v>
      </c>
      <c r="D116" s="260">
        <v>118.37525558087977</v>
      </c>
      <c r="E116" s="259">
        <f t="shared" si="4"/>
        <v>118.37525558087977</v>
      </c>
      <c r="F116" s="266"/>
      <c r="G116" s="190" t="str">
        <f t="shared" si="5"/>
        <v/>
      </c>
      <c r="H116" s="261" t="str">
        <f t="shared" si="6"/>
        <v/>
      </c>
      <c r="I116" s="262"/>
    </row>
    <row r="117" spans="1:9">
      <c r="A117" s="257">
        <f t="shared" si="7"/>
        <v>115</v>
      </c>
      <c r="B117" s="258">
        <v>44463</v>
      </c>
      <c r="C117" s="259">
        <v>121.109588</v>
      </c>
      <c r="D117" s="260">
        <v>118.37525558087977</v>
      </c>
      <c r="E117" s="259">
        <f t="shared" si="4"/>
        <v>118.37525558087977</v>
      </c>
      <c r="F117" s="266"/>
      <c r="G117" s="190" t="str">
        <f t="shared" si="5"/>
        <v/>
      </c>
      <c r="H117" s="261" t="str">
        <f t="shared" si="6"/>
        <v/>
      </c>
      <c r="I117" s="262"/>
    </row>
    <row r="118" spans="1:9">
      <c r="A118" s="257">
        <f t="shared" si="7"/>
        <v>116</v>
      </c>
      <c r="B118" s="258">
        <v>44464</v>
      </c>
      <c r="C118" s="259">
        <v>118.239358</v>
      </c>
      <c r="D118" s="260">
        <v>118.37525558087977</v>
      </c>
      <c r="E118" s="259">
        <f t="shared" si="4"/>
        <v>118.239358</v>
      </c>
      <c r="F118" s="266"/>
      <c r="G118" s="190" t="str">
        <f t="shared" si="5"/>
        <v/>
      </c>
      <c r="H118" s="261" t="str">
        <f t="shared" si="6"/>
        <v/>
      </c>
      <c r="I118" s="262"/>
    </row>
    <row r="119" spans="1:9">
      <c r="A119" s="257">
        <f t="shared" si="7"/>
        <v>117</v>
      </c>
      <c r="B119" s="258">
        <v>44465</v>
      </c>
      <c r="C119" s="259">
        <v>100.75403200000001</v>
      </c>
      <c r="D119" s="260">
        <v>118.37525558087977</v>
      </c>
      <c r="E119" s="259">
        <f t="shared" si="4"/>
        <v>100.75403200000001</v>
      </c>
      <c r="F119" s="266"/>
      <c r="G119" s="190" t="str">
        <f t="shared" si="5"/>
        <v/>
      </c>
      <c r="H119" s="261" t="str">
        <f t="shared" si="6"/>
        <v/>
      </c>
      <c r="I119" s="262"/>
    </row>
    <row r="120" spans="1:9">
      <c r="A120" s="257">
        <f t="shared" si="7"/>
        <v>118</v>
      </c>
      <c r="B120" s="258">
        <v>44466</v>
      </c>
      <c r="C120" s="259">
        <v>77.818398000000002</v>
      </c>
      <c r="D120" s="260">
        <v>118.37525558087977</v>
      </c>
      <c r="E120" s="259">
        <f t="shared" si="4"/>
        <v>77.818398000000002</v>
      </c>
      <c r="F120" s="266"/>
      <c r="G120" s="190" t="str">
        <f t="shared" si="5"/>
        <v/>
      </c>
      <c r="H120" s="261" t="str">
        <f t="shared" si="6"/>
        <v/>
      </c>
      <c r="I120" s="262"/>
    </row>
    <row r="121" spans="1:9">
      <c r="A121" s="257">
        <f t="shared" si="7"/>
        <v>119</v>
      </c>
      <c r="B121" s="258">
        <v>44467</v>
      </c>
      <c r="C121" s="259">
        <v>58.155536999999995</v>
      </c>
      <c r="D121" s="260">
        <v>118.37525558087977</v>
      </c>
      <c r="E121" s="259">
        <f t="shared" si="4"/>
        <v>58.155536999999995</v>
      </c>
      <c r="F121" s="266"/>
      <c r="G121" s="190" t="str">
        <f t="shared" si="5"/>
        <v/>
      </c>
      <c r="H121" s="261" t="str">
        <f t="shared" si="6"/>
        <v/>
      </c>
      <c r="I121" s="262"/>
    </row>
    <row r="122" spans="1:9">
      <c r="A122" s="257">
        <f t="shared" si="7"/>
        <v>120</v>
      </c>
      <c r="B122" s="258">
        <v>44468</v>
      </c>
      <c r="C122" s="259">
        <v>121.092208</v>
      </c>
      <c r="D122" s="260">
        <v>118.37525558087977</v>
      </c>
      <c r="E122" s="259">
        <f t="shared" si="4"/>
        <v>118.37525558087977</v>
      </c>
      <c r="F122" s="266"/>
      <c r="G122" s="190" t="str">
        <f t="shared" si="5"/>
        <v/>
      </c>
      <c r="H122" s="261" t="str">
        <f t="shared" si="6"/>
        <v/>
      </c>
      <c r="I122" s="262"/>
    </row>
    <row r="123" spans="1:9">
      <c r="A123" s="257">
        <f t="shared" si="7"/>
        <v>121</v>
      </c>
      <c r="B123" s="258">
        <v>44469</v>
      </c>
      <c r="C123" s="259">
        <v>83.120168000000007</v>
      </c>
      <c r="D123" s="260">
        <v>118.37525558087977</v>
      </c>
      <c r="E123" s="259">
        <f t="shared" si="4"/>
        <v>83.120168000000007</v>
      </c>
      <c r="F123" s="266"/>
      <c r="G123" s="190" t="str">
        <f t="shared" si="5"/>
        <v/>
      </c>
      <c r="H123" s="261" t="str">
        <f t="shared" si="6"/>
        <v/>
      </c>
      <c r="I123" s="262"/>
    </row>
    <row r="124" spans="1:9">
      <c r="A124" s="257">
        <f t="shared" si="7"/>
        <v>122</v>
      </c>
      <c r="B124" s="258">
        <v>44470</v>
      </c>
      <c r="C124" s="259">
        <v>38.974430999999996</v>
      </c>
      <c r="D124" s="260">
        <v>138.10147976290662</v>
      </c>
      <c r="E124" s="259">
        <f t="shared" si="4"/>
        <v>38.974430999999996</v>
      </c>
      <c r="F124" s="262"/>
      <c r="G124" s="190" t="str">
        <f t="shared" si="5"/>
        <v/>
      </c>
      <c r="H124" s="261" t="str">
        <f t="shared" si="6"/>
        <v/>
      </c>
      <c r="I124" s="262"/>
    </row>
    <row r="125" spans="1:9">
      <c r="A125" s="257">
        <f t="shared" si="7"/>
        <v>123</v>
      </c>
      <c r="B125" s="258">
        <v>44471</v>
      </c>
      <c r="C125" s="259">
        <v>180.105919</v>
      </c>
      <c r="D125" s="260">
        <v>138.10147976290662</v>
      </c>
      <c r="E125" s="259">
        <f t="shared" si="4"/>
        <v>138.10147976290662</v>
      </c>
      <c r="F125" s="266"/>
      <c r="G125" s="190" t="str">
        <f t="shared" si="5"/>
        <v/>
      </c>
      <c r="H125" s="261" t="str">
        <f t="shared" si="6"/>
        <v/>
      </c>
      <c r="I125" s="262"/>
    </row>
    <row r="126" spans="1:9">
      <c r="A126" s="257">
        <f t="shared" si="7"/>
        <v>124</v>
      </c>
      <c r="B126" s="258">
        <v>44472</v>
      </c>
      <c r="C126" s="259">
        <v>246.82188300000001</v>
      </c>
      <c r="D126" s="260">
        <v>138.10147976290662</v>
      </c>
      <c r="E126" s="259">
        <f t="shared" si="4"/>
        <v>138.10147976290662</v>
      </c>
      <c r="F126" s="266"/>
      <c r="G126" s="190" t="str">
        <f t="shared" si="5"/>
        <v/>
      </c>
      <c r="H126" s="261" t="str">
        <f t="shared" si="6"/>
        <v/>
      </c>
      <c r="I126" s="262"/>
    </row>
    <row r="127" spans="1:9">
      <c r="A127" s="257">
        <f t="shared" si="7"/>
        <v>125</v>
      </c>
      <c r="B127" s="258">
        <v>44473</v>
      </c>
      <c r="C127" s="259">
        <v>215.67856499999999</v>
      </c>
      <c r="D127" s="260">
        <v>138.10147976290662</v>
      </c>
      <c r="E127" s="259">
        <f t="shared" si="4"/>
        <v>138.10147976290662</v>
      </c>
      <c r="F127" s="266"/>
      <c r="G127" s="190" t="str">
        <f t="shared" si="5"/>
        <v/>
      </c>
      <c r="H127" s="261" t="str">
        <f t="shared" si="6"/>
        <v/>
      </c>
      <c r="I127" s="262"/>
    </row>
    <row r="128" spans="1:9">
      <c r="A128" s="257">
        <f t="shared" si="7"/>
        <v>126</v>
      </c>
      <c r="B128" s="258">
        <v>44474</v>
      </c>
      <c r="C128" s="259">
        <v>169.10130999999998</v>
      </c>
      <c r="D128" s="260">
        <v>138.10147976290662</v>
      </c>
      <c r="E128" s="259">
        <f t="shared" si="4"/>
        <v>138.10147976290662</v>
      </c>
      <c r="F128" s="266"/>
      <c r="G128" s="190" t="str">
        <f t="shared" si="5"/>
        <v/>
      </c>
      <c r="H128" s="261" t="str">
        <f t="shared" si="6"/>
        <v/>
      </c>
      <c r="I128" s="262"/>
    </row>
    <row r="129" spans="1:9">
      <c r="A129" s="257">
        <f t="shared" si="7"/>
        <v>127</v>
      </c>
      <c r="B129" s="258">
        <v>44475</v>
      </c>
      <c r="C129" s="259">
        <v>125.54438500000001</v>
      </c>
      <c r="D129" s="260">
        <v>138.10147976290662</v>
      </c>
      <c r="E129" s="259">
        <f t="shared" si="4"/>
        <v>125.54438500000001</v>
      </c>
      <c r="F129" s="266"/>
      <c r="G129" s="190" t="str">
        <f t="shared" si="5"/>
        <v/>
      </c>
      <c r="H129" s="261" t="str">
        <f t="shared" si="6"/>
        <v/>
      </c>
      <c r="I129" s="262"/>
    </row>
    <row r="130" spans="1:9">
      <c r="A130" s="257">
        <f t="shared" si="7"/>
        <v>128</v>
      </c>
      <c r="B130" s="258">
        <v>44476</v>
      </c>
      <c r="C130" s="259">
        <v>105.948409</v>
      </c>
      <c r="D130" s="260">
        <v>138.10147976290662</v>
      </c>
      <c r="E130" s="259">
        <f t="shared" si="4"/>
        <v>105.948409</v>
      </c>
      <c r="F130" s="266"/>
      <c r="G130" s="190" t="str">
        <f t="shared" si="5"/>
        <v/>
      </c>
      <c r="H130" s="261" t="str">
        <f t="shared" si="6"/>
        <v/>
      </c>
      <c r="I130" s="262"/>
    </row>
    <row r="131" spans="1:9">
      <c r="A131" s="257">
        <f t="shared" si="7"/>
        <v>129</v>
      </c>
      <c r="B131" s="258">
        <v>44477</v>
      </c>
      <c r="C131" s="259">
        <v>90.928432999999998</v>
      </c>
      <c r="D131" s="260">
        <v>138.10147976290662</v>
      </c>
      <c r="E131" s="259">
        <f t="shared" ref="E131:E194" si="8">IF(C131&gt;D131,D131,C131)</f>
        <v>90.928432999999998</v>
      </c>
      <c r="F131" s="266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61" t="str">
        <f t="shared" ref="H131:H194" si="10">IF(DAY($B131)=15,TEXT(D131,"#,0"),"")</f>
        <v/>
      </c>
      <c r="I131" s="262"/>
    </row>
    <row r="132" spans="1:9">
      <c r="A132" s="257">
        <f t="shared" ref="A132:A195" si="11">+A131+1</f>
        <v>130</v>
      </c>
      <c r="B132" s="258">
        <v>44478</v>
      </c>
      <c r="C132" s="259">
        <v>122.23458100000001</v>
      </c>
      <c r="D132" s="260">
        <v>138.10147976290662</v>
      </c>
      <c r="E132" s="259">
        <f t="shared" si="8"/>
        <v>122.23458100000001</v>
      </c>
      <c r="F132" s="266"/>
      <c r="G132" s="190" t="str">
        <f t="shared" si="9"/>
        <v/>
      </c>
      <c r="H132" s="261" t="str">
        <f t="shared" si="10"/>
        <v/>
      </c>
      <c r="I132" s="262"/>
    </row>
    <row r="133" spans="1:9">
      <c r="A133" s="257">
        <f t="shared" si="11"/>
        <v>131</v>
      </c>
      <c r="B133" s="258">
        <v>44479</v>
      </c>
      <c r="C133" s="259">
        <v>202.19034200000002</v>
      </c>
      <c r="D133" s="260">
        <v>138.10147976290662</v>
      </c>
      <c r="E133" s="259">
        <f t="shared" si="8"/>
        <v>138.10147976290662</v>
      </c>
      <c r="F133" s="266"/>
      <c r="G133" s="190" t="str">
        <f t="shared" si="9"/>
        <v/>
      </c>
      <c r="H133" s="261" t="str">
        <f t="shared" si="10"/>
        <v/>
      </c>
      <c r="I133" s="262"/>
    </row>
    <row r="134" spans="1:9">
      <c r="A134" s="257">
        <f t="shared" si="11"/>
        <v>132</v>
      </c>
      <c r="B134" s="258">
        <v>44480</v>
      </c>
      <c r="C134" s="259">
        <v>170.43751999999998</v>
      </c>
      <c r="D134" s="260">
        <v>138.10147976290662</v>
      </c>
      <c r="E134" s="259">
        <f t="shared" si="8"/>
        <v>138.10147976290662</v>
      </c>
      <c r="F134" s="266"/>
      <c r="G134" s="190" t="str">
        <f t="shared" si="9"/>
        <v/>
      </c>
      <c r="H134" s="261" t="str">
        <f t="shared" si="10"/>
        <v/>
      </c>
      <c r="I134" s="262"/>
    </row>
    <row r="135" spans="1:9">
      <c r="A135" s="257">
        <f t="shared" si="11"/>
        <v>133</v>
      </c>
      <c r="B135" s="258">
        <v>44481</v>
      </c>
      <c r="C135" s="259">
        <v>151.680319</v>
      </c>
      <c r="D135" s="260">
        <v>138.10147976290662</v>
      </c>
      <c r="E135" s="259">
        <f t="shared" si="8"/>
        <v>138.10147976290662</v>
      </c>
      <c r="F135" s="266"/>
      <c r="G135" s="190" t="str">
        <f t="shared" si="9"/>
        <v/>
      </c>
      <c r="H135" s="261" t="str">
        <f t="shared" si="10"/>
        <v/>
      </c>
      <c r="I135" s="262"/>
    </row>
    <row r="136" spans="1:9">
      <c r="A136" s="257">
        <f t="shared" si="11"/>
        <v>134</v>
      </c>
      <c r="B136" s="258">
        <v>44482</v>
      </c>
      <c r="C136" s="259">
        <v>178.29556099999999</v>
      </c>
      <c r="D136" s="260">
        <v>138.10147976290662</v>
      </c>
      <c r="E136" s="259">
        <f t="shared" si="8"/>
        <v>138.10147976290662</v>
      </c>
      <c r="F136" s="266"/>
      <c r="G136" s="190" t="str">
        <f t="shared" si="9"/>
        <v/>
      </c>
      <c r="H136" s="261" t="str">
        <f t="shared" si="10"/>
        <v/>
      </c>
      <c r="I136" s="262"/>
    </row>
    <row r="137" spans="1:9">
      <c r="A137" s="257">
        <f t="shared" si="11"/>
        <v>135</v>
      </c>
      <c r="B137" s="258">
        <v>44483</v>
      </c>
      <c r="C137" s="259">
        <v>76.569697000000005</v>
      </c>
      <c r="D137" s="260">
        <v>138.10147976290662</v>
      </c>
      <c r="E137" s="259">
        <f t="shared" si="8"/>
        <v>76.569697000000005</v>
      </c>
      <c r="F137" s="266"/>
      <c r="G137" s="190" t="str">
        <f t="shared" si="9"/>
        <v/>
      </c>
      <c r="H137" s="261" t="str">
        <f t="shared" si="10"/>
        <v/>
      </c>
      <c r="I137" s="262"/>
    </row>
    <row r="138" spans="1:9">
      <c r="A138" s="257">
        <f t="shared" si="11"/>
        <v>136</v>
      </c>
      <c r="B138" s="258">
        <v>44484</v>
      </c>
      <c r="C138" s="259">
        <v>59.8919</v>
      </c>
      <c r="D138" s="260">
        <v>138.10147976290662</v>
      </c>
      <c r="E138" s="259">
        <f t="shared" si="8"/>
        <v>59.8919</v>
      </c>
      <c r="F138" s="266"/>
      <c r="G138" s="190" t="str">
        <f t="shared" si="9"/>
        <v>O</v>
      </c>
      <c r="H138" s="261" t="str">
        <f t="shared" si="10"/>
        <v>138,1</v>
      </c>
      <c r="I138" s="262"/>
    </row>
    <row r="139" spans="1:9">
      <c r="A139" s="257">
        <f t="shared" si="11"/>
        <v>137</v>
      </c>
      <c r="B139" s="258">
        <v>44485</v>
      </c>
      <c r="C139" s="259">
        <v>51.915942999999999</v>
      </c>
      <c r="D139" s="260">
        <v>138.10147976290662</v>
      </c>
      <c r="E139" s="259">
        <f t="shared" si="8"/>
        <v>51.915942999999999</v>
      </c>
      <c r="F139" s="266"/>
      <c r="G139" s="190" t="str">
        <f t="shared" si="9"/>
        <v/>
      </c>
      <c r="H139" s="261" t="str">
        <f t="shared" si="10"/>
        <v/>
      </c>
      <c r="I139" s="262"/>
    </row>
    <row r="140" spans="1:9">
      <c r="A140" s="257">
        <f t="shared" si="11"/>
        <v>138</v>
      </c>
      <c r="B140" s="258">
        <v>44486</v>
      </c>
      <c r="C140" s="259">
        <v>54.211565</v>
      </c>
      <c r="D140" s="260">
        <v>138.10147976290662</v>
      </c>
      <c r="E140" s="259">
        <f t="shared" si="8"/>
        <v>54.211565</v>
      </c>
      <c r="F140" s="266"/>
      <c r="G140" s="190" t="str">
        <f t="shared" si="9"/>
        <v/>
      </c>
      <c r="H140" s="261" t="str">
        <f t="shared" si="10"/>
        <v/>
      </c>
      <c r="I140" s="262"/>
    </row>
    <row r="141" spans="1:9">
      <c r="A141" s="257">
        <f t="shared" si="11"/>
        <v>139</v>
      </c>
      <c r="B141" s="258">
        <v>44487</v>
      </c>
      <c r="C141" s="259">
        <v>68.810650999999993</v>
      </c>
      <c r="D141" s="260">
        <v>138.10147976290662</v>
      </c>
      <c r="E141" s="259">
        <f t="shared" si="8"/>
        <v>68.810650999999993</v>
      </c>
      <c r="F141" s="266"/>
      <c r="G141" s="190" t="str">
        <f t="shared" si="9"/>
        <v/>
      </c>
      <c r="H141" s="261" t="str">
        <f t="shared" si="10"/>
        <v/>
      </c>
      <c r="I141" s="262"/>
    </row>
    <row r="142" spans="1:9">
      <c r="A142" s="257">
        <f t="shared" si="11"/>
        <v>140</v>
      </c>
      <c r="B142" s="258">
        <v>44488</v>
      </c>
      <c r="C142" s="259">
        <v>183.90169899999998</v>
      </c>
      <c r="D142" s="260">
        <v>138.10147976290662</v>
      </c>
      <c r="E142" s="259">
        <f t="shared" si="8"/>
        <v>138.10147976290662</v>
      </c>
      <c r="F142" s="266"/>
      <c r="G142" s="190" t="str">
        <f t="shared" si="9"/>
        <v/>
      </c>
      <c r="H142" s="261" t="str">
        <f t="shared" si="10"/>
        <v/>
      </c>
      <c r="I142" s="262"/>
    </row>
    <row r="143" spans="1:9">
      <c r="A143" s="257">
        <f t="shared" si="11"/>
        <v>141</v>
      </c>
      <c r="B143" s="258">
        <v>44489</v>
      </c>
      <c r="C143" s="259">
        <v>217.52790100000001</v>
      </c>
      <c r="D143" s="260">
        <v>138.10147976290662</v>
      </c>
      <c r="E143" s="259">
        <f t="shared" si="8"/>
        <v>138.10147976290662</v>
      </c>
      <c r="F143" s="266"/>
      <c r="G143" s="190" t="str">
        <f t="shared" si="9"/>
        <v/>
      </c>
      <c r="H143" s="261" t="str">
        <f t="shared" si="10"/>
        <v/>
      </c>
      <c r="I143" s="262"/>
    </row>
    <row r="144" spans="1:9">
      <c r="A144" s="257">
        <f t="shared" si="11"/>
        <v>142</v>
      </c>
      <c r="B144" s="258">
        <v>44490</v>
      </c>
      <c r="C144" s="259">
        <v>113.21442399999999</v>
      </c>
      <c r="D144" s="260">
        <v>138.10147976290662</v>
      </c>
      <c r="E144" s="259">
        <f t="shared" si="8"/>
        <v>113.21442399999999</v>
      </c>
      <c r="F144" s="266"/>
      <c r="G144" s="190" t="str">
        <f t="shared" si="9"/>
        <v/>
      </c>
      <c r="H144" s="261" t="str">
        <f t="shared" si="10"/>
        <v/>
      </c>
      <c r="I144" s="262"/>
    </row>
    <row r="145" spans="1:9">
      <c r="A145" s="257">
        <f t="shared" si="11"/>
        <v>143</v>
      </c>
      <c r="B145" s="258">
        <v>44491</v>
      </c>
      <c r="C145" s="259">
        <v>168.46154299999998</v>
      </c>
      <c r="D145" s="260">
        <v>138.10147976290662</v>
      </c>
      <c r="E145" s="259">
        <f t="shared" si="8"/>
        <v>138.10147976290662</v>
      </c>
      <c r="F145" s="266"/>
      <c r="G145" s="190" t="str">
        <f t="shared" si="9"/>
        <v/>
      </c>
      <c r="H145" s="261" t="str">
        <f t="shared" si="10"/>
        <v/>
      </c>
      <c r="I145" s="262"/>
    </row>
    <row r="146" spans="1:9">
      <c r="A146" s="257">
        <f t="shared" si="11"/>
        <v>144</v>
      </c>
      <c r="B146" s="258">
        <v>44492</v>
      </c>
      <c r="C146" s="259">
        <v>77.005998000000005</v>
      </c>
      <c r="D146" s="260">
        <v>138.10147976290662</v>
      </c>
      <c r="E146" s="259">
        <f t="shared" si="8"/>
        <v>77.005998000000005</v>
      </c>
      <c r="F146" s="266"/>
      <c r="G146" s="190" t="str">
        <f t="shared" si="9"/>
        <v/>
      </c>
      <c r="H146" s="261" t="str">
        <f t="shared" si="10"/>
        <v/>
      </c>
      <c r="I146" s="262"/>
    </row>
    <row r="147" spans="1:9">
      <c r="A147" s="257">
        <f t="shared" si="11"/>
        <v>145</v>
      </c>
      <c r="B147" s="258">
        <v>44493</v>
      </c>
      <c r="C147" s="259">
        <v>53.186129000000001</v>
      </c>
      <c r="D147" s="260">
        <v>138.10147976290662</v>
      </c>
      <c r="E147" s="259">
        <f t="shared" si="8"/>
        <v>53.186129000000001</v>
      </c>
      <c r="F147" s="266"/>
      <c r="G147" s="190" t="str">
        <f t="shared" si="9"/>
        <v/>
      </c>
      <c r="H147" s="261" t="str">
        <f t="shared" si="10"/>
        <v/>
      </c>
      <c r="I147" s="262"/>
    </row>
    <row r="148" spans="1:9">
      <c r="A148" s="257">
        <f t="shared" si="11"/>
        <v>146</v>
      </c>
      <c r="B148" s="258">
        <v>44494</v>
      </c>
      <c r="C148" s="259">
        <v>37.106533000000006</v>
      </c>
      <c r="D148" s="260">
        <v>138.10147976290662</v>
      </c>
      <c r="E148" s="259">
        <f t="shared" si="8"/>
        <v>37.106533000000006</v>
      </c>
      <c r="F148" s="266"/>
      <c r="G148" s="190" t="str">
        <f t="shared" si="9"/>
        <v/>
      </c>
      <c r="H148" s="261" t="str">
        <f t="shared" si="10"/>
        <v/>
      </c>
      <c r="I148" s="262"/>
    </row>
    <row r="149" spans="1:9">
      <c r="A149" s="257">
        <f t="shared" si="11"/>
        <v>147</v>
      </c>
      <c r="B149" s="258">
        <v>44495</v>
      </c>
      <c r="C149" s="259">
        <v>77.942081999999999</v>
      </c>
      <c r="D149" s="260">
        <v>138.10147976290662</v>
      </c>
      <c r="E149" s="259">
        <f t="shared" si="8"/>
        <v>77.942081999999999</v>
      </c>
      <c r="F149" s="266"/>
      <c r="G149" s="190" t="str">
        <f t="shared" si="9"/>
        <v/>
      </c>
      <c r="H149" s="261" t="str">
        <f t="shared" si="10"/>
        <v/>
      </c>
      <c r="I149" s="262"/>
    </row>
    <row r="150" spans="1:9">
      <c r="A150" s="257">
        <f t="shared" si="11"/>
        <v>148</v>
      </c>
      <c r="B150" s="258">
        <v>44496</v>
      </c>
      <c r="C150" s="259">
        <v>43.980993000000005</v>
      </c>
      <c r="D150" s="260">
        <v>138.10147976290662</v>
      </c>
      <c r="E150" s="259">
        <f t="shared" si="8"/>
        <v>43.980993000000005</v>
      </c>
      <c r="F150" s="266"/>
      <c r="G150" s="190" t="str">
        <f t="shared" si="9"/>
        <v/>
      </c>
      <c r="H150" s="261" t="str">
        <f t="shared" si="10"/>
        <v/>
      </c>
      <c r="I150" s="262"/>
    </row>
    <row r="151" spans="1:9">
      <c r="A151" s="257">
        <f t="shared" si="11"/>
        <v>149</v>
      </c>
      <c r="B151" s="258">
        <v>44497</v>
      </c>
      <c r="C151" s="259">
        <v>159.53645399999999</v>
      </c>
      <c r="D151" s="260">
        <v>138.10147976290662</v>
      </c>
      <c r="E151" s="259">
        <f t="shared" si="8"/>
        <v>138.10147976290662</v>
      </c>
      <c r="F151" s="266"/>
      <c r="G151" s="190" t="str">
        <f t="shared" si="9"/>
        <v/>
      </c>
      <c r="H151" s="261" t="str">
        <f t="shared" si="10"/>
        <v/>
      </c>
      <c r="I151" s="262"/>
    </row>
    <row r="152" spans="1:9">
      <c r="A152" s="257">
        <f t="shared" si="11"/>
        <v>150</v>
      </c>
      <c r="B152" s="258">
        <v>44498</v>
      </c>
      <c r="C152" s="259">
        <v>215.45698300000001</v>
      </c>
      <c r="D152" s="260">
        <v>138.10147976290662</v>
      </c>
      <c r="E152" s="259">
        <f t="shared" si="8"/>
        <v>138.10147976290662</v>
      </c>
      <c r="F152" s="266"/>
      <c r="G152" s="190" t="str">
        <f t="shared" si="9"/>
        <v/>
      </c>
      <c r="H152" s="261" t="str">
        <f t="shared" si="10"/>
        <v/>
      </c>
      <c r="I152" s="262"/>
    </row>
    <row r="153" spans="1:9">
      <c r="A153" s="257">
        <f t="shared" si="11"/>
        <v>151</v>
      </c>
      <c r="B153" s="258">
        <v>44499</v>
      </c>
      <c r="C153" s="259">
        <v>278.09183100000001</v>
      </c>
      <c r="D153" s="260">
        <v>138.10147976290662</v>
      </c>
      <c r="E153" s="259">
        <f t="shared" si="8"/>
        <v>138.10147976290662</v>
      </c>
      <c r="F153" s="266"/>
      <c r="G153" s="190" t="str">
        <f t="shared" si="9"/>
        <v/>
      </c>
      <c r="H153" s="261" t="str">
        <f t="shared" si="10"/>
        <v/>
      </c>
      <c r="I153" s="262"/>
    </row>
    <row r="154" spans="1:9">
      <c r="A154" s="257">
        <f t="shared" si="11"/>
        <v>152</v>
      </c>
      <c r="B154" s="258">
        <v>44500</v>
      </c>
      <c r="C154" s="259">
        <v>323.49575500000003</v>
      </c>
      <c r="D154" s="260">
        <v>138.10147976290662</v>
      </c>
      <c r="E154" s="259">
        <f t="shared" si="8"/>
        <v>138.10147976290662</v>
      </c>
      <c r="F154" s="266"/>
      <c r="G154" s="190" t="str">
        <f t="shared" si="9"/>
        <v/>
      </c>
      <c r="H154" s="261" t="str">
        <f t="shared" si="10"/>
        <v/>
      </c>
      <c r="I154" s="262"/>
    </row>
    <row r="155" spans="1:9">
      <c r="A155" s="257">
        <f t="shared" si="11"/>
        <v>153</v>
      </c>
      <c r="B155" s="258">
        <v>44501</v>
      </c>
      <c r="C155" s="259">
        <v>299.726088</v>
      </c>
      <c r="D155" s="260">
        <v>184.55834115467553</v>
      </c>
      <c r="E155" s="259">
        <f t="shared" si="8"/>
        <v>184.55834115467553</v>
      </c>
      <c r="F155" s="262"/>
      <c r="G155" s="190" t="str">
        <f t="shared" si="9"/>
        <v/>
      </c>
      <c r="H155" s="261" t="str">
        <f t="shared" si="10"/>
        <v/>
      </c>
      <c r="I155" s="262"/>
    </row>
    <row r="156" spans="1:9">
      <c r="A156" s="257">
        <f t="shared" si="11"/>
        <v>154</v>
      </c>
      <c r="B156" s="258">
        <v>44502</v>
      </c>
      <c r="C156" s="259">
        <v>291.51458399999996</v>
      </c>
      <c r="D156" s="260">
        <v>184.55834115467553</v>
      </c>
      <c r="E156" s="259">
        <f t="shared" si="8"/>
        <v>184.55834115467553</v>
      </c>
      <c r="F156" s="266"/>
      <c r="G156" s="190" t="str">
        <f t="shared" si="9"/>
        <v/>
      </c>
      <c r="H156" s="261" t="str">
        <f t="shared" si="10"/>
        <v/>
      </c>
      <c r="I156" s="262"/>
    </row>
    <row r="157" spans="1:9">
      <c r="A157" s="257">
        <f t="shared" si="11"/>
        <v>155</v>
      </c>
      <c r="B157" s="258">
        <v>44503</v>
      </c>
      <c r="C157" s="259">
        <v>238.343253</v>
      </c>
      <c r="D157" s="260">
        <v>184.55834115467553</v>
      </c>
      <c r="E157" s="259">
        <f t="shared" si="8"/>
        <v>184.55834115467553</v>
      </c>
      <c r="F157" s="266"/>
      <c r="G157" s="190" t="str">
        <f t="shared" si="9"/>
        <v/>
      </c>
      <c r="H157" s="261" t="str">
        <f t="shared" si="10"/>
        <v/>
      </c>
      <c r="I157" s="262"/>
    </row>
    <row r="158" spans="1:9">
      <c r="A158" s="257">
        <f t="shared" si="11"/>
        <v>156</v>
      </c>
      <c r="B158" s="258">
        <v>44504</v>
      </c>
      <c r="C158" s="259">
        <v>169.503196</v>
      </c>
      <c r="D158" s="260">
        <v>184.55834115467553</v>
      </c>
      <c r="E158" s="259">
        <f t="shared" si="8"/>
        <v>169.503196</v>
      </c>
      <c r="F158" s="266"/>
      <c r="G158" s="190" t="str">
        <f t="shared" si="9"/>
        <v/>
      </c>
      <c r="H158" s="261" t="str">
        <f t="shared" si="10"/>
        <v/>
      </c>
      <c r="I158" s="262"/>
    </row>
    <row r="159" spans="1:9">
      <c r="A159" s="257">
        <f t="shared" si="11"/>
        <v>157</v>
      </c>
      <c r="B159" s="258">
        <v>44505</v>
      </c>
      <c r="C159" s="259">
        <v>237.30481</v>
      </c>
      <c r="D159" s="260">
        <v>184.55834115467553</v>
      </c>
      <c r="E159" s="259">
        <f t="shared" si="8"/>
        <v>184.55834115467553</v>
      </c>
      <c r="F159" s="266"/>
      <c r="G159" s="190" t="str">
        <f t="shared" si="9"/>
        <v/>
      </c>
      <c r="H159" s="261" t="str">
        <f t="shared" si="10"/>
        <v/>
      </c>
      <c r="I159" s="262"/>
    </row>
    <row r="160" spans="1:9">
      <c r="A160" s="257">
        <f t="shared" si="11"/>
        <v>158</v>
      </c>
      <c r="B160" s="258">
        <v>44506</v>
      </c>
      <c r="C160" s="259">
        <v>274.37660800000003</v>
      </c>
      <c r="D160" s="260">
        <v>184.55834115467553</v>
      </c>
      <c r="E160" s="259">
        <f t="shared" si="8"/>
        <v>184.55834115467553</v>
      </c>
      <c r="F160" s="266"/>
      <c r="G160" s="190" t="str">
        <f t="shared" si="9"/>
        <v/>
      </c>
      <c r="H160" s="261" t="str">
        <f t="shared" si="10"/>
        <v/>
      </c>
      <c r="I160" s="262"/>
    </row>
    <row r="161" spans="1:9">
      <c r="A161" s="257">
        <f t="shared" si="11"/>
        <v>159</v>
      </c>
      <c r="B161" s="258">
        <v>44507</v>
      </c>
      <c r="C161" s="259">
        <v>295.55063999999999</v>
      </c>
      <c r="D161" s="260">
        <v>184.55834115467553</v>
      </c>
      <c r="E161" s="259">
        <f t="shared" si="8"/>
        <v>184.55834115467553</v>
      </c>
      <c r="F161" s="266"/>
      <c r="G161" s="190" t="str">
        <f t="shared" si="9"/>
        <v/>
      </c>
      <c r="H161" s="261" t="str">
        <f t="shared" si="10"/>
        <v/>
      </c>
      <c r="I161" s="262"/>
    </row>
    <row r="162" spans="1:9">
      <c r="A162" s="257">
        <f t="shared" si="11"/>
        <v>160</v>
      </c>
      <c r="B162" s="258">
        <v>44508</v>
      </c>
      <c r="C162" s="259">
        <v>281.13854300000003</v>
      </c>
      <c r="D162" s="260">
        <v>184.55834115467553</v>
      </c>
      <c r="E162" s="259">
        <f t="shared" si="8"/>
        <v>184.55834115467553</v>
      </c>
      <c r="F162" s="266"/>
      <c r="G162" s="190" t="str">
        <f t="shared" si="9"/>
        <v/>
      </c>
      <c r="H162" s="261" t="str">
        <f t="shared" si="10"/>
        <v/>
      </c>
      <c r="I162" s="262"/>
    </row>
    <row r="163" spans="1:9">
      <c r="A163" s="257">
        <f t="shared" si="11"/>
        <v>161</v>
      </c>
      <c r="B163" s="258">
        <v>44509</v>
      </c>
      <c r="C163" s="259">
        <v>187.250249</v>
      </c>
      <c r="D163" s="260">
        <v>184.55834115467553</v>
      </c>
      <c r="E163" s="259">
        <f t="shared" si="8"/>
        <v>184.55834115467553</v>
      </c>
      <c r="F163" s="266"/>
      <c r="G163" s="190" t="str">
        <f t="shared" si="9"/>
        <v/>
      </c>
      <c r="H163" s="261" t="str">
        <f t="shared" si="10"/>
        <v/>
      </c>
      <c r="I163" s="262"/>
    </row>
    <row r="164" spans="1:9">
      <c r="A164" s="257">
        <f t="shared" si="11"/>
        <v>162</v>
      </c>
      <c r="B164" s="258">
        <v>44510</v>
      </c>
      <c r="C164" s="259">
        <v>90.506957</v>
      </c>
      <c r="D164" s="260">
        <v>184.55834115467553</v>
      </c>
      <c r="E164" s="259">
        <f t="shared" si="8"/>
        <v>90.506957</v>
      </c>
      <c r="F164" s="266"/>
      <c r="G164" s="190" t="str">
        <f t="shared" si="9"/>
        <v/>
      </c>
      <c r="H164" s="261" t="str">
        <f t="shared" si="10"/>
        <v/>
      </c>
      <c r="I164" s="262"/>
    </row>
    <row r="165" spans="1:9">
      <c r="A165" s="257">
        <f t="shared" si="11"/>
        <v>163</v>
      </c>
      <c r="B165" s="258">
        <v>44511</v>
      </c>
      <c r="C165" s="259">
        <v>58.289410000000004</v>
      </c>
      <c r="D165" s="260">
        <v>184.55834115467553</v>
      </c>
      <c r="E165" s="259">
        <f t="shared" si="8"/>
        <v>58.289410000000004</v>
      </c>
      <c r="F165" s="266"/>
      <c r="G165" s="190" t="str">
        <f t="shared" si="9"/>
        <v/>
      </c>
      <c r="H165" s="261" t="str">
        <f t="shared" si="10"/>
        <v/>
      </c>
      <c r="I165" s="262"/>
    </row>
    <row r="166" spans="1:9">
      <c r="A166" s="257">
        <f t="shared" si="11"/>
        <v>164</v>
      </c>
      <c r="B166" s="258">
        <v>44512</v>
      </c>
      <c r="C166" s="259">
        <v>81.243966</v>
      </c>
      <c r="D166" s="260">
        <v>184.55834115467553</v>
      </c>
      <c r="E166" s="259">
        <f t="shared" si="8"/>
        <v>81.243966</v>
      </c>
      <c r="F166" s="266"/>
      <c r="G166" s="190" t="str">
        <f t="shared" si="9"/>
        <v/>
      </c>
      <c r="H166" s="261" t="str">
        <f t="shared" si="10"/>
        <v/>
      </c>
      <c r="I166" s="262"/>
    </row>
    <row r="167" spans="1:9">
      <c r="A167" s="257">
        <f t="shared" si="11"/>
        <v>165</v>
      </c>
      <c r="B167" s="258">
        <v>44513</v>
      </c>
      <c r="C167" s="259">
        <v>129.10227800000001</v>
      </c>
      <c r="D167" s="260">
        <v>184.55834115467553</v>
      </c>
      <c r="E167" s="259">
        <f t="shared" si="8"/>
        <v>129.10227800000001</v>
      </c>
      <c r="F167" s="266"/>
      <c r="G167" s="190" t="str">
        <f t="shared" si="9"/>
        <v/>
      </c>
      <c r="H167" s="261" t="str">
        <f t="shared" si="10"/>
        <v/>
      </c>
      <c r="I167" s="262"/>
    </row>
    <row r="168" spans="1:9">
      <c r="A168" s="257">
        <f t="shared" si="11"/>
        <v>166</v>
      </c>
      <c r="B168" s="258">
        <v>44514</v>
      </c>
      <c r="C168" s="259">
        <v>230.27784800000001</v>
      </c>
      <c r="D168" s="260">
        <v>184.55834115467553</v>
      </c>
      <c r="E168" s="259">
        <f t="shared" si="8"/>
        <v>184.55834115467553</v>
      </c>
      <c r="F168" s="266"/>
      <c r="G168" s="190" t="str">
        <f t="shared" si="9"/>
        <v/>
      </c>
      <c r="H168" s="261" t="str">
        <f t="shared" si="10"/>
        <v/>
      </c>
      <c r="I168" s="262"/>
    </row>
    <row r="169" spans="1:9">
      <c r="A169" s="257">
        <f t="shared" si="11"/>
        <v>167</v>
      </c>
      <c r="B169" s="258">
        <v>44515</v>
      </c>
      <c r="C169" s="259">
        <v>277.16187400000001</v>
      </c>
      <c r="D169" s="260">
        <v>184.55834115467553</v>
      </c>
      <c r="E169" s="259">
        <f t="shared" si="8"/>
        <v>184.55834115467553</v>
      </c>
      <c r="F169" s="262"/>
      <c r="G169" s="190" t="str">
        <f t="shared" si="9"/>
        <v>N</v>
      </c>
      <c r="H169" s="261" t="str">
        <f t="shared" si="10"/>
        <v>184,6</v>
      </c>
      <c r="I169" s="262"/>
    </row>
    <row r="170" spans="1:9">
      <c r="A170" s="257">
        <f t="shared" si="11"/>
        <v>168</v>
      </c>
      <c r="B170" s="258">
        <v>44516</v>
      </c>
      <c r="C170" s="259">
        <v>219.13744</v>
      </c>
      <c r="D170" s="260">
        <v>184.55834115467553</v>
      </c>
      <c r="E170" s="259">
        <f t="shared" si="8"/>
        <v>184.55834115467553</v>
      </c>
      <c r="F170" s="266"/>
      <c r="G170" s="190" t="str">
        <f t="shared" si="9"/>
        <v/>
      </c>
      <c r="H170" s="261" t="str">
        <f t="shared" si="10"/>
        <v/>
      </c>
      <c r="I170" s="262"/>
    </row>
    <row r="171" spans="1:9">
      <c r="A171" s="257">
        <f t="shared" si="11"/>
        <v>169</v>
      </c>
      <c r="B171" s="258">
        <v>44517</v>
      </c>
      <c r="C171" s="259">
        <v>289.08436499999999</v>
      </c>
      <c r="D171" s="260">
        <v>184.55834115467553</v>
      </c>
      <c r="E171" s="259">
        <f t="shared" si="8"/>
        <v>184.55834115467553</v>
      </c>
      <c r="F171" s="266"/>
      <c r="G171" s="190" t="str">
        <f t="shared" si="9"/>
        <v/>
      </c>
      <c r="H171" s="261" t="str">
        <f t="shared" si="10"/>
        <v/>
      </c>
      <c r="I171" s="262"/>
    </row>
    <row r="172" spans="1:9">
      <c r="A172" s="257">
        <f t="shared" si="11"/>
        <v>170</v>
      </c>
      <c r="B172" s="258">
        <v>44518</v>
      </c>
      <c r="C172" s="259">
        <v>219.51529000000002</v>
      </c>
      <c r="D172" s="260">
        <v>184.55834115467553</v>
      </c>
      <c r="E172" s="259">
        <f t="shared" si="8"/>
        <v>184.55834115467553</v>
      </c>
      <c r="F172" s="266"/>
      <c r="G172" s="190" t="str">
        <f t="shared" si="9"/>
        <v/>
      </c>
      <c r="H172" s="261" t="str">
        <f t="shared" si="10"/>
        <v/>
      </c>
      <c r="I172" s="262"/>
    </row>
    <row r="173" spans="1:9">
      <c r="A173" s="257">
        <f t="shared" si="11"/>
        <v>171</v>
      </c>
      <c r="B173" s="258">
        <v>44519</v>
      </c>
      <c r="C173" s="259">
        <v>154.30453700000001</v>
      </c>
      <c r="D173" s="260">
        <v>184.55834115467553</v>
      </c>
      <c r="E173" s="259">
        <f t="shared" si="8"/>
        <v>154.30453700000001</v>
      </c>
      <c r="F173" s="266"/>
      <c r="G173" s="190" t="str">
        <f t="shared" si="9"/>
        <v/>
      </c>
      <c r="H173" s="261" t="str">
        <f t="shared" si="10"/>
        <v/>
      </c>
      <c r="I173" s="262"/>
    </row>
    <row r="174" spans="1:9">
      <c r="A174" s="257">
        <f t="shared" si="11"/>
        <v>172</v>
      </c>
      <c r="B174" s="258">
        <v>44520</v>
      </c>
      <c r="C174" s="259">
        <v>82.698397</v>
      </c>
      <c r="D174" s="260">
        <v>184.55834115467553</v>
      </c>
      <c r="E174" s="259">
        <f t="shared" si="8"/>
        <v>82.698397</v>
      </c>
      <c r="F174" s="266"/>
      <c r="G174" s="190" t="str">
        <f t="shared" si="9"/>
        <v/>
      </c>
      <c r="H174" s="261" t="str">
        <f t="shared" si="10"/>
        <v/>
      </c>
      <c r="I174" s="262"/>
    </row>
    <row r="175" spans="1:9">
      <c r="A175" s="257">
        <f t="shared" si="11"/>
        <v>173</v>
      </c>
      <c r="B175" s="258">
        <v>44521</v>
      </c>
      <c r="C175" s="259">
        <v>82.886587000000006</v>
      </c>
      <c r="D175" s="260">
        <v>184.55834115467553</v>
      </c>
      <c r="E175" s="259">
        <f t="shared" si="8"/>
        <v>82.886587000000006</v>
      </c>
      <c r="F175" s="266"/>
      <c r="G175" s="190" t="str">
        <f t="shared" si="9"/>
        <v/>
      </c>
      <c r="H175" s="261" t="str">
        <f t="shared" si="10"/>
        <v/>
      </c>
      <c r="I175" s="262"/>
    </row>
    <row r="176" spans="1:9">
      <c r="A176" s="257">
        <f t="shared" si="11"/>
        <v>174</v>
      </c>
      <c r="B176" s="258">
        <v>44522</v>
      </c>
      <c r="C176" s="259">
        <v>165.69103899999999</v>
      </c>
      <c r="D176" s="260">
        <v>184.55834115467553</v>
      </c>
      <c r="E176" s="259">
        <f t="shared" si="8"/>
        <v>165.69103899999999</v>
      </c>
      <c r="F176" s="266"/>
      <c r="G176" s="190" t="str">
        <f t="shared" si="9"/>
        <v/>
      </c>
      <c r="H176" s="261" t="str">
        <f t="shared" si="10"/>
        <v/>
      </c>
      <c r="I176" s="262"/>
    </row>
    <row r="177" spans="1:9">
      <c r="A177" s="257">
        <f t="shared" si="11"/>
        <v>175</v>
      </c>
      <c r="B177" s="258">
        <v>44523</v>
      </c>
      <c r="C177" s="259">
        <v>218.26367499999998</v>
      </c>
      <c r="D177" s="260">
        <v>184.55834115467553</v>
      </c>
      <c r="E177" s="259">
        <f t="shared" si="8"/>
        <v>184.55834115467553</v>
      </c>
      <c r="F177" s="266"/>
      <c r="G177" s="190" t="str">
        <f t="shared" si="9"/>
        <v/>
      </c>
      <c r="H177" s="261" t="str">
        <f t="shared" si="10"/>
        <v/>
      </c>
      <c r="I177" s="262"/>
    </row>
    <row r="178" spans="1:9">
      <c r="A178" s="257">
        <f t="shared" si="11"/>
        <v>176</v>
      </c>
      <c r="B178" s="258">
        <v>44524</v>
      </c>
      <c r="C178" s="259">
        <v>184.36194800000001</v>
      </c>
      <c r="D178" s="260">
        <v>184.55834115467553</v>
      </c>
      <c r="E178" s="259">
        <f t="shared" si="8"/>
        <v>184.36194800000001</v>
      </c>
      <c r="F178" s="266"/>
      <c r="G178" s="190" t="str">
        <f t="shared" si="9"/>
        <v/>
      </c>
      <c r="H178" s="261" t="str">
        <f t="shared" si="10"/>
        <v/>
      </c>
      <c r="I178" s="262"/>
    </row>
    <row r="179" spans="1:9">
      <c r="A179" s="257">
        <f t="shared" si="11"/>
        <v>177</v>
      </c>
      <c r="B179" s="258">
        <v>44525</v>
      </c>
      <c r="C179" s="259">
        <v>249.739835</v>
      </c>
      <c r="D179" s="260">
        <v>184.55834115467553</v>
      </c>
      <c r="E179" s="259">
        <f t="shared" si="8"/>
        <v>184.55834115467553</v>
      </c>
      <c r="F179" s="266"/>
      <c r="G179" s="190" t="str">
        <f t="shared" si="9"/>
        <v/>
      </c>
      <c r="H179" s="261" t="str">
        <f t="shared" si="10"/>
        <v/>
      </c>
      <c r="I179" s="262"/>
    </row>
    <row r="180" spans="1:9">
      <c r="A180" s="257">
        <f t="shared" si="11"/>
        <v>178</v>
      </c>
      <c r="B180" s="258">
        <v>44526</v>
      </c>
      <c r="C180" s="259">
        <v>259.87599799999998</v>
      </c>
      <c r="D180" s="260">
        <v>184.55834115467553</v>
      </c>
      <c r="E180" s="259">
        <f t="shared" si="8"/>
        <v>184.55834115467553</v>
      </c>
      <c r="F180" s="266"/>
      <c r="G180" s="190" t="str">
        <f t="shared" si="9"/>
        <v/>
      </c>
      <c r="H180" s="261" t="str">
        <f t="shared" si="10"/>
        <v/>
      </c>
      <c r="I180" s="262"/>
    </row>
    <row r="181" spans="1:9">
      <c r="A181" s="257">
        <f t="shared" si="11"/>
        <v>179</v>
      </c>
      <c r="B181" s="258">
        <v>44527</v>
      </c>
      <c r="C181" s="259">
        <v>369.31672499999996</v>
      </c>
      <c r="D181" s="260">
        <v>184.55834115467553</v>
      </c>
      <c r="E181" s="259">
        <f t="shared" si="8"/>
        <v>184.55834115467553</v>
      </c>
      <c r="F181" s="266"/>
      <c r="G181" s="190" t="str">
        <f t="shared" si="9"/>
        <v/>
      </c>
      <c r="H181" s="261" t="str">
        <f t="shared" si="10"/>
        <v/>
      </c>
      <c r="I181" s="262"/>
    </row>
    <row r="182" spans="1:9">
      <c r="A182" s="257">
        <f t="shared" si="11"/>
        <v>180</v>
      </c>
      <c r="B182" s="258">
        <v>44528</v>
      </c>
      <c r="C182" s="259">
        <v>351.30183699999998</v>
      </c>
      <c r="D182" s="260">
        <v>184.55834115467553</v>
      </c>
      <c r="E182" s="259">
        <f t="shared" si="8"/>
        <v>184.55834115467553</v>
      </c>
      <c r="F182" s="266"/>
      <c r="G182" s="190" t="str">
        <f t="shared" si="9"/>
        <v/>
      </c>
      <c r="H182" s="261" t="str">
        <f t="shared" si="10"/>
        <v/>
      </c>
      <c r="I182" s="262"/>
    </row>
    <row r="183" spans="1:9">
      <c r="A183" s="257">
        <f t="shared" si="11"/>
        <v>181</v>
      </c>
      <c r="B183" s="258">
        <v>44529</v>
      </c>
      <c r="C183" s="259">
        <v>309.76183500000002</v>
      </c>
      <c r="D183" s="260">
        <v>184.55834115467553</v>
      </c>
      <c r="E183" s="259">
        <f t="shared" si="8"/>
        <v>184.55834115467553</v>
      </c>
      <c r="F183" s="266"/>
      <c r="G183" s="190" t="str">
        <f t="shared" si="9"/>
        <v/>
      </c>
      <c r="H183" s="261" t="str">
        <f t="shared" si="10"/>
        <v/>
      </c>
      <c r="I183" s="262"/>
    </row>
    <row r="184" spans="1:9">
      <c r="A184" s="257">
        <f t="shared" si="11"/>
        <v>182</v>
      </c>
      <c r="B184" s="258">
        <v>44530</v>
      </c>
      <c r="C184" s="259">
        <v>81.751546000000005</v>
      </c>
      <c r="D184" s="260">
        <v>184.55834115467553</v>
      </c>
      <c r="E184" s="259">
        <f t="shared" si="8"/>
        <v>81.751546000000005</v>
      </c>
      <c r="F184" s="266"/>
      <c r="G184" s="190" t="str">
        <f t="shared" si="9"/>
        <v/>
      </c>
      <c r="H184" s="261" t="str">
        <f t="shared" si="10"/>
        <v/>
      </c>
      <c r="I184" s="262"/>
    </row>
    <row r="185" spans="1:9">
      <c r="A185" s="257">
        <f t="shared" si="11"/>
        <v>183</v>
      </c>
      <c r="B185" s="258">
        <v>44531</v>
      </c>
      <c r="C185" s="259">
        <v>232.76318599999999</v>
      </c>
      <c r="D185" s="260">
        <v>182.08324961618897</v>
      </c>
      <c r="E185" s="259">
        <f t="shared" si="8"/>
        <v>182.08324961618897</v>
      </c>
      <c r="F185" s="266"/>
      <c r="G185" s="190" t="str">
        <f t="shared" si="9"/>
        <v/>
      </c>
      <c r="H185" s="261" t="str">
        <f t="shared" si="10"/>
        <v/>
      </c>
      <c r="I185" s="262"/>
    </row>
    <row r="186" spans="1:9">
      <c r="A186" s="257">
        <f t="shared" si="11"/>
        <v>184</v>
      </c>
      <c r="B186" s="258">
        <v>44532</v>
      </c>
      <c r="C186" s="259">
        <v>336.34145000000001</v>
      </c>
      <c r="D186" s="260">
        <v>182.08324961618897</v>
      </c>
      <c r="E186" s="259">
        <f t="shared" si="8"/>
        <v>182.08324961618897</v>
      </c>
      <c r="F186" s="262"/>
      <c r="G186" s="190" t="str">
        <f t="shared" si="9"/>
        <v/>
      </c>
      <c r="H186" s="261" t="str">
        <f t="shared" si="10"/>
        <v/>
      </c>
      <c r="I186" s="262"/>
    </row>
    <row r="187" spans="1:9">
      <c r="A187" s="257">
        <f t="shared" si="11"/>
        <v>185</v>
      </c>
      <c r="B187" s="258">
        <v>44533</v>
      </c>
      <c r="C187" s="259">
        <v>294.96073899999999</v>
      </c>
      <c r="D187" s="260">
        <v>182.08324961618897</v>
      </c>
      <c r="E187" s="259">
        <f t="shared" si="8"/>
        <v>182.08324961618897</v>
      </c>
      <c r="F187" s="266"/>
      <c r="G187" s="190" t="str">
        <f t="shared" si="9"/>
        <v/>
      </c>
      <c r="H187" s="261" t="str">
        <f t="shared" si="10"/>
        <v/>
      </c>
      <c r="I187" s="262"/>
    </row>
    <row r="188" spans="1:9">
      <c r="A188" s="257">
        <f t="shared" si="11"/>
        <v>186</v>
      </c>
      <c r="B188" s="258">
        <v>44534</v>
      </c>
      <c r="C188" s="259">
        <v>319.67756700000007</v>
      </c>
      <c r="D188" s="260">
        <v>182.08324961618897</v>
      </c>
      <c r="E188" s="259">
        <f t="shared" si="8"/>
        <v>182.08324961618897</v>
      </c>
      <c r="F188" s="266"/>
      <c r="G188" s="190" t="str">
        <f t="shared" si="9"/>
        <v/>
      </c>
      <c r="H188" s="261" t="str">
        <f t="shared" si="10"/>
        <v/>
      </c>
      <c r="I188" s="262"/>
    </row>
    <row r="189" spans="1:9">
      <c r="A189" s="257">
        <f t="shared" si="11"/>
        <v>187</v>
      </c>
      <c r="B189" s="258">
        <v>44535</v>
      </c>
      <c r="C189" s="259">
        <v>390.83972799999998</v>
      </c>
      <c r="D189" s="260">
        <v>182.08324961618897</v>
      </c>
      <c r="E189" s="259">
        <f t="shared" si="8"/>
        <v>182.08324961618897</v>
      </c>
      <c r="F189" s="266"/>
      <c r="G189" s="190" t="str">
        <f t="shared" si="9"/>
        <v/>
      </c>
      <c r="H189" s="261" t="str">
        <f t="shared" si="10"/>
        <v/>
      </c>
      <c r="I189" s="262"/>
    </row>
    <row r="190" spans="1:9">
      <c r="A190" s="257">
        <f t="shared" si="11"/>
        <v>188</v>
      </c>
      <c r="B190" s="258">
        <v>44536</v>
      </c>
      <c r="C190" s="259">
        <v>283.16964100000001</v>
      </c>
      <c r="D190" s="260">
        <v>182.08324961618897</v>
      </c>
      <c r="E190" s="259">
        <f t="shared" si="8"/>
        <v>182.08324961618897</v>
      </c>
      <c r="F190" s="266"/>
      <c r="G190" s="190" t="str">
        <f t="shared" si="9"/>
        <v/>
      </c>
      <c r="H190" s="261" t="str">
        <f t="shared" si="10"/>
        <v/>
      </c>
      <c r="I190" s="262"/>
    </row>
    <row r="191" spans="1:9">
      <c r="A191" s="257">
        <f t="shared" si="11"/>
        <v>189</v>
      </c>
      <c r="B191" s="258">
        <v>44537</v>
      </c>
      <c r="C191" s="259">
        <v>301.61118900000002</v>
      </c>
      <c r="D191" s="260">
        <v>182.08324961618897</v>
      </c>
      <c r="E191" s="259">
        <f t="shared" si="8"/>
        <v>182.08324961618897</v>
      </c>
      <c r="F191" s="266"/>
      <c r="G191" s="190" t="str">
        <f t="shared" si="9"/>
        <v/>
      </c>
      <c r="H191" s="261" t="str">
        <f t="shared" si="10"/>
        <v/>
      </c>
      <c r="I191" s="262"/>
    </row>
    <row r="192" spans="1:9">
      <c r="A192" s="257">
        <f t="shared" si="11"/>
        <v>190</v>
      </c>
      <c r="B192" s="258">
        <v>44538</v>
      </c>
      <c r="C192" s="259">
        <v>423.62861900000001</v>
      </c>
      <c r="D192" s="260">
        <v>182.08324961618897</v>
      </c>
      <c r="E192" s="259">
        <f t="shared" si="8"/>
        <v>182.08324961618897</v>
      </c>
      <c r="F192" s="266"/>
      <c r="G192" s="190" t="str">
        <f t="shared" si="9"/>
        <v/>
      </c>
      <c r="H192" s="261" t="str">
        <f t="shared" si="10"/>
        <v/>
      </c>
      <c r="I192" s="262"/>
    </row>
    <row r="193" spans="1:9">
      <c r="A193" s="257">
        <f t="shared" si="11"/>
        <v>191</v>
      </c>
      <c r="B193" s="258">
        <v>44539</v>
      </c>
      <c r="C193" s="259">
        <v>386.78574800000001</v>
      </c>
      <c r="D193" s="260">
        <v>182.08324961618897</v>
      </c>
      <c r="E193" s="259">
        <f t="shared" si="8"/>
        <v>182.08324961618897</v>
      </c>
      <c r="F193" s="266"/>
      <c r="G193" s="190" t="str">
        <f t="shared" si="9"/>
        <v/>
      </c>
      <c r="H193" s="261" t="str">
        <f t="shared" si="10"/>
        <v/>
      </c>
      <c r="I193" s="262"/>
    </row>
    <row r="194" spans="1:9">
      <c r="A194" s="257">
        <f t="shared" si="11"/>
        <v>192</v>
      </c>
      <c r="B194" s="258">
        <v>44540</v>
      </c>
      <c r="C194" s="259">
        <v>417.40673799999996</v>
      </c>
      <c r="D194" s="260">
        <v>182.08324961618897</v>
      </c>
      <c r="E194" s="259">
        <f t="shared" si="8"/>
        <v>182.08324961618897</v>
      </c>
      <c r="F194" s="266"/>
      <c r="G194" s="190" t="str">
        <f t="shared" si="9"/>
        <v/>
      </c>
      <c r="H194" s="261" t="str">
        <f t="shared" si="10"/>
        <v/>
      </c>
      <c r="I194" s="262"/>
    </row>
    <row r="195" spans="1:9">
      <c r="A195" s="257">
        <f t="shared" si="11"/>
        <v>193</v>
      </c>
      <c r="B195" s="258">
        <v>44541</v>
      </c>
      <c r="C195" s="259">
        <v>260.58034299999997</v>
      </c>
      <c r="D195" s="260">
        <v>182.08324961618897</v>
      </c>
      <c r="E195" s="259">
        <f t="shared" ref="E195:E258" si="12">IF(C195&gt;D195,D195,C195)</f>
        <v>182.08324961618897</v>
      </c>
      <c r="F195" s="266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61" t="str">
        <f t="shared" ref="H195:H258" si="14">IF(DAY($B195)=15,TEXT(D195,"#,0"),"")</f>
        <v/>
      </c>
      <c r="I195" s="262"/>
    </row>
    <row r="196" spans="1:9">
      <c r="A196" s="257">
        <f t="shared" ref="A196:A259" si="15">+A195+1</f>
        <v>194</v>
      </c>
      <c r="B196" s="258">
        <v>44542</v>
      </c>
      <c r="C196" s="259">
        <v>99.528155999999996</v>
      </c>
      <c r="D196" s="260">
        <v>182.08324961618897</v>
      </c>
      <c r="E196" s="259">
        <f t="shared" si="12"/>
        <v>99.528155999999996</v>
      </c>
      <c r="F196" s="266"/>
      <c r="G196" s="190" t="str">
        <f t="shared" si="13"/>
        <v/>
      </c>
      <c r="H196" s="261" t="str">
        <f t="shared" si="14"/>
        <v/>
      </c>
      <c r="I196" s="262"/>
    </row>
    <row r="197" spans="1:9">
      <c r="A197" s="257">
        <f t="shared" si="15"/>
        <v>195</v>
      </c>
      <c r="B197" s="258">
        <v>44543</v>
      </c>
      <c r="C197" s="259">
        <v>92.519082999999995</v>
      </c>
      <c r="D197" s="260">
        <v>182.08324961618897</v>
      </c>
      <c r="E197" s="259">
        <f t="shared" si="12"/>
        <v>92.519082999999995</v>
      </c>
      <c r="F197" s="266"/>
      <c r="G197" s="190" t="str">
        <f t="shared" si="13"/>
        <v/>
      </c>
      <c r="H197" s="261" t="str">
        <f t="shared" si="14"/>
        <v/>
      </c>
      <c r="I197" s="262"/>
    </row>
    <row r="198" spans="1:9">
      <c r="A198" s="257">
        <f t="shared" si="15"/>
        <v>196</v>
      </c>
      <c r="B198" s="258">
        <v>44544</v>
      </c>
      <c r="C198" s="259">
        <v>60.180174000000001</v>
      </c>
      <c r="D198" s="260">
        <v>182.08324961618897</v>
      </c>
      <c r="E198" s="259">
        <f t="shared" si="12"/>
        <v>60.180174000000001</v>
      </c>
      <c r="F198" s="266"/>
      <c r="G198" s="190" t="str">
        <f t="shared" si="13"/>
        <v/>
      </c>
      <c r="H198" s="261" t="str">
        <f t="shared" si="14"/>
        <v/>
      </c>
      <c r="I198" s="262"/>
    </row>
    <row r="199" spans="1:9">
      <c r="A199" s="257">
        <f t="shared" si="15"/>
        <v>197</v>
      </c>
      <c r="B199" s="258">
        <v>44545</v>
      </c>
      <c r="C199" s="259">
        <v>107.21557199999999</v>
      </c>
      <c r="D199" s="260">
        <v>182.08324961618897</v>
      </c>
      <c r="E199" s="259">
        <f t="shared" si="12"/>
        <v>107.21557199999999</v>
      </c>
      <c r="F199" s="266"/>
      <c r="G199" s="190" t="str">
        <f t="shared" si="13"/>
        <v>D</v>
      </c>
      <c r="H199" s="261" t="str">
        <f t="shared" si="14"/>
        <v>182,1</v>
      </c>
      <c r="I199" s="262"/>
    </row>
    <row r="200" spans="1:9">
      <c r="A200" s="257">
        <f t="shared" si="15"/>
        <v>198</v>
      </c>
      <c r="B200" s="258">
        <v>44546</v>
      </c>
      <c r="C200" s="259">
        <v>147.98441600000001</v>
      </c>
      <c r="D200" s="260">
        <v>182.08324961618897</v>
      </c>
      <c r="E200" s="259">
        <f t="shared" si="12"/>
        <v>147.98441600000001</v>
      </c>
      <c r="F200" s="266"/>
      <c r="G200" s="190" t="str">
        <f t="shared" si="13"/>
        <v/>
      </c>
      <c r="H200" s="261" t="str">
        <f t="shared" si="14"/>
        <v/>
      </c>
      <c r="I200" s="262"/>
    </row>
    <row r="201" spans="1:9">
      <c r="A201" s="257">
        <f t="shared" si="15"/>
        <v>199</v>
      </c>
      <c r="B201" s="258">
        <v>44547</v>
      </c>
      <c r="C201" s="259">
        <v>113.428253</v>
      </c>
      <c r="D201" s="260">
        <v>182.08324961618897</v>
      </c>
      <c r="E201" s="259">
        <f t="shared" si="12"/>
        <v>113.428253</v>
      </c>
      <c r="F201" s="266"/>
      <c r="G201" s="190" t="str">
        <f t="shared" si="13"/>
        <v/>
      </c>
      <c r="H201" s="261" t="str">
        <f t="shared" si="14"/>
        <v/>
      </c>
      <c r="I201" s="262"/>
    </row>
    <row r="202" spans="1:9">
      <c r="A202" s="257">
        <f t="shared" si="15"/>
        <v>200</v>
      </c>
      <c r="B202" s="258">
        <v>44548</v>
      </c>
      <c r="C202" s="259">
        <v>83.456351999999995</v>
      </c>
      <c r="D202" s="260">
        <v>182.08324961618897</v>
      </c>
      <c r="E202" s="259">
        <f t="shared" si="12"/>
        <v>83.456351999999995</v>
      </c>
      <c r="F202" s="266"/>
      <c r="G202" s="190" t="str">
        <f t="shared" si="13"/>
        <v/>
      </c>
      <c r="H202" s="261" t="str">
        <f t="shared" si="14"/>
        <v/>
      </c>
      <c r="I202" s="262"/>
    </row>
    <row r="203" spans="1:9">
      <c r="A203" s="257">
        <f t="shared" si="15"/>
        <v>201</v>
      </c>
      <c r="B203" s="258">
        <v>44549</v>
      </c>
      <c r="C203" s="259">
        <v>122.51049400000001</v>
      </c>
      <c r="D203" s="260">
        <v>182.08324961618897</v>
      </c>
      <c r="E203" s="259">
        <f t="shared" si="12"/>
        <v>122.51049400000001</v>
      </c>
      <c r="F203" s="266"/>
      <c r="G203" s="190" t="str">
        <f t="shared" si="13"/>
        <v/>
      </c>
      <c r="H203" s="261" t="str">
        <f t="shared" si="14"/>
        <v/>
      </c>
      <c r="I203" s="262"/>
    </row>
    <row r="204" spans="1:9">
      <c r="A204" s="257">
        <f t="shared" si="15"/>
        <v>202</v>
      </c>
      <c r="B204" s="258">
        <v>44550</v>
      </c>
      <c r="C204" s="259">
        <v>119.988249</v>
      </c>
      <c r="D204" s="260">
        <v>182.08324961618897</v>
      </c>
      <c r="E204" s="259">
        <f t="shared" si="12"/>
        <v>119.988249</v>
      </c>
      <c r="F204" s="266"/>
      <c r="G204" s="190" t="str">
        <f t="shared" si="13"/>
        <v/>
      </c>
      <c r="H204" s="261" t="str">
        <f t="shared" si="14"/>
        <v/>
      </c>
      <c r="I204" s="262"/>
    </row>
    <row r="205" spans="1:9">
      <c r="A205" s="257">
        <f t="shared" si="15"/>
        <v>203</v>
      </c>
      <c r="B205" s="258">
        <v>44551</v>
      </c>
      <c r="C205" s="259">
        <v>131.45563899999999</v>
      </c>
      <c r="D205" s="260">
        <v>182.08324961618897</v>
      </c>
      <c r="E205" s="259">
        <f t="shared" si="12"/>
        <v>131.45563899999999</v>
      </c>
      <c r="F205" s="266"/>
      <c r="G205" s="190" t="str">
        <f t="shared" si="13"/>
        <v/>
      </c>
      <c r="H205" s="261" t="str">
        <f t="shared" si="14"/>
        <v/>
      </c>
      <c r="I205" s="262"/>
    </row>
    <row r="206" spans="1:9">
      <c r="A206" s="257">
        <f t="shared" si="15"/>
        <v>204</v>
      </c>
      <c r="B206" s="258">
        <v>44552</v>
      </c>
      <c r="C206" s="259">
        <v>141.62322599999999</v>
      </c>
      <c r="D206" s="260">
        <v>182.08324961618897</v>
      </c>
      <c r="E206" s="259">
        <f t="shared" si="12"/>
        <v>141.62322599999999</v>
      </c>
      <c r="F206" s="266"/>
      <c r="G206" s="190" t="str">
        <f t="shared" si="13"/>
        <v/>
      </c>
      <c r="H206" s="261" t="str">
        <f t="shared" si="14"/>
        <v/>
      </c>
      <c r="I206" s="262"/>
    </row>
    <row r="207" spans="1:9">
      <c r="A207" s="257">
        <f t="shared" si="15"/>
        <v>205</v>
      </c>
      <c r="B207" s="258">
        <v>44553</v>
      </c>
      <c r="C207" s="259">
        <v>162.05260699999999</v>
      </c>
      <c r="D207" s="260">
        <v>182.08324961618897</v>
      </c>
      <c r="E207" s="259">
        <f t="shared" si="12"/>
        <v>162.05260699999999</v>
      </c>
      <c r="F207" s="266"/>
      <c r="G207" s="190" t="str">
        <f t="shared" si="13"/>
        <v/>
      </c>
      <c r="H207" s="261" t="str">
        <f t="shared" si="14"/>
        <v/>
      </c>
      <c r="I207" s="262"/>
    </row>
    <row r="208" spans="1:9">
      <c r="A208" s="257">
        <f t="shared" si="15"/>
        <v>206</v>
      </c>
      <c r="B208" s="258">
        <v>44554</v>
      </c>
      <c r="C208" s="259">
        <v>198.18832399999999</v>
      </c>
      <c r="D208" s="260">
        <v>182.08324961618897</v>
      </c>
      <c r="E208" s="259">
        <f t="shared" si="12"/>
        <v>182.08324961618897</v>
      </c>
      <c r="F208" s="266"/>
      <c r="G208" s="190" t="str">
        <f t="shared" si="13"/>
        <v/>
      </c>
      <c r="H208" s="261" t="str">
        <f t="shared" si="14"/>
        <v/>
      </c>
      <c r="I208" s="262"/>
    </row>
    <row r="209" spans="1:9">
      <c r="A209" s="257">
        <f t="shared" si="15"/>
        <v>207</v>
      </c>
      <c r="B209" s="258">
        <v>44555</v>
      </c>
      <c r="C209" s="259">
        <v>160.13164799999998</v>
      </c>
      <c r="D209" s="260">
        <v>182.08324961618897</v>
      </c>
      <c r="E209" s="259">
        <f t="shared" si="12"/>
        <v>160.13164799999998</v>
      </c>
      <c r="F209" s="266"/>
      <c r="G209" s="190" t="str">
        <f t="shared" si="13"/>
        <v/>
      </c>
      <c r="H209" s="261" t="str">
        <f t="shared" si="14"/>
        <v/>
      </c>
      <c r="I209" s="262"/>
    </row>
    <row r="210" spans="1:9">
      <c r="A210" s="257">
        <f t="shared" si="15"/>
        <v>208</v>
      </c>
      <c r="B210" s="258">
        <v>44556</v>
      </c>
      <c r="C210" s="259">
        <v>235.74902800000001</v>
      </c>
      <c r="D210" s="260">
        <v>182.08324961618897</v>
      </c>
      <c r="E210" s="259">
        <f t="shared" si="12"/>
        <v>182.08324961618897</v>
      </c>
      <c r="F210" s="266"/>
      <c r="G210" s="190" t="str">
        <f t="shared" si="13"/>
        <v/>
      </c>
      <c r="H210" s="261" t="str">
        <f t="shared" si="14"/>
        <v/>
      </c>
      <c r="I210" s="262"/>
    </row>
    <row r="211" spans="1:9">
      <c r="A211" s="257">
        <f t="shared" si="15"/>
        <v>209</v>
      </c>
      <c r="B211" s="258">
        <v>44557</v>
      </c>
      <c r="C211" s="259">
        <v>391.14988899999997</v>
      </c>
      <c r="D211" s="260">
        <v>182.08324961618897</v>
      </c>
      <c r="E211" s="259">
        <f t="shared" si="12"/>
        <v>182.08324961618897</v>
      </c>
      <c r="F211" s="266"/>
      <c r="G211" s="190" t="str">
        <f t="shared" si="13"/>
        <v/>
      </c>
      <c r="H211" s="261" t="str">
        <f t="shared" si="14"/>
        <v/>
      </c>
      <c r="I211" s="262"/>
    </row>
    <row r="212" spans="1:9">
      <c r="A212" s="257">
        <f t="shared" si="15"/>
        <v>210</v>
      </c>
      <c r="B212" s="258">
        <v>44558</v>
      </c>
      <c r="C212" s="259">
        <v>378.93051100000002</v>
      </c>
      <c r="D212" s="260">
        <v>182.08324961618897</v>
      </c>
      <c r="E212" s="259">
        <f t="shared" si="12"/>
        <v>182.08324961618897</v>
      </c>
      <c r="F212" s="266"/>
      <c r="G212" s="190" t="str">
        <f t="shared" si="13"/>
        <v/>
      </c>
      <c r="H212" s="261" t="str">
        <f t="shared" si="14"/>
        <v/>
      </c>
      <c r="I212" s="262"/>
    </row>
    <row r="213" spans="1:9">
      <c r="A213" s="257">
        <f t="shared" si="15"/>
        <v>211</v>
      </c>
      <c r="B213" s="258">
        <v>44559</v>
      </c>
      <c r="C213" s="259">
        <v>214.96013699999997</v>
      </c>
      <c r="D213" s="260">
        <v>182.08324961618897</v>
      </c>
      <c r="E213" s="259">
        <f t="shared" si="12"/>
        <v>182.08324961618897</v>
      </c>
      <c r="F213" s="266"/>
      <c r="G213" s="190" t="str">
        <f t="shared" si="13"/>
        <v/>
      </c>
      <c r="H213" s="261" t="str">
        <f t="shared" si="14"/>
        <v/>
      </c>
      <c r="I213" s="262"/>
    </row>
    <row r="214" spans="1:9">
      <c r="A214" s="257">
        <f t="shared" si="15"/>
        <v>212</v>
      </c>
      <c r="B214" s="258">
        <v>44560</v>
      </c>
      <c r="C214" s="259">
        <v>93.66605100000001</v>
      </c>
      <c r="D214" s="260">
        <v>182.08324961618897</v>
      </c>
      <c r="E214" s="259">
        <f t="shared" si="12"/>
        <v>93.66605100000001</v>
      </c>
      <c r="F214" s="266"/>
      <c r="G214" s="190" t="str">
        <f t="shared" si="13"/>
        <v/>
      </c>
      <c r="H214" s="261" t="str">
        <f t="shared" si="14"/>
        <v/>
      </c>
      <c r="I214" s="262"/>
    </row>
    <row r="215" spans="1:9">
      <c r="A215" s="257">
        <f t="shared" si="15"/>
        <v>213</v>
      </c>
      <c r="B215" s="258">
        <v>44561</v>
      </c>
      <c r="C215" s="259">
        <v>120.18130000000001</v>
      </c>
      <c r="D215" s="260">
        <v>182.08324961618897</v>
      </c>
      <c r="E215" s="259">
        <f t="shared" si="12"/>
        <v>120.18130000000001</v>
      </c>
      <c r="F215" s="266"/>
      <c r="G215" s="190" t="str">
        <f t="shared" si="13"/>
        <v/>
      </c>
      <c r="H215" s="261" t="str">
        <f t="shared" si="14"/>
        <v/>
      </c>
      <c r="I215" s="262"/>
    </row>
    <row r="216" spans="1:9">
      <c r="A216" s="257">
        <f t="shared" si="15"/>
        <v>214</v>
      </c>
      <c r="B216" s="258">
        <v>44562</v>
      </c>
      <c r="C216" s="259">
        <v>139.46714299999999</v>
      </c>
      <c r="D216" s="260">
        <v>211.93553936292005</v>
      </c>
      <c r="E216" s="259">
        <f t="shared" si="12"/>
        <v>139.46714299999999</v>
      </c>
      <c r="F216" s="262">
        <f>YEAR(B216)</f>
        <v>2022</v>
      </c>
      <c r="G216" s="190" t="str">
        <f t="shared" si="13"/>
        <v/>
      </c>
      <c r="H216" s="261" t="str">
        <f t="shared" si="14"/>
        <v/>
      </c>
      <c r="I216" s="262"/>
    </row>
    <row r="217" spans="1:9">
      <c r="A217" s="257">
        <f t="shared" si="15"/>
        <v>215</v>
      </c>
      <c r="B217" s="258">
        <v>44563</v>
      </c>
      <c r="C217" s="259">
        <v>103.22421899999999</v>
      </c>
      <c r="D217" s="260">
        <v>211.93553936292005</v>
      </c>
      <c r="E217" s="259">
        <f t="shared" si="12"/>
        <v>103.22421899999999</v>
      </c>
      <c r="F217" s="266"/>
      <c r="G217" s="190" t="str">
        <f t="shared" si="13"/>
        <v/>
      </c>
      <c r="H217" s="261" t="str">
        <f t="shared" si="14"/>
        <v/>
      </c>
      <c r="I217" s="262"/>
    </row>
    <row r="218" spans="1:9">
      <c r="A218" s="257">
        <f t="shared" si="15"/>
        <v>216</v>
      </c>
      <c r="B218" s="258">
        <v>44564</v>
      </c>
      <c r="C218" s="259">
        <v>151.54816399999999</v>
      </c>
      <c r="D218" s="260">
        <v>211.93553936292005</v>
      </c>
      <c r="E218" s="259">
        <f t="shared" si="12"/>
        <v>151.54816399999999</v>
      </c>
      <c r="F218" s="266"/>
      <c r="G218" s="190" t="str">
        <f t="shared" si="13"/>
        <v/>
      </c>
      <c r="H218" s="261" t="str">
        <f t="shared" si="14"/>
        <v/>
      </c>
      <c r="I218" s="262"/>
    </row>
    <row r="219" spans="1:9">
      <c r="A219" s="257">
        <f t="shared" si="15"/>
        <v>217</v>
      </c>
      <c r="B219" s="258">
        <v>44565</v>
      </c>
      <c r="C219" s="259">
        <v>303.58201500000001</v>
      </c>
      <c r="D219" s="260">
        <v>211.93553936292005</v>
      </c>
      <c r="E219" s="259">
        <f t="shared" si="12"/>
        <v>211.93553936292005</v>
      </c>
      <c r="F219" s="266"/>
      <c r="G219" s="190" t="str">
        <f t="shared" si="13"/>
        <v/>
      </c>
      <c r="H219" s="261" t="str">
        <f t="shared" si="14"/>
        <v/>
      </c>
      <c r="I219" s="262"/>
    </row>
    <row r="220" spans="1:9">
      <c r="A220" s="257">
        <f t="shared" si="15"/>
        <v>218</v>
      </c>
      <c r="B220" s="258">
        <v>44566</v>
      </c>
      <c r="C220" s="259">
        <v>291.23252100000002</v>
      </c>
      <c r="D220" s="260">
        <v>211.93553936292005</v>
      </c>
      <c r="E220" s="259">
        <f t="shared" si="12"/>
        <v>211.93553936292005</v>
      </c>
      <c r="F220" s="266"/>
      <c r="G220" s="190" t="str">
        <f t="shared" si="13"/>
        <v/>
      </c>
      <c r="H220" s="261" t="str">
        <f t="shared" si="14"/>
        <v/>
      </c>
      <c r="I220" s="262"/>
    </row>
    <row r="221" spans="1:9">
      <c r="A221" s="257">
        <f t="shared" si="15"/>
        <v>219</v>
      </c>
      <c r="B221" s="258">
        <v>44567</v>
      </c>
      <c r="C221" s="259">
        <v>206.61775800000001</v>
      </c>
      <c r="D221" s="260">
        <v>211.93553936292005</v>
      </c>
      <c r="E221" s="259">
        <f t="shared" si="12"/>
        <v>206.61775800000001</v>
      </c>
      <c r="F221" s="266"/>
      <c r="G221" s="190" t="str">
        <f t="shared" si="13"/>
        <v/>
      </c>
      <c r="H221" s="261" t="str">
        <f t="shared" si="14"/>
        <v/>
      </c>
      <c r="I221" s="262"/>
    </row>
    <row r="222" spans="1:9">
      <c r="A222" s="257">
        <f t="shared" si="15"/>
        <v>220</v>
      </c>
      <c r="B222" s="258">
        <v>44568</v>
      </c>
      <c r="C222" s="259">
        <v>208.517426</v>
      </c>
      <c r="D222" s="260">
        <v>211.93553936292005</v>
      </c>
      <c r="E222" s="259">
        <f t="shared" si="12"/>
        <v>208.517426</v>
      </c>
      <c r="F222" s="266"/>
      <c r="G222" s="190" t="str">
        <f t="shared" si="13"/>
        <v/>
      </c>
      <c r="H222" s="261" t="str">
        <f t="shared" si="14"/>
        <v/>
      </c>
      <c r="I222" s="262"/>
    </row>
    <row r="223" spans="1:9">
      <c r="A223" s="257">
        <f t="shared" si="15"/>
        <v>221</v>
      </c>
      <c r="B223" s="258">
        <v>44569</v>
      </c>
      <c r="C223" s="259">
        <v>261.85432700000001</v>
      </c>
      <c r="D223" s="260">
        <v>211.93553936292005</v>
      </c>
      <c r="E223" s="259">
        <f t="shared" si="12"/>
        <v>211.93553936292005</v>
      </c>
      <c r="F223" s="266"/>
      <c r="G223" s="190" t="str">
        <f t="shared" si="13"/>
        <v/>
      </c>
      <c r="H223" s="261" t="str">
        <f t="shared" si="14"/>
        <v/>
      </c>
      <c r="I223" s="262"/>
    </row>
    <row r="224" spans="1:9">
      <c r="A224" s="257">
        <f t="shared" si="15"/>
        <v>222</v>
      </c>
      <c r="B224" s="258">
        <v>44570</v>
      </c>
      <c r="C224" s="259">
        <v>392.83604100000002</v>
      </c>
      <c r="D224" s="260">
        <v>211.93553936292005</v>
      </c>
      <c r="E224" s="259">
        <f t="shared" si="12"/>
        <v>211.93553936292005</v>
      </c>
      <c r="F224" s="266"/>
      <c r="G224" s="190" t="str">
        <f t="shared" si="13"/>
        <v/>
      </c>
      <c r="H224" s="261" t="str">
        <f t="shared" si="14"/>
        <v/>
      </c>
      <c r="I224" s="262"/>
    </row>
    <row r="225" spans="1:9">
      <c r="A225" s="257">
        <f t="shared" si="15"/>
        <v>223</v>
      </c>
      <c r="B225" s="258">
        <v>44571</v>
      </c>
      <c r="C225" s="259">
        <v>308.04212100000001</v>
      </c>
      <c r="D225" s="260">
        <v>211.93553936292005</v>
      </c>
      <c r="E225" s="259">
        <f t="shared" si="12"/>
        <v>211.93553936292005</v>
      </c>
      <c r="F225" s="266"/>
      <c r="G225" s="190" t="str">
        <f t="shared" si="13"/>
        <v/>
      </c>
      <c r="H225" s="261" t="str">
        <f t="shared" si="14"/>
        <v/>
      </c>
      <c r="I225" s="262"/>
    </row>
    <row r="226" spans="1:9">
      <c r="A226" s="257">
        <f t="shared" si="15"/>
        <v>224</v>
      </c>
      <c r="B226" s="258">
        <v>44572</v>
      </c>
      <c r="C226" s="259">
        <v>245.221847</v>
      </c>
      <c r="D226" s="260">
        <v>211.93553936292005</v>
      </c>
      <c r="E226" s="259">
        <f t="shared" si="12"/>
        <v>211.93553936292005</v>
      </c>
      <c r="F226" s="266"/>
      <c r="G226" s="190" t="str">
        <f t="shared" si="13"/>
        <v/>
      </c>
      <c r="H226" s="261" t="str">
        <f t="shared" si="14"/>
        <v/>
      </c>
      <c r="I226" s="262"/>
    </row>
    <row r="227" spans="1:9">
      <c r="A227" s="257">
        <f t="shared" si="15"/>
        <v>225</v>
      </c>
      <c r="B227" s="258">
        <v>44573</v>
      </c>
      <c r="C227" s="259">
        <v>263.36616300000003</v>
      </c>
      <c r="D227" s="260">
        <v>211.93553936292005</v>
      </c>
      <c r="E227" s="259">
        <f t="shared" si="12"/>
        <v>211.93553936292005</v>
      </c>
      <c r="F227" s="266"/>
      <c r="G227" s="190" t="str">
        <f t="shared" si="13"/>
        <v/>
      </c>
      <c r="H227" s="261" t="str">
        <f t="shared" si="14"/>
        <v/>
      </c>
      <c r="I227" s="262"/>
    </row>
    <row r="228" spans="1:9">
      <c r="A228" s="257">
        <f t="shared" si="15"/>
        <v>226</v>
      </c>
      <c r="B228" s="258">
        <v>44574</v>
      </c>
      <c r="C228" s="259">
        <v>128.97225800000001</v>
      </c>
      <c r="D228" s="260">
        <v>211.93553936292005</v>
      </c>
      <c r="E228" s="259">
        <f t="shared" si="12"/>
        <v>128.97225800000001</v>
      </c>
      <c r="F228" s="266"/>
      <c r="G228" s="190" t="str">
        <f t="shared" si="13"/>
        <v/>
      </c>
      <c r="H228" s="261" t="str">
        <f t="shared" si="14"/>
        <v/>
      </c>
      <c r="I228" s="262"/>
    </row>
    <row r="229" spans="1:9">
      <c r="A229" s="257">
        <f t="shared" si="15"/>
        <v>227</v>
      </c>
      <c r="B229" s="258">
        <v>44575</v>
      </c>
      <c r="C229" s="259">
        <v>84.023751000000004</v>
      </c>
      <c r="D229" s="260">
        <v>211.93553936292005</v>
      </c>
      <c r="E229" s="259">
        <f t="shared" si="12"/>
        <v>84.023751000000004</v>
      </c>
      <c r="F229" s="266"/>
      <c r="G229" s="190" t="str">
        <f t="shared" si="13"/>
        <v/>
      </c>
      <c r="H229" s="261" t="str">
        <f t="shared" si="14"/>
        <v/>
      </c>
      <c r="I229" s="262"/>
    </row>
    <row r="230" spans="1:9">
      <c r="A230" s="257">
        <f t="shared" si="15"/>
        <v>228</v>
      </c>
      <c r="B230" s="258">
        <v>44576</v>
      </c>
      <c r="C230" s="259">
        <v>62.011398999999997</v>
      </c>
      <c r="D230" s="260">
        <v>211.93553936292005</v>
      </c>
      <c r="E230" s="259">
        <f t="shared" si="12"/>
        <v>62.011398999999997</v>
      </c>
      <c r="F230" s="262"/>
      <c r="G230" s="190" t="str">
        <f t="shared" si="13"/>
        <v>E</v>
      </c>
      <c r="H230" s="261" t="str">
        <f t="shared" si="14"/>
        <v>211,9</v>
      </c>
      <c r="I230" s="262"/>
    </row>
    <row r="231" spans="1:9">
      <c r="A231" s="257">
        <f t="shared" si="15"/>
        <v>229</v>
      </c>
      <c r="B231" s="258">
        <v>44577</v>
      </c>
      <c r="C231" s="259">
        <v>64.140733999999995</v>
      </c>
      <c r="D231" s="260">
        <v>211.93553936292005</v>
      </c>
      <c r="E231" s="259">
        <f t="shared" si="12"/>
        <v>64.140733999999995</v>
      </c>
      <c r="F231" s="266"/>
      <c r="G231" s="190" t="str">
        <f t="shared" si="13"/>
        <v/>
      </c>
      <c r="H231" s="261" t="str">
        <f t="shared" si="14"/>
        <v/>
      </c>
      <c r="I231" s="262"/>
    </row>
    <row r="232" spans="1:9">
      <c r="A232" s="257">
        <f t="shared" si="15"/>
        <v>230</v>
      </c>
      <c r="B232" s="258">
        <v>44578</v>
      </c>
      <c r="C232" s="259">
        <v>76.131145000000004</v>
      </c>
      <c r="D232" s="260">
        <v>211.93553936292005</v>
      </c>
      <c r="E232" s="259">
        <f t="shared" si="12"/>
        <v>76.131145000000004</v>
      </c>
      <c r="F232" s="266"/>
      <c r="G232" s="190" t="str">
        <f t="shared" si="13"/>
        <v/>
      </c>
      <c r="H232" s="261" t="str">
        <f t="shared" si="14"/>
        <v/>
      </c>
      <c r="I232" s="262"/>
    </row>
    <row r="233" spans="1:9">
      <c r="A233" s="257">
        <f t="shared" si="15"/>
        <v>231</v>
      </c>
      <c r="B233" s="258">
        <v>44579</v>
      </c>
      <c r="C233" s="259">
        <v>50.593351999999996</v>
      </c>
      <c r="D233" s="260">
        <v>211.93553936292005</v>
      </c>
      <c r="E233" s="259">
        <f t="shared" si="12"/>
        <v>50.593351999999996</v>
      </c>
      <c r="F233" s="266"/>
      <c r="G233" s="190" t="str">
        <f t="shared" si="13"/>
        <v/>
      </c>
      <c r="H233" s="261" t="str">
        <f t="shared" si="14"/>
        <v/>
      </c>
      <c r="I233" s="262"/>
    </row>
    <row r="234" spans="1:9">
      <c r="A234" s="257">
        <f t="shared" si="15"/>
        <v>232</v>
      </c>
      <c r="B234" s="258">
        <v>44580</v>
      </c>
      <c r="C234" s="259">
        <v>96.063111000000006</v>
      </c>
      <c r="D234" s="260">
        <v>211.93553936292005</v>
      </c>
      <c r="E234" s="259">
        <f t="shared" si="12"/>
        <v>96.063111000000006</v>
      </c>
      <c r="F234" s="266"/>
      <c r="G234" s="190" t="str">
        <f t="shared" si="13"/>
        <v/>
      </c>
      <c r="H234" s="261" t="str">
        <f t="shared" si="14"/>
        <v/>
      </c>
      <c r="I234" s="262"/>
    </row>
    <row r="235" spans="1:9">
      <c r="A235" s="257">
        <f t="shared" si="15"/>
        <v>233</v>
      </c>
      <c r="B235" s="258">
        <v>44581</v>
      </c>
      <c r="C235" s="259">
        <v>208.86315100000002</v>
      </c>
      <c r="D235" s="260">
        <v>211.93553936292005</v>
      </c>
      <c r="E235" s="259">
        <f t="shared" si="12"/>
        <v>208.86315100000002</v>
      </c>
      <c r="F235" s="266"/>
      <c r="G235" s="190" t="str">
        <f t="shared" si="13"/>
        <v/>
      </c>
      <c r="H235" s="261" t="str">
        <f t="shared" si="14"/>
        <v/>
      </c>
      <c r="I235" s="262"/>
    </row>
    <row r="236" spans="1:9">
      <c r="A236" s="257">
        <f t="shared" si="15"/>
        <v>234</v>
      </c>
      <c r="B236" s="258">
        <v>44582</v>
      </c>
      <c r="C236" s="259">
        <v>308.51579399999997</v>
      </c>
      <c r="D236" s="260">
        <v>211.93553936292005</v>
      </c>
      <c r="E236" s="259">
        <f t="shared" si="12"/>
        <v>211.93553936292005</v>
      </c>
      <c r="F236" s="266"/>
      <c r="G236" s="190" t="str">
        <f t="shared" si="13"/>
        <v/>
      </c>
      <c r="H236" s="261" t="str">
        <f t="shared" si="14"/>
        <v/>
      </c>
      <c r="I236" s="262"/>
    </row>
    <row r="237" spans="1:9">
      <c r="A237" s="257">
        <f t="shared" si="15"/>
        <v>235</v>
      </c>
      <c r="B237" s="258">
        <v>44583</v>
      </c>
      <c r="C237" s="259">
        <v>174.68750700000001</v>
      </c>
      <c r="D237" s="260">
        <v>211.93553936292005</v>
      </c>
      <c r="E237" s="259">
        <f t="shared" si="12"/>
        <v>174.68750700000001</v>
      </c>
      <c r="F237" s="266"/>
      <c r="G237" s="190" t="str">
        <f t="shared" si="13"/>
        <v/>
      </c>
      <c r="H237" s="261" t="str">
        <f t="shared" si="14"/>
        <v/>
      </c>
      <c r="I237" s="262"/>
    </row>
    <row r="238" spans="1:9">
      <c r="A238" s="257">
        <f t="shared" si="15"/>
        <v>236</v>
      </c>
      <c r="B238" s="258">
        <v>44584</v>
      </c>
      <c r="C238" s="259">
        <v>95.033597</v>
      </c>
      <c r="D238" s="260">
        <v>211.93553936292005</v>
      </c>
      <c r="E238" s="259">
        <f t="shared" si="12"/>
        <v>95.033597</v>
      </c>
      <c r="F238" s="266"/>
      <c r="G238" s="190" t="str">
        <f t="shared" si="13"/>
        <v/>
      </c>
      <c r="H238" s="261" t="str">
        <f t="shared" si="14"/>
        <v/>
      </c>
      <c r="I238" s="262"/>
    </row>
    <row r="239" spans="1:9">
      <c r="A239" s="257">
        <f t="shared" si="15"/>
        <v>237</v>
      </c>
      <c r="B239" s="258">
        <v>44585</v>
      </c>
      <c r="C239" s="259">
        <v>82.138372000000004</v>
      </c>
      <c r="D239" s="260">
        <v>211.93553936292005</v>
      </c>
      <c r="E239" s="259">
        <f t="shared" si="12"/>
        <v>82.138372000000004</v>
      </c>
      <c r="F239" s="266"/>
      <c r="G239" s="190" t="str">
        <f t="shared" si="13"/>
        <v/>
      </c>
      <c r="H239" s="261" t="str">
        <f t="shared" si="14"/>
        <v/>
      </c>
      <c r="I239" s="262"/>
    </row>
    <row r="240" spans="1:9">
      <c r="A240" s="257">
        <f t="shared" si="15"/>
        <v>238</v>
      </c>
      <c r="B240" s="258">
        <v>44586</v>
      </c>
      <c r="C240" s="259">
        <v>99.780138000000008</v>
      </c>
      <c r="D240" s="260">
        <v>211.93553936292005</v>
      </c>
      <c r="E240" s="259">
        <f t="shared" si="12"/>
        <v>99.780138000000008</v>
      </c>
      <c r="F240" s="266"/>
      <c r="G240" s="190" t="str">
        <f t="shared" si="13"/>
        <v/>
      </c>
      <c r="H240" s="261" t="str">
        <f t="shared" si="14"/>
        <v/>
      </c>
      <c r="I240" s="262"/>
    </row>
    <row r="241" spans="1:9">
      <c r="A241" s="257">
        <f t="shared" si="15"/>
        <v>239</v>
      </c>
      <c r="B241" s="258">
        <v>44587</v>
      </c>
      <c r="C241" s="259">
        <v>122.851364</v>
      </c>
      <c r="D241" s="260">
        <v>211.93553936292005</v>
      </c>
      <c r="E241" s="259">
        <f t="shared" si="12"/>
        <v>122.851364</v>
      </c>
      <c r="F241" s="266"/>
      <c r="G241" s="190" t="str">
        <f t="shared" si="13"/>
        <v/>
      </c>
      <c r="H241" s="261" t="str">
        <f t="shared" si="14"/>
        <v/>
      </c>
      <c r="I241" s="262"/>
    </row>
    <row r="242" spans="1:9">
      <c r="A242" s="257">
        <f t="shared" si="15"/>
        <v>240</v>
      </c>
      <c r="B242" s="258">
        <v>44588</v>
      </c>
      <c r="C242" s="259">
        <v>134.079937</v>
      </c>
      <c r="D242" s="260">
        <v>211.93553936292005</v>
      </c>
      <c r="E242" s="259">
        <f t="shared" si="12"/>
        <v>134.079937</v>
      </c>
      <c r="F242" s="266"/>
      <c r="G242" s="190" t="str">
        <f t="shared" si="13"/>
        <v/>
      </c>
      <c r="H242" s="261" t="str">
        <f t="shared" si="14"/>
        <v/>
      </c>
      <c r="I242" s="262"/>
    </row>
    <row r="243" spans="1:9">
      <c r="A243" s="257">
        <f t="shared" si="15"/>
        <v>241</v>
      </c>
      <c r="B243" s="258">
        <v>44589</v>
      </c>
      <c r="C243" s="259">
        <v>213.01930199999998</v>
      </c>
      <c r="D243" s="260">
        <v>211.93553936292005</v>
      </c>
      <c r="E243" s="259">
        <f t="shared" si="12"/>
        <v>211.93553936292005</v>
      </c>
      <c r="F243" s="266"/>
      <c r="G243" s="190" t="str">
        <f t="shared" si="13"/>
        <v/>
      </c>
      <c r="H243" s="261" t="str">
        <f t="shared" si="14"/>
        <v/>
      </c>
      <c r="I243" s="262"/>
    </row>
    <row r="244" spans="1:9">
      <c r="A244" s="257">
        <f t="shared" si="15"/>
        <v>242</v>
      </c>
      <c r="B244" s="258">
        <v>44590</v>
      </c>
      <c r="C244" s="259">
        <v>114.51297599999999</v>
      </c>
      <c r="D244" s="260">
        <v>211.93553936292005</v>
      </c>
      <c r="E244" s="259">
        <f t="shared" si="12"/>
        <v>114.51297599999999</v>
      </c>
      <c r="F244" s="266"/>
      <c r="G244" s="190" t="str">
        <f t="shared" si="13"/>
        <v/>
      </c>
      <c r="H244" s="261" t="str">
        <f t="shared" si="14"/>
        <v/>
      </c>
      <c r="I244" s="262"/>
    </row>
    <row r="245" spans="1:9">
      <c r="A245" s="257">
        <f t="shared" si="15"/>
        <v>243</v>
      </c>
      <c r="B245" s="258">
        <v>44591</v>
      </c>
      <c r="C245" s="259">
        <v>91.995804000000007</v>
      </c>
      <c r="D245" s="260">
        <v>211.93553936292005</v>
      </c>
      <c r="E245" s="259">
        <f t="shared" si="12"/>
        <v>91.995804000000007</v>
      </c>
      <c r="F245" s="266"/>
      <c r="G245" s="190" t="str">
        <f t="shared" si="13"/>
        <v/>
      </c>
      <c r="H245" s="261" t="str">
        <f t="shared" si="14"/>
        <v/>
      </c>
      <c r="I245" s="262"/>
    </row>
    <row r="246" spans="1:9">
      <c r="A246" s="257">
        <f t="shared" si="15"/>
        <v>244</v>
      </c>
      <c r="B246" s="258">
        <v>44592</v>
      </c>
      <c r="C246" s="259">
        <v>297.81694499999998</v>
      </c>
      <c r="D246" s="260">
        <v>211.93553936292005</v>
      </c>
      <c r="E246" s="259">
        <f t="shared" si="12"/>
        <v>211.93553936292005</v>
      </c>
      <c r="F246" s="266"/>
      <c r="G246" s="190" t="str">
        <f t="shared" si="13"/>
        <v/>
      </c>
      <c r="H246" s="261" t="str">
        <f t="shared" si="14"/>
        <v/>
      </c>
      <c r="I246" s="262"/>
    </row>
    <row r="247" spans="1:9">
      <c r="A247" s="257">
        <f t="shared" si="15"/>
        <v>245</v>
      </c>
      <c r="B247" s="258">
        <v>44593</v>
      </c>
      <c r="C247" s="259">
        <v>315.42336299999999</v>
      </c>
      <c r="D247" s="260">
        <v>223.74864891657293</v>
      </c>
      <c r="E247" s="259">
        <f t="shared" si="12"/>
        <v>223.74864891657293</v>
      </c>
      <c r="F247" s="262"/>
      <c r="G247" s="190" t="str">
        <f t="shared" si="13"/>
        <v/>
      </c>
      <c r="H247" s="261" t="str">
        <f t="shared" si="14"/>
        <v/>
      </c>
      <c r="I247" s="262"/>
    </row>
    <row r="248" spans="1:9">
      <c r="A248" s="257">
        <f t="shared" si="15"/>
        <v>246</v>
      </c>
      <c r="B248" s="258">
        <v>44594</v>
      </c>
      <c r="C248" s="259">
        <v>143.172057</v>
      </c>
      <c r="D248" s="260">
        <v>223.74864891657293</v>
      </c>
      <c r="E248" s="259">
        <f t="shared" si="12"/>
        <v>143.172057</v>
      </c>
      <c r="F248" s="266"/>
      <c r="G248" s="190" t="str">
        <f t="shared" si="13"/>
        <v/>
      </c>
      <c r="H248" s="261" t="str">
        <f t="shared" si="14"/>
        <v/>
      </c>
      <c r="I248" s="262"/>
    </row>
    <row r="249" spans="1:9">
      <c r="A249" s="257">
        <f t="shared" si="15"/>
        <v>247</v>
      </c>
      <c r="B249" s="258">
        <v>44595</v>
      </c>
      <c r="C249" s="259">
        <v>83.298878999999999</v>
      </c>
      <c r="D249" s="260">
        <v>223.74864891657293</v>
      </c>
      <c r="E249" s="259">
        <f t="shared" si="12"/>
        <v>83.298878999999999</v>
      </c>
      <c r="F249" s="266"/>
      <c r="G249" s="190" t="str">
        <f t="shared" si="13"/>
        <v/>
      </c>
      <c r="H249" s="261" t="str">
        <f t="shared" si="14"/>
        <v/>
      </c>
      <c r="I249" s="262"/>
    </row>
    <row r="250" spans="1:9">
      <c r="A250" s="257">
        <f t="shared" si="15"/>
        <v>248</v>
      </c>
      <c r="B250" s="258">
        <v>44596</v>
      </c>
      <c r="C250" s="259">
        <v>104.908095</v>
      </c>
      <c r="D250" s="260">
        <v>223.74864891657293</v>
      </c>
      <c r="E250" s="259">
        <f t="shared" si="12"/>
        <v>104.908095</v>
      </c>
      <c r="F250" s="266"/>
      <c r="G250" s="190" t="str">
        <f t="shared" si="13"/>
        <v/>
      </c>
      <c r="H250" s="261" t="str">
        <f t="shared" si="14"/>
        <v/>
      </c>
      <c r="I250" s="262"/>
    </row>
    <row r="251" spans="1:9">
      <c r="A251" s="257">
        <f t="shared" si="15"/>
        <v>249</v>
      </c>
      <c r="B251" s="258">
        <v>44597</v>
      </c>
      <c r="C251" s="259">
        <v>199.78504899999999</v>
      </c>
      <c r="D251" s="260">
        <v>223.74864891657293</v>
      </c>
      <c r="E251" s="259">
        <f t="shared" si="12"/>
        <v>199.78504899999999</v>
      </c>
      <c r="F251" s="266"/>
      <c r="G251" s="190" t="str">
        <f t="shared" si="13"/>
        <v/>
      </c>
      <c r="H251" s="261" t="str">
        <f t="shared" si="14"/>
        <v/>
      </c>
      <c r="I251" s="262"/>
    </row>
    <row r="252" spans="1:9">
      <c r="A252" s="257">
        <f t="shared" si="15"/>
        <v>250</v>
      </c>
      <c r="B252" s="258">
        <v>44598</v>
      </c>
      <c r="C252" s="259">
        <v>147.38255699999999</v>
      </c>
      <c r="D252" s="260">
        <v>223.74864891657293</v>
      </c>
      <c r="E252" s="259">
        <f t="shared" si="12"/>
        <v>147.38255699999999</v>
      </c>
      <c r="F252" s="266"/>
      <c r="G252" s="190" t="str">
        <f t="shared" si="13"/>
        <v/>
      </c>
      <c r="H252" s="261" t="str">
        <f t="shared" si="14"/>
        <v/>
      </c>
      <c r="I252" s="262"/>
    </row>
    <row r="253" spans="1:9">
      <c r="A253" s="257">
        <f t="shared" si="15"/>
        <v>251</v>
      </c>
      <c r="B253" s="258">
        <v>44599</v>
      </c>
      <c r="C253" s="259">
        <v>238.074546</v>
      </c>
      <c r="D253" s="260">
        <v>223.74864891657293</v>
      </c>
      <c r="E253" s="259">
        <f t="shared" si="12"/>
        <v>223.74864891657293</v>
      </c>
      <c r="F253" s="266"/>
      <c r="G253" s="190" t="str">
        <f t="shared" si="13"/>
        <v/>
      </c>
      <c r="H253" s="261" t="str">
        <f t="shared" si="14"/>
        <v/>
      </c>
      <c r="I253" s="262"/>
    </row>
    <row r="254" spans="1:9">
      <c r="A254" s="257">
        <f t="shared" si="15"/>
        <v>252</v>
      </c>
      <c r="B254" s="258">
        <v>44600</v>
      </c>
      <c r="C254" s="259">
        <v>135.55038500000001</v>
      </c>
      <c r="D254" s="260">
        <v>223.74864891657293</v>
      </c>
      <c r="E254" s="259">
        <f t="shared" si="12"/>
        <v>135.55038500000001</v>
      </c>
      <c r="F254" s="266"/>
      <c r="G254" s="190" t="str">
        <f t="shared" si="13"/>
        <v/>
      </c>
      <c r="H254" s="261" t="str">
        <f t="shared" si="14"/>
        <v/>
      </c>
      <c r="I254" s="262"/>
    </row>
    <row r="255" spans="1:9">
      <c r="A255" s="257">
        <f t="shared" si="15"/>
        <v>253</v>
      </c>
      <c r="B255" s="258">
        <v>44601</v>
      </c>
      <c r="C255" s="259">
        <v>102.34201899999999</v>
      </c>
      <c r="D255" s="260">
        <v>223.74864891657293</v>
      </c>
      <c r="E255" s="259">
        <f t="shared" si="12"/>
        <v>102.34201899999999</v>
      </c>
      <c r="F255" s="266"/>
      <c r="G255" s="190" t="str">
        <f t="shared" si="13"/>
        <v/>
      </c>
      <c r="H255" s="261" t="str">
        <f t="shared" si="14"/>
        <v/>
      </c>
      <c r="I255" s="262"/>
    </row>
    <row r="256" spans="1:9">
      <c r="A256" s="257">
        <f t="shared" si="15"/>
        <v>254</v>
      </c>
      <c r="B256" s="258">
        <v>44602</v>
      </c>
      <c r="C256" s="259">
        <v>49.985087</v>
      </c>
      <c r="D256" s="260">
        <v>223.74864891657293</v>
      </c>
      <c r="E256" s="259">
        <f t="shared" si="12"/>
        <v>49.985087</v>
      </c>
      <c r="F256" s="266"/>
      <c r="G256" s="190" t="str">
        <f t="shared" si="13"/>
        <v/>
      </c>
      <c r="H256" s="261" t="str">
        <f t="shared" si="14"/>
        <v/>
      </c>
      <c r="I256" s="262"/>
    </row>
    <row r="257" spans="1:9">
      <c r="A257" s="257">
        <f t="shared" si="15"/>
        <v>255</v>
      </c>
      <c r="B257" s="258">
        <v>44603</v>
      </c>
      <c r="C257" s="259">
        <v>74.209770000000006</v>
      </c>
      <c r="D257" s="260">
        <v>223.74864891657293</v>
      </c>
      <c r="E257" s="259">
        <f t="shared" si="12"/>
        <v>74.209770000000006</v>
      </c>
      <c r="F257" s="266"/>
      <c r="G257" s="190" t="str">
        <f t="shared" si="13"/>
        <v/>
      </c>
      <c r="H257" s="261" t="str">
        <f t="shared" si="14"/>
        <v/>
      </c>
      <c r="I257" s="262"/>
    </row>
    <row r="258" spans="1:9">
      <c r="A258" s="257">
        <f t="shared" si="15"/>
        <v>256</v>
      </c>
      <c r="B258" s="258">
        <v>44604</v>
      </c>
      <c r="C258" s="259">
        <v>49.280786999999997</v>
      </c>
      <c r="D258" s="260">
        <v>223.74864891657293</v>
      </c>
      <c r="E258" s="259">
        <f t="shared" si="12"/>
        <v>49.280786999999997</v>
      </c>
      <c r="F258" s="266"/>
      <c r="G258" s="190" t="str">
        <f t="shared" si="13"/>
        <v/>
      </c>
      <c r="H258" s="261" t="str">
        <f t="shared" si="14"/>
        <v/>
      </c>
      <c r="I258" s="262"/>
    </row>
    <row r="259" spans="1:9">
      <c r="A259" s="257">
        <f t="shared" si="15"/>
        <v>257</v>
      </c>
      <c r="B259" s="258">
        <v>44605</v>
      </c>
      <c r="C259" s="259">
        <v>247.578801</v>
      </c>
      <c r="D259" s="260">
        <v>223.74864891657293</v>
      </c>
      <c r="E259" s="259">
        <f t="shared" ref="E259:E322" si="16">IF(C259&gt;D259,D259,C259)</f>
        <v>223.74864891657293</v>
      </c>
      <c r="F259" s="266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61" t="str">
        <f t="shared" ref="H259:H322" si="18">IF(DAY($B259)=15,TEXT(D259,"#,0"),"")</f>
        <v/>
      </c>
      <c r="I259" s="262"/>
    </row>
    <row r="260" spans="1:9">
      <c r="A260" s="257">
        <f t="shared" ref="A260:A323" si="19">+A259+1</f>
        <v>258</v>
      </c>
      <c r="B260" s="258">
        <v>44606</v>
      </c>
      <c r="C260" s="259">
        <v>299.87341900000001</v>
      </c>
      <c r="D260" s="260">
        <v>223.74864891657293</v>
      </c>
      <c r="E260" s="259">
        <f t="shared" si="16"/>
        <v>223.74864891657293</v>
      </c>
      <c r="F260" s="266"/>
      <c r="G260" s="190" t="str">
        <f t="shared" si="17"/>
        <v/>
      </c>
      <c r="H260" s="261" t="str">
        <f t="shared" si="18"/>
        <v/>
      </c>
      <c r="I260" s="262"/>
    </row>
    <row r="261" spans="1:9">
      <c r="A261" s="257">
        <f t="shared" si="19"/>
        <v>259</v>
      </c>
      <c r="B261" s="258">
        <v>44607</v>
      </c>
      <c r="C261" s="259">
        <v>233.314637</v>
      </c>
      <c r="D261" s="260">
        <v>223.74864891657293</v>
      </c>
      <c r="E261" s="259">
        <f t="shared" si="16"/>
        <v>223.74864891657293</v>
      </c>
      <c r="G261" s="190" t="str">
        <f t="shared" si="17"/>
        <v>F</v>
      </c>
      <c r="H261" s="261" t="str">
        <f t="shared" si="18"/>
        <v>223,7</v>
      </c>
      <c r="I261" s="262"/>
    </row>
    <row r="262" spans="1:9">
      <c r="A262" s="257">
        <f t="shared" si="19"/>
        <v>260</v>
      </c>
      <c r="B262" s="258">
        <v>44608</v>
      </c>
      <c r="C262" s="259">
        <v>313.83708399999995</v>
      </c>
      <c r="D262" s="260">
        <v>223.74864891657293</v>
      </c>
      <c r="E262" s="259">
        <f t="shared" si="16"/>
        <v>223.74864891657293</v>
      </c>
      <c r="F262" s="266"/>
      <c r="G262" s="190" t="str">
        <f t="shared" si="17"/>
        <v/>
      </c>
      <c r="H262" s="261" t="str">
        <f t="shared" si="18"/>
        <v/>
      </c>
      <c r="I262" s="262"/>
    </row>
    <row r="263" spans="1:9">
      <c r="A263" s="257">
        <f t="shared" si="19"/>
        <v>261</v>
      </c>
      <c r="B263" s="258">
        <v>44609</v>
      </c>
      <c r="C263" s="259">
        <v>176.164671</v>
      </c>
      <c r="D263" s="260">
        <v>223.74864891657293</v>
      </c>
      <c r="E263" s="259">
        <f t="shared" si="16"/>
        <v>176.164671</v>
      </c>
      <c r="F263" s="266"/>
      <c r="G263" s="190" t="str">
        <f t="shared" si="17"/>
        <v/>
      </c>
      <c r="H263" s="261" t="str">
        <f t="shared" si="18"/>
        <v/>
      </c>
      <c r="I263" s="262"/>
    </row>
    <row r="264" spans="1:9">
      <c r="A264" s="257">
        <f t="shared" si="19"/>
        <v>262</v>
      </c>
      <c r="B264" s="258">
        <v>44610</v>
      </c>
      <c r="C264" s="259">
        <v>145.29900499999999</v>
      </c>
      <c r="D264" s="260">
        <v>223.74864891657293</v>
      </c>
      <c r="E264" s="259">
        <f t="shared" si="16"/>
        <v>145.29900499999999</v>
      </c>
      <c r="F264" s="266"/>
      <c r="G264" s="190" t="str">
        <f t="shared" si="17"/>
        <v/>
      </c>
      <c r="H264" s="261" t="str">
        <f t="shared" si="18"/>
        <v/>
      </c>
      <c r="I264" s="262"/>
    </row>
    <row r="265" spans="1:9">
      <c r="A265" s="257">
        <f t="shared" si="19"/>
        <v>263</v>
      </c>
      <c r="B265" s="258">
        <v>44611</v>
      </c>
      <c r="C265" s="259">
        <v>234.25650099999999</v>
      </c>
      <c r="D265" s="260">
        <v>223.74864891657293</v>
      </c>
      <c r="E265" s="259">
        <f t="shared" si="16"/>
        <v>223.74864891657293</v>
      </c>
      <c r="F265" s="266"/>
      <c r="G265" s="190" t="str">
        <f t="shared" si="17"/>
        <v/>
      </c>
      <c r="H265" s="261" t="str">
        <f t="shared" si="18"/>
        <v/>
      </c>
      <c r="I265" s="262"/>
    </row>
    <row r="266" spans="1:9">
      <c r="A266" s="257">
        <f t="shared" si="19"/>
        <v>264</v>
      </c>
      <c r="B266" s="258">
        <v>44612</v>
      </c>
      <c r="C266" s="259">
        <v>139.242818</v>
      </c>
      <c r="D266" s="260">
        <v>223.74864891657293</v>
      </c>
      <c r="E266" s="259">
        <f t="shared" si="16"/>
        <v>139.242818</v>
      </c>
      <c r="F266" s="266"/>
      <c r="G266" s="190" t="str">
        <f t="shared" si="17"/>
        <v/>
      </c>
      <c r="H266" s="261" t="str">
        <f t="shared" si="18"/>
        <v/>
      </c>
      <c r="I266" s="262"/>
    </row>
    <row r="267" spans="1:9">
      <c r="A267" s="257">
        <f t="shared" si="19"/>
        <v>265</v>
      </c>
      <c r="B267" s="258">
        <v>44613</v>
      </c>
      <c r="C267" s="259">
        <v>204.35787999999999</v>
      </c>
      <c r="D267" s="260">
        <v>223.74864891657293</v>
      </c>
      <c r="E267" s="259">
        <f t="shared" si="16"/>
        <v>204.35787999999999</v>
      </c>
      <c r="F267" s="266"/>
      <c r="G267" s="190" t="str">
        <f t="shared" si="17"/>
        <v/>
      </c>
      <c r="H267" s="261" t="str">
        <f t="shared" si="18"/>
        <v/>
      </c>
      <c r="I267" s="262"/>
    </row>
    <row r="268" spans="1:9">
      <c r="A268" s="257">
        <f t="shared" si="19"/>
        <v>266</v>
      </c>
      <c r="B268" s="258">
        <v>44614</v>
      </c>
      <c r="C268" s="259">
        <v>188.02451399999998</v>
      </c>
      <c r="D268" s="260">
        <v>223.74864891657293</v>
      </c>
      <c r="E268" s="259">
        <f t="shared" si="16"/>
        <v>188.02451399999998</v>
      </c>
      <c r="F268" s="266"/>
      <c r="G268" s="190" t="str">
        <f t="shared" si="17"/>
        <v/>
      </c>
      <c r="H268" s="261" t="str">
        <f t="shared" si="18"/>
        <v/>
      </c>
      <c r="I268" s="262"/>
    </row>
    <row r="269" spans="1:9">
      <c r="A269" s="257">
        <f t="shared" si="19"/>
        <v>267</v>
      </c>
      <c r="B269" s="258">
        <v>44615</v>
      </c>
      <c r="C269" s="259">
        <v>111.78935299999999</v>
      </c>
      <c r="D269" s="260">
        <v>223.74864891657293</v>
      </c>
      <c r="E269" s="259">
        <f t="shared" si="16"/>
        <v>111.78935299999999</v>
      </c>
      <c r="F269" s="266"/>
      <c r="G269" s="190" t="str">
        <f t="shared" si="17"/>
        <v/>
      </c>
      <c r="H269" s="261" t="str">
        <f t="shared" si="18"/>
        <v/>
      </c>
      <c r="I269" s="262"/>
    </row>
    <row r="270" spans="1:9">
      <c r="A270" s="257">
        <f t="shared" si="19"/>
        <v>268</v>
      </c>
      <c r="B270" s="258">
        <v>44616</v>
      </c>
      <c r="C270" s="259">
        <v>134.796076</v>
      </c>
      <c r="D270" s="260">
        <v>223.74864891657293</v>
      </c>
      <c r="E270" s="259">
        <f t="shared" si="16"/>
        <v>134.796076</v>
      </c>
      <c r="F270" s="266"/>
      <c r="G270" s="190" t="str">
        <f t="shared" si="17"/>
        <v/>
      </c>
      <c r="H270" s="261" t="str">
        <f t="shared" si="18"/>
        <v/>
      </c>
      <c r="I270" s="262"/>
    </row>
    <row r="271" spans="1:9">
      <c r="A271" s="257">
        <f t="shared" si="19"/>
        <v>269</v>
      </c>
      <c r="B271" s="258">
        <v>44617</v>
      </c>
      <c r="C271" s="259">
        <v>302.143596</v>
      </c>
      <c r="D271" s="260">
        <v>223.74864891657293</v>
      </c>
      <c r="E271" s="259">
        <f t="shared" si="16"/>
        <v>223.74864891657293</v>
      </c>
      <c r="F271" s="266"/>
      <c r="G271" s="190" t="str">
        <f t="shared" si="17"/>
        <v/>
      </c>
      <c r="H271" s="261" t="str">
        <f t="shared" si="18"/>
        <v/>
      </c>
      <c r="I271" s="262"/>
    </row>
    <row r="272" spans="1:9">
      <c r="A272" s="257">
        <f t="shared" si="19"/>
        <v>270</v>
      </c>
      <c r="B272" s="258">
        <v>44618</v>
      </c>
      <c r="C272" s="259">
        <v>175.164456</v>
      </c>
      <c r="D272" s="260">
        <v>223.74864891657293</v>
      </c>
      <c r="E272" s="259">
        <f t="shared" si="16"/>
        <v>175.164456</v>
      </c>
      <c r="F272" s="266"/>
      <c r="G272" s="190" t="str">
        <f t="shared" si="17"/>
        <v/>
      </c>
      <c r="H272" s="261" t="str">
        <f t="shared" si="18"/>
        <v/>
      </c>
      <c r="I272" s="262"/>
    </row>
    <row r="273" spans="1:9">
      <c r="A273" s="257">
        <f t="shared" si="19"/>
        <v>271</v>
      </c>
      <c r="B273" s="258">
        <v>44619</v>
      </c>
      <c r="C273" s="259">
        <v>59.532747000000001</v>
      </c>
      <c r="D273" s="260">
        <v>223.74864891657293</v>
      </c>
      <c r="E273" s="259">
        <f t="shared" si="16"/>
        <v>59.532747000000001</v>
      </c>
      <c r="F273" s="266"/>
      <c r="G273" s="190" t="str">
        <f t="shared" si="17"/>
        <v/>
      </c>
      <c r="H273" s="261" t="str">
        <f t="shared" si="18"/>
        <v/>
      </c>
      <c r="I273" s="262"/>
    </row>
    <row r="274" spans="1:9">
      <c r="A274" s="257">
        <f t="shared" si="19"/>
        <v>272</v>
      </c>
      <c r="B274" s="258">
        <v>44620</v>
      </c>
      <c r="C274" s="259">
        <v>58.140946000000007</v>
      </c>
      <c r="D274" s="260">
        <v>223.74864891657293</v>
      </c>
      <c r="E274" s="259">
        <f t="shared" si="16"/>
        <v>58.140946000000007</v>
      </c>
      <c r="F274" s="266"/>
      <c r="G274" s="190" t="str">
        <f t="shared" si="17"/>
        <v/>
      </c>
      <c r="H274" s="261" t="str">
        <f t="shared" si="18"/>
        <v/>
      </c>
      <c r="I274" s="262"/>
    </row>
    <row r="275" spans="1:9">
      <c r="A275" s="257">
        <f t="shared" si="19"/>
        <v>273</v>
      </c>
      <c r="B275" s="258">
        <v>44621</v>
      </c>
      <c r="C275" s="259">
        <v>123.076035</v>
      </c>
      <c r="D275" s="260">
        <v>207.20888707498128</v>
      </c>
      <c r="E275" s="259">
        <f t="shared" si="16"/>
        <v>123.076035</v>
      </c>
      <c r="F275" s="266"/>
      <c r="G275" s="190" t="str">
        <f t="shared" si="17"/>
        <v/>
      </c>
      <c r="H275" s="261" t="str">
        <f t="shared" si="18"/>
        <v/>
      </c>
      <c r="I275" s="262"/>
    </row>
    <row r="276" spans="1:9">
      <c r="A276" s="257">
        <f t="shared" si="19"/>
        <v>274</v>
      </c>
      <c r="B276" s="258">
        <v>44622</v>
      </c>
      <c r="C276" s="259">
        <v>183.63743299999999</v>
      </c>
      <c r="D276" s="260">
        <v>207.20888707498128</v>
      </c>
      <c r="E276" s="259">
        <f t="shared" si="16"/>
        <v>183.63743299999999</v>
      </c>
      <c r="F276" s="266"/>
      <c r="G276" s="190" t="str">
        <f t="shared" si="17"/>
        <v/>
      </c>
      <c r="H276" s="261" t="str">
        <f t="shared" si="18"/>
        <v/>
      </c>
      <c r="I276" s="262"/>
    </row>
    <row r="277" spans="1:9">
      <c r="A277" s="257">
        <f t="shared" si="19"/>
        <v>275</v>
      </c>
      <c r="B277" s="258">
        <v>44623</v>
      </c>
      <c r="C277" s="259">
        <v>179.32466500000001</v>
      </c>
      <c r="D277" s="260">
        <v>207.20888707498128</v>
      </c>
      <c r="E277" s="259">
        <f t="shared" si="16"/>
        <v>179.32466500000001</v>
      </c>
      <c r="F277" s="262"/>
      <c r="G277" s="190" t="str">
        <f t="shared" si="17"/>
        <v/>
      </c>
      <c r="H277" s="261" t="str">
        <f t="shared" si="18"/>
        <v/>
      </c>
      <c r="I277" s="262"/>
    </row>
    <row r="278" spans="1:9">
      <c r="A278" s="257">
        <f t="shared" si="19"/>
        <v>276</v>
      </c>
      <c r="B278" s="258">
        <v>44624</v>
      </c>
      <c r="C278" s="259">
        <v>292.31094100000001</v>
      </c>
      <c r="D278" s="260">
        <v>207.20888707498128</v>
      </c>
      <c r="E278" s="259">
        <f t="shared" si="16"/>
        <v>207.20888707498128</v>
      </c>
      <c r="F278" s="266"/>
      <c r="G278" s="190" t="str">
        <f t="shared" si="17"/>
        <v/>
      </c>
      <c r="H278" s="261" t="str">
        <f t="shared" si="18"/>
        <v/>
      </c>
      <c r="I278" s="262"/>
    </row>
    <row r="279" spans="1:9">
      <c r="A279" s="257">
        <f t="shared" si="19"/>
        <v>277</v>
      </c>
      <c r="B279" s="258">
        <v>44625</v>
      </c>
      <c r="C279" s="259">
        <v>162.934877</v>
      </c>
      <c r="D279" s="260">
        <v>207.20888707498128</v>
      </c>
      <c r="E279" s="259">
        <f t="shared" si="16"/>
        <v>162.934877</v>
      </c>
      <c r="F279" s="266"/>
      <c r="G279" s="190" t="str">
        <f t="shared" si="17"/>
        <v/>
      </c>
      <c r="H279" s="261" t="str">
        <f t="shared" si="18"/>
        <v/>
      </c>
      <c r="I279" s="262"/>
    </row>
    <row r="280" spans="1:9">
      <c r="A280" s="257">
        <f t="shared" si="19"/>
        <v>278</v>
      </c>
      <c r="B280" s="258">
        <v>44626</v>
      </c>
      <c r="C280" s="259">
        <v>130.44913199999999</v>
      </c>
      <c r="D280" s="260">
        <v>207.20888707498128</v>
      </c>
      <c r="E280" s="259">
        <f t="shared" si="16"/>
        <v>130.44913199999999</v>
      </c>
      <c r="F280" s="266"/>
      <c r="G280" s="190" t="str">
        <f t="shared" si="17"/>
        <v/>
      </c>
      <c r="H280" s="261" t="str">
        <f t="shared" si="18"/>
        <v/>
      </c>
      <c r="I280" s="262"/>
    </row>
    <row r="281" spans="1:9">
      <c r="A281" s="257">
        <f t="shared" si="19"/>
        <v>279</v>
      </c>
      <c r="B281" s="258">
        <v>44627</v>
      </c>
      <c r="C281" s="259">
        <v>102.770679</v>
      </c>
      <c r="D281" s="260">
        <v>207.20888707498128</v>
      </c>
      <c r="E281" s="259">
        <f t="shared" si="16"/>
        <v>102.770679</v>
      </c>
      <c r="F281" s="266"/>
      <c r="G281" s="190" t="str">
        <f t="shared" si="17"/>
        <v/>
      </c>
      <c r="H281" s="261" t="str">
        <f t="shared" si="18"/>
        <v/>
      </c>
      <c r="I281" s="262"/>
    </row>
    <row r="282" spans="1:9">
      <c r="A282" s="257">
        <f t="shared" si="19"/>
        <v>280</v>
      </c>
      <c r="B282" s="258">
        <v>44628</v>
      </c>
      <c r="C282" s="259">
        <v>168.05848699999999</v>
      </c>
      <c r="D282" s="260">
        <v>207.20888707498128</v>
      </c>
      <c r="E282" s="259">
        <f t="shared" si="16"/>
        <v>168.05848699999999</v>
      </c>
      <c r="F282" s="266"/>
      <c r="G282" s="190" t="str">
        <f t="shared" si="17"/>
        <v/>
      </c>
      <c r="H282" s="261" t="str">
        <f t="shared" si="18"/>
        <v/>
      </c>
      <c r="I282" s="262"/>
    </row>
    <row r="283" spans="1:9">
      <c r="A283" s="257">
        <f t="shared" si="19"/>
        <v>281</v>
      </c>
      <c r="B283" s="258">
        <v>44629</v>
      </c>
      <c r="C283" s="259">
        <v>159.07691999999997</v>
      </c>
      <c r="D283" s="260">
        <v>207.20888707498128</v>
      </c>
      <c r="E283" s="259">
        <f t="shared" si="16"/>
        <v>159.07691999999997</v>
      </c>
      <c r="F283" s="266"/>
      <c r="G283" s="190" t="str">
        <f t="shared" si="17"/>
        <v/>
      </c>
      <c r="H283" s="261" t="str">
        <f t="shared" si="18"/>
        <v/>
      </c>
      <c r="I283" s="262"/>
    </row>
    <row r="284" spans="1:9">
      <c r="A284" s="257">
        <f t="shared" si="19"/>
        <v>282</v>
      </c>
      <c r="B284" s="258">
        <v>44630</v>
      </c>
      <c r="C284" s="259">
        <v>200.95546599999997</v>
      </c>
      <c r="D284" s="260">
        <v>207.20888707498128</v>
      </c>
      <c r="E284" s="259">
        <f t="shared" si="16"/>
        <v>200.95546599999997</v>
      </c>
      <c r="F284" s="266"/>
      <c r="G284" s="190" t="str">
        <f t="shared" si="17"/>
        <v/>
      </c>
      <c r="H284" s="261" t="str">
        <f t="shared" si="18"/>
        <v/>
      </c>
      <c r="I284" s="262"/>
    </row>
    <row r="285" spans="1:9">
      <c r="A285" s="257">
        <f t="shared" si="19"/>
        <v>283</v>
      </c>
      <c r="B285" s="258">
        <v>44631</v>
      </c>
      <c r="C285" s="259">
        <v>249.45703199999997</v>
      </c>
      <c r="D285" s="260">
        <v>207.20888707498128</v>
      </c>
      <c r="E285" s="259">
        <f t="shared" si="16"/>
        <v>207.20888707498128</v>
      </c>
      <c r="F285" s="266"/>
      <c r="G285" s="190" t="str">
        <f t="shared" si="17"/>
        <v/>
      </c>
      <c r="H285" s="261" t="str">
        <f t="shared" si="18"/>
        <v/>
      </c>
      <c r="I285" s="262"/>
    </row>
    <row r="286" spans="1:9">
      <c r="A286" s="257">
        <f t="shared" si="19"/>
        <v>284</v>
      </c>
      <c r="B286" s="258">
        <v>44632</v>
      </c>
      <c r="C286" s="259">
        <v>232.19109800000001</v>
      </c>
      <c r="D286" s="260">
        <v>207.20888707498128</v>
      </c>
      <c r="E286" s="259">
        <f t="shared" si="16"/>
        <v>207.20888707498128</v>
      </c>
      <c r="F286" s="266"/>
      <c r="G286" s="190" t="str">
        <f t="shared" si="17"/>
        <v/>
      </c>
      <c r="H286" s="261" t="str">
        <f t="shared" si="18"/>
        <v/>
      </c>
      <c r="I286" s="262"/>
    </row>
    <row r="287" spans="1:9">
      <c r="A287" s="257">
        <f t="shared" si="19"/>
        <v>285</v>
      </c>
      <c r="B287" s="258">
        <v>44633</v>
      </c>
      <c r="C287" s="259">
        <v>162.96980499999998</v>
      </c>
      <c r="D287" s="260">
        <v>207.20888707498128</v>
      </c>
      <c r="E287" s="259">
        <f t="shared" si="16"/>
        <v>162.96980499999998</v>
      </c>
      <c r="F287" s="266"/>
      <c r="G287" s="190" t="str">
        <f t="shared" si="17"/>
        <v/>
      </c>
      <c r="H287" s="261" t="str">
        <f t="shared" si="18"/>
        <v/>
      </c>
      <c r="I287" s="262"/>
    </row>
    <row r="288" spans="1:9">
      <c r="A288" s="257">
        <f t="shared" si="19"/>
        <v>286</v>
      </c>
      <c r="B288" s="258">
        <v>44634</v>
      </c>
      <c r="C288" s="259">
        <v>357.43958999999995</v>
      </c>
      <c r="D288" s="260">
        <v>207.20888707498128</v>
      </c>
      <c r="E288" s="259">
        <f t="shared" si="16"/>
        <v>207.20888707498128</v>
      </c>
      <c r="F288" s="266"/>
      <c r="G288" s="190" t="str">
        <f t="shared" si="17"/>
        <v/>
      </c>
      <c r="H288" s="261" t="str">
        <f t="shared" si="18"/>
        <v/>
      </c>
      <c r="I288" s="262"/>
    </row>
    <row r="289" spans="1:9">
      <c r="A289" s="257">
        <f t="shared" si="19"/>
        <v>287</v>
      </c>
      <c r="B289" s="258">
        <v>44635</v>
      </c>
      <c r="C289" s="259">
        <v>324.42632000000003</v>
      </c>
      <c r="D289" s="260">
        <v>207.20888707498128</v>
      </c>
      <c r="E289" s="259">
        <f t="shared" si="16"/>
        <v>207.20888707498128</v>
      </c>
      <c r="F289" s="266"/>
      <c r="G289" s="190" t="str">
        <f t="shared" si="17"/>
        <v>M</v>
      </c>
      <c r="H289" s="261" t="str">
        <f t="shared" si="18"/>
        <v>207,2</v>
      </c>
      <c r="I289" s="262"/>
    </row>
    <row r="290" spans="1:9">
      <c r="A290" s="257">
        <f t="shared" si="19"/>
        <v>288</v>
      </c>
      <c r="B290" s="258">
        <v>44636</v>
      </c>
      <c r="C290" s="259">
        <v>205.35807499999999</v>
      </c>
      <c r="D290" s="260">
        <v>207.20888707498128</v>
      </c>
      <c r="E290" s="259">
        <f t="shared" si="16"/>
        <v>205.35807499999999</v>
      </c>
      <c r="F290" s="266"/>
      <c r="G290" s="190" t="str">
        <f t="shared" si="17"/>
        <v/>
      </c>
      <c r="H290" s="261" t="str">
        <f t="shared" si="18"/>
        <v/>
      </c>
      <c r="I290" s="262"/>
    </row>
    <row r="291" spans="1:9">
      <c r="A291" s="257">
        <f t="shared" si="19"/>
        <v>289</v>
      </c>
      <c r="B291" s="258">
        <v>44637</v>
      </c>
      <c r="C291" s="259">
        <v>392.84091699999999</v>
      </c>
      <c r="D291" s="260">
        <v>207.20888707498128</v>
      </c>
      <c r="E291" s="259">
        <f t="shared" si="16"/>
        <v>207.20888707498128</v>
      </c>
      <c r="F291" s="262"/>
      <c r="G291" s="190" t="str">
        <f t="shared" si="17"/>
        <v/>
      </c>
      <c r="H291" s="261" t="str">
        <f t="shared" si="18"/>
        <v/>
      </c>
      <c r="I291" s="262"/>
    </row>
    <row r="292" spans="1:9">
      <c r="A292" s="257">
        <f t="shared" si="19"/>
        <v>290</v>
      </c>
      <c r="B292" s="258">
        <v>44638</v>
      </c>
      <c r="C292" s="259">
        <v>202.779516</v>
      </c>
      <c r="D292" s="260">
        <v>207.20888707498128</v>
      </c>
      <c r="E292" s="259">
        <f t="shared" si="16"/>
        <v>202.779516</v>
      </c>
      <c r="F292" s="266"/>
      <c r="G292" s="190" t="str">
        <f t="shared" si="17"/>
        <v/>
      </c>
      <c r="H292" s="261" t="str">
        <f t="shared" si="18"/>
        <v/>
      </c>
      <c r="I292" s="262"/>
    </row>
    <row r="293" spans="1:9">
      <c r="A293" s="257">
        <f t="shared" si="19"/>
        <v>291</v>
      </c>
      <c r="B293" s="258">
        <v>44639</v>
      </c>
      <c r="C293" s="259">
        <v>138.54991699999999</v>
      </c>
      <c r="D293" s="260">
        <v>207.20888707498128</v>
      </c>
      <c r="E293" s="259">
        <f t="shared" si="16"/>
        <v>138.54991699999999</v>
      </c>
      <c r="F293" s="266"/>
      <c r="G293" s="190" t="str">
        <f t="shared" si="17"/>
        <v/>
      </c>
      <c r="H293" s="261" t="str">
        <f t="shared" si="18"/>
        <v/>
      </c>
      <c r="I293" s="262"/>
    </row>
    <row r="294" spans="1:9">
      <c r="A294" s="257">
        <f t="shared" si="19"/>
        <v>292</v>
      </c>
      <c r="B294" s="258">
        <v>44640</v>
      </c>
      <c r="C294" s="259">
        <v>238.58092800000003</v>
      </c>
      <c r="D294" s="260">
        <v>207.20888707498128</v>
      </c>
      <c r="E294" s="259">
        <f t="shared" si="16"/>
        <v>207.20888707498128</v>
      </c>
      <c r="F294" s="266"/>
      <c r="G294" s="190" t="str">
        <f t="shared" si="17"/>
        <v/>
      </c>
      <c r="H294" s="261" t="str">
        <f t="shared" si="18"/>
        <v/>
      </c>
      <c r="I294" s="262"/>
    </row>
    <row r="295" spans="1:9">
      <c r="A295" s="257">
        <f t="shared" si="19"/>
        <v>293</v>
      </c>
      <c r="B295" s="258">
        <v>44641</v>
      </c>
      <c r="C295" s="259">
        <v>284.60412500000001</v>
      </c>
      <c r="D295" s="260">
        <v>207.20888707498128</v>
      </c>
      <c r="E295" s="259">
        <f t="shared" si="16"/>
        <v>207.20888707498128</v>
      </c>
      <c r="F295" s="266"/>
      <c r="G295" s="190" t="str">
        <f t="shared" si="17"/>
        <v/>
      </c>
      <c r="H295" s="261" t="str">
        <f t="shared" si="18"/>
        <v/>
      </c>
      <c r="I295" s="262"/>
    </row>
    <row r="296" spans="1:9">
      <c r="A296" s="257">
        <f t="shared" si="19"/>
        <v>294</v>
      </c>
      <c r="B296" s="258">
        <v>44642</v>
      </c>
      <c r="C296" s="259">
        <v>306.63833500000004</v>
      </c>
      <c r="D296" s="260">
        <v>207.20888707498128</v>
      </c>
      <c r="E296" s="259">
        <f t="shared" si="16"/>
        <v>207.20888707498128</v>
      </c>
      <c r="F296" s="266"/>
      <c r="G296" s="190" t="str">
        <f t="shared" si="17"/>
        <v/>
      </c>
      <c r="H296" s="261" t="str">
        <f t="shared" si="18"/>
        <v/>
      </c>
      <c r="I296" s="262"/>
    </row>
    <row r="297" spans="1:9">
      <c r="A297" s="257">
        <f t="shared" si="19"/>
        <v>295</v>
      </c>
      <c r="B297" s="258">
        <v>44643</v>
      </c>
      <c r="C297" s="259">
        <v>278.91939000000002</v>
      </c>
      <c r="D297" s="260">
        <v>207.20888707498128</v>
      </c>
      <c r="E297" s="259">
        <f t="shared" si="16"/>
        <v>207.20888707498128</v>
      </c>
      <c r="F297" s="266"/>
      <c r="G297" s="190" t="str">
        <f t="shared" si="17"/>
        <v/>
      </c>
      <c r="H297" s="261" t="str">
        <f t="shared" si="18"/>
        <v/>
      </c>
      <c r="I297" s="262"/>
    </row>
    <row r="298" spans="1:9">
      <c r="A298" s="257">
        <f t="shared" si="19"/>
        <v>296</v>
      </c>
      <c r="B298" s="258">
        <v>44644</v>
      </c>
      <c r="C298" s="259">
        <v>226.11690900000002</v>
      </c>
      <c r="D298" s="260">
        <v>207.20888707498128</v>
      </c>
      <c r="E298" s="259">
        <f t="shared" si="16"/>
        <v>207.20888707498128</v>
      </c>
      <c r="F298" s="266"/>
      <c r="G298" s="190" t="str">
        <f t="shared" si="17"/>
        <v/>
      </c>
      <c r="H298" s="261" t="str">
        <f t="shared" si="18"/>
        <v/>
      </c>
      <c r="I298" s="262"/>
    </row>
    <row r="299" spans="1:9">
      <c r="A299" s="257">
        <f t="shared" si="19"/>
        <v>297</v>
      </c>
      <c r="B299" s="258">
        <v>44645</v>
      </c>
      <c r="C299" s="259">
        <v>186.887046</v>
      </c>
      <c r="D299" s="260">
        <v>207.20888707498128</v>
      </c>
      <c r="E299" s="259">
        <f t="shared" si="16"/>
        <v>186.887046</v>
      </c>
      <c r="F299" s="266"/>
      <c r="G299" s="190" t="str">
        <f t="shared" si="17"/>
        <v/>
      </c>
      <c r="H299" s="261" t="str">
        <f t="shared" si="18"/>
        <v/>
      </c>
      <c r="I299" s="262"/>
    </row>
    <row r="300" spans="1:9">
      <c r="A300" s="257">
        <f t="shared" si="19"/>
        <v>298</v>
      </c>
      <c r="B300" s="258">
        <v>44646</v>
      </c>
      <c r="C300" s="259">
        <v>115.53608800000001</v>
      </c>
      <c r="D300" s="260">
        <v>207.20888707498128</v>
      </c>
      <c r="E300" s="259">
        <f t="shared" si="16"/>
        <v>115.53608800000001</v>
      </c>
      <c r="F300" s="266"/>
      <c r="G300" s="190" t="str">
        <f t="shared" si="17"/>
        <v/>
      </c>
      <c r="H300" s="261" t="str">
        <f t="shared" si="18"/>
        <v/>
      </c>
      <c r="I300" s="262"/>
    </row>
    <row r="301" spans="1:9">
      <c r="A301" s="257">
        <f t="shared" si="19"/>
        <v>299</v>
      </c>
      <c r="B301" s="258">
        <v>44647</v>
      </c>
      <c r="C301" s="259">
        <v>115.393586</v>
      </c>
      <c r="D301" s="260">
        <v>207.20888707498128</v>
      </c>
      <c r="E301" s="259">
        <f t="shared" si="16"/>
        <v>115.393586</v>
      </c>
      <c r="F301" s="266"/>
      <c r="G301" s="190" t="str">
        <f t="shared" si="17"/>
        <v/>
      </c>
      <c r="H301" s="261" t="str">
        <f t="shared" si="18"/>
        <v/>
      </c>
      <c r="I301" s="262"/>
    </row>
    <row r="302" spans="1:9">
      <c r="A302" s="257">
        <f t="shared" si="19"/>
        <v>300</v>
      </c>
      <c r="B302" s="258">
        <v>44648</v>
      </c>
      <c r="C302" s="259">
        <v>172.72798699999998</v>
      </c>
      <c r="D302" s="260">
        <v>207.20888707498128</v>
      </c>
      <c r="E302" s="259">
        <f t="shared" si="16"/>
        <v>172.72798699999998</v>
      </c>
      <c r="F302" s="266"/>
      <c r="G302" s="190" t="str">
        <f t="shared" si="17"/>
        <v/>
      </c>
      <c r="H302" s="261" t="str">
        <f t="shared" si="18"/>
        <v/>
      </c>
      <c r="I302" s="262"/>
    </row>
    <row r="303" spans="1:9">
      <c r="A303" s="257">
        <f t="shared" si="19"/>
        <v>301</v>
      </c>
      <c r="B303" s="258">
        <v>44649</v>
      </c>
      <c r="C303" s="259">
        <v>64.640241000000003</v>
      </c>
      <c r="D303" s="260">
        <v>207.20888707498128</v>
      </c>
      <c r="E303" s="259">
        <f t="shared" si="16"/>
        <v>64.640241000000003</v>
      </c>
      <c r="F303" s="266"/>
      <c r="G303" s="190" t="str">
        <f t="shared" si="17"/>
        <v/>
      </c>
      <c r="H303" s="261" t="str">
        <f t="shared" si="18"/>
        <v/>
      </c>
      <c r="I303" s="262"/>
    </row>
    <row r="304" spans="1:9">
      <c r="A304" s="257">
        <f t="shared" si="19"/>
        <v>302</v>
      </c>
      <c r="B304" s="258">
        <v>44650</v>
      </c>
      <c r="C304" s="259">
        <v>184.66533900000002</v>
      </c>
      <c r="D304" s="260">
        <v>207.20888707498128</v>
      </c>
      <c r="E304" s="259">
        <f t="shared" si="16"/>
        <v>184.66533900000002</v>
      </c>
      <c r="F304" s="266"/>
      <c r="G304" s="190" t="str">
        <f t="shared" si="17"/>
        <v/>
      </c>
      <c r="H304" s="261" t="str">
        <f t="shared" si="18"/>
        <v/>
      </c>
      <c r="I304" s="262"/>
    </row>
    <row r="305" spans="1:9">
      <c r="A305" s="257">
        <f t="shared" si="19"/>
        <v>303</v>
      </c>
      <c r="B305" s="258">
        <v>44651</v>
      </c>
      <c r="C305" s="259">
        <v>308.63236999999998</v>
      </c>
      <c r="D305" s="260">
        <v>207.20888707498128</v>
      </c>
      <c r="E305" s="259">
        <f t="shared" si="16"/>
        <v>207.20888707498128</v>
      </c>
      <c r="F305" s="266"/>
      <c r="G305" s="190" t="str">
        <f t="shared" si="17"/>
        <v/>
      </c>
      <c r="H305" s="261" t="str">
        <f t="shared" si="18"/>
        <v/>
      </c>
      <c r="I305" s="262"/>
    </row>
    <row r="306" spans="1:9">
      <c r="A306" s="257">
        <f t="shared" si="19"/>
        <v>304</v>
      </c>
      <c r="B306" s="258">
        <v>44652</v>
      </c>
      <c r="C306" s="259">
        <v>327.848207</v>
      </c>
      <c r="D306" s="260">
        <v>173.72968452717382</v>
      </c>
      <c r="E306" s="259">
        <f t="shared" si="16"/>
        <v>173.72968452717382</v>
      </c>
      <c r="F306" s="266"/>
      <c r="G306" s="190" t="str">
        <f t="shared" si="17"/>
        <v/>
      </c>
      <c r="H306" s="261" t="str">
        <f t="shared" si="18"/>
        <v/>
      </c>
      <c r="I306" s="262"/>
    </row>
    <row r="307" spans="1:9">
      <c r="A307" s="257">
        <f t="shared" si="19"/>
        <v>305</v>
      </c>
      <c r="B307" s="258">
        <v>44653</v>
      </c>
      <c r="C307" s="259">
        <v>259.57246299999997</v>
      </c>
      <c r="D307" s="260">
        <v>173.72968452717382</v>
      </c>
      <c r="E307" s="259">
        <f t="shared" si="16"/>
        <v>173.72968452717382</v>
      </c>
      <c r="F307" s="266"/>
      <c r="G307" s="190" t="str">
        <f t="shared" si="17"/>
        <v/>
      </c>
      <c r="H307" s="261" t="str">
        <f t="shared" si="18"/>
        <v/>
      </c>
      <c r="I307" s="262"/>
    </row>
    <row r="308" spans="1:9">
      <c r="A308" s="257">
        <f t="shared" si="19"/>
        <v>306</v>
      </c>
      <c r="B308" s="258">
        <v>44654</v>
      </c>
      <c r="C308" s="259">
        <v>247.549204</v>
      </c>
      <c r="D308" s="260">
        <v>173.72968452717382</v>
      </c>
      <c r="E308" s="259">
        <f t="shared" si="16"/>
        <v>173.72968452717382</v>
      </c>
      <c r="F308" s="262"/>
      <c r="G308" s="190" t="str">
        <f t="shared" si="17"/>
        <v/>
      </c>
      <c r="H308" s="261" t="str">
        <f t="shared" si="18"/>
        <v/>
      </c>
      <c r="I308" s="262"/>
    </row>
    <row r="309" spans="1:9">
      <c r="A309" s="257">
        <f t="shared" si="19"/>
        <v>307</v>
      </c>
      <c r="B309" s="258">
        <v>44655</v>
      </c>
      <c r="C309" s="259">
        <v>298.96183399999995</v>
      </c>
      <c r="D309" s="260">
        <v>173.72968452717382</v>
      </c>
      <c r="E309" s="259">
        <f t="shared" si="16"/>
        <v>173.72968452717382</v>
      </c>
      <c r="F309" s="266"/>
      <c r="G309" s="190" t="str">
        <f t="shared" si="17"/>
        <v/>
      </c>
      <c r="H309" s="261" t="str">
        <f t="shared" si="18"/>
        <v/>
      </c>
      <c r="I309" s="262"/>
    </row>
    <row r="310" spans="1:9">
      <c r="A310" s="257">
        <f t="shared" si="19"/>
        <v>308</v>
      </c>
      <c r="B310" s="258">
        <v>44656</v>
      </c>
      <c r="C310" s="259">
        <v>180.016738</v>
      </c>
      <c r="D310" s="260">
        <v>173.72968452717382</v>
      </c>
      <c r="E310" s="259">
        <f t="shared" si="16"/>
        <v>173.72968452717382</v>
      </c>
      <c r="F310" s="266"/>
      <c r="G310" s="190" t="str">
        <f t="shared" si="17"/>
        <v/>
      </c>
      <c r="H310" s="261" t="str">
        <f t="shared" si="18"/>
        <v/>
      </c>
      <c r="I310" s="262"/>
    </row>
    <row r="311" spans="1:9">
      <c r="A311" s="257">
        <f t="shared" si="19"/>
        <v>309</v>
      </c>
      <c r="B311" s="258">
        <v>44657</v>
      </c>
      <c r="C311" s="259">
        <v>140.25377900000001</v>
      </c>
      <c r="D311" s="260">
        <v>173.72968452717382</v>
      </c>
      <c r="E311" s="259">
        <f t="shared" si="16"/>
        <v>140.25377900000001</v>
      </c>
      <c r="F311" s="266"/>
      <c r="G311" s="190" t="str">
        <f t="shared" si="17"/>
        <v/>
      </c>
      <c r="H311" s="261" t="str">
        <f t="shared" si="18"/>
        <v/>
      </c>
      <c r="I311" s="262"/>
    </row>
    <row r="312" spans="1:9">
      <c r="A312" s="257">
        <f t="shared" si="19"/>
        <v>310</v>
      </c>
      <c r="B312" s="258">
        <v>44658</v>
      </c>
      <c r="C312" s="259">
        <v>291.23127199999999</v>
      </c>
      <c r="D312" s="260">
        <v>173.72968452717382</v>
      </c>
      <c r="E312" s="259">
        <f t="shared" si="16"/>
        <v>173.72968452717382</v>
      </c>
      <c r="F312" s="266"/>
      <c r="G312" s="190" t="str">
        <f t="shared" si="17"/>
        <v/>
      </c>
      <c r="H312" s="261" t="str">
        <f t="shared" si="18"/>
        <v/>
      </c>
      <c r="I312" s="262"/>
    </row>
    <row r="313" spans="1:9">
      <c r="A313" s="257">
        <f t="shared" si="19"/>
        <v>311</v>
      </c>
      <c r="B313" s="258">
        <v>44659</v>
      </c>
      <c r="C313" s="259">
        <v>340.73474699999997</v>
      </c>
      <c r="D313" s="260">
        <v>173.72968452717382</v>
      </c>
      <c r="E313" s="259">
        <f t="shared" si="16"/>
        <v>173.72968452717382</v>
      </c>
      <c r="F313" s="266"/>
      <c r="G313" s="190" t="str">
        <f t="shared" si="17"/>
        <v/>
      </c>
      <c r="H313" s="261" t="str">
        <f t="shared" si="18"/>
        <v/>
      </c>
      <c r="I313" s="262"/>
    </row>
    <row r="314" spans="1:9">
      <c r="A314" s="257">
        <f t="shared" si="19"/>
        <v>312</v>
      </c>
      <c r="B314" s="258">
        <v>44660</v>
      </c>
      <c r="C314" s="259">
        <v>143.24871599999997</v>
      </c>
      <c r="D314" s="260">
        <v>173.72968452717382</v>
      </c>
      <c r="E314" s="259">
        <f t="shared" si="16"/>
        <v>143.24871599999997</v>
      </c>
      <c r="F314" s="266"/>
      <c r="G314" s="190" t="str">
        <f t="shared" si="17"/>
        <v/>
      </c>
      <c r="H314" s="261" t="str">
        <f t="shared" si="18"/>
        <v/>
      </c>
      <c r="I314" s="262"/>
    </row>
    <row r="315" spans="1:9">
      <c r="A315" s="257">
        <f t="shared" si="19"/>
        <v>313</v>
      </c>
      <c r="B315" s="258">
        <v>44661</v>
      </c>
      <c r="C315" s="259">
        <v>188.628028</v>
      </c>
      <c r="D315" s="260">
        <v>173.72968452717382</v>
      </c>
      <c r="E315" s="259">
        <f t="shared" si="16"/>
        <v>173.72968452717382</v>
      </c>
      <c r="F315" s="266"/>
      <c r="G315" s="190" t="str">
        <f t="shared" si="17"/>
        <v/>
      </c>
      <c r="H315" s="261" t="str">
        <f t="shared" si="18"/>
        <v/>
      </c>
      <c r="I315" s="262"/>
    </row>
    <row r="316" spans="1:9">
      <c r="A316" s="257">
        <f t="shared" si="19"/>
        <v>314</v>
      </c>
      <c r="B316" s="258">
        <v>44662</v>
      </c>
      <c r="C316" s="259">
        <v>342.304621</v>
      </c>
      <c r="D316" s="260">
        <v>173.72968452717382</v>
      </c>
      <c r="E316" s="259">
        <f t="shared" si="16"/>
        <v>173.72968452717382</v>
      </c>
      <c r="F316" s="266"/>
      <c r="G316" s="190" t="str">
        <f t="shared" si="17"/>
        <v/>
      </c>
      <c r="H316" s="261" t="str">
        <f t="shared" si="18"/>
        <v/>
      </c>
      <c r="I316" s="262"/>
    </row>
    <row r="317" spans="1:9">
      <c r="A317" s="257">
        <f t="shared" si="19"/>
        <v>315</v>
      </c>
      <c r="B317" s="258">
        <v>44663</v>
      </c>
      <c r="C317" s="259">
        <v>172.513589</v>
      </c>
      <c r="D317" s="260">
        <v>173.72968452717382</v>
      </c>
      <c r="E317" s="259">
        <f t="shared" si="16"/>
        <v>172.513589</v>
      </c>
      <c r="F317" s="266"/>
      <c r="G317" s="190" t="str">
        <f t="shared" si="17"/>
        <v/>
      </c>
      <c r="H317" s="261" t="str">
        <f t="shared" si="18"/>
        <v/>
      </c>
      <c r="I317" s="262"/>
    </row>
    <row r="318" spans="1:9">
      <c r="A318" s="257">
        <f t="shared" si="19"/>
        <v>316</v>
      </c>
      <c r="B318" s="258">
        <v>44664</v>
      </c>
      <c r="C318" s="259">
        <v>115.37458000000001</v>
      </c>
      <c r="D318" s="260">
        <v>173.72968452717382</v>
      </c>
      <c r="E318" s="259">
        <f t="shared" si="16"/>
        <v>115.37458000000001</v>
      </c>
      <c r="F318" s="266"/>
      <c r="G318" s="190" t="str">
        <f t="shared" si="17"/>
        <v/>
      </c>
      <c r="H318" s="261" t="str">
        <f t="shared" si="18"/>
        <v/>
      </c>
      <c r="I318" s="262"/>
    </row>
    <row r="319" spans="1:9">
      <c r="A319" s="257">
        <f t="shared" si="19"/>
        <v>317</v>
      </c>
      <c r="B319" s="258">
        <v>44665</v>
      </c>
      <c r="C319" s="259">
        <v>111.75668899999999</v>
      </c>
      <c r="D319" s="260">
        <v>173.72968452717382</v>
      </c>
      <c r="E319" s="259">
        <f t="shared" si="16"/>
        <v>111.75668899999999</v>
      </c>
      <c r="F319" s="266"/>
      <c r="G319" s="190" t="str">
        <f t="shared" si="17"/>
        <v/>
      </c>
      <c r="H319" s="261" t="str">
        <f t="shared" si="18"/>
        <v/>
      </c>
      <c r="I319" s="262"/>
    </row>
    <row r="320" spans="1:9">
      <c r="A320" s="257">
        <f t="shared" si="19"/>
        <v>318</v>
      </c>
      <c r="B320" s="258">
        <v>44666</v>
      </c>
      <c r="C320" s="259">
        <v>61.966009</v>
      </c>
      <c r="D320" s="260">
        <v>173.72968452717382</v>
      </c>
      <c r="E320" s="259">
        <f t="shared" si="16"/>
        <v>61.966009</v>
      </c>
      <c r="F320" s="266"/>
      <c r="G320" s="190" t="str">
        <f t="shared" si="17"/>
        <v>A</v>
      </c>
      <c r="H320" s="261" t="str">
        <f t="shared" si="18"/>
        <v>173,7</v>
      </c>
      <c r="I320" s="262"/>
    </row>
    <row r="321" spans="1:9">
      <c r="A321" s="257">
        <f t="shared" si="19"/>
        <v>319</v>
      </c>
      <c r="B321" s="258">
        <v>44667</v>
      </c>
      <c r="C321" s="259">
        <v>139.814052</v>
      </c>
      <c r="D321" s="260">
        <v>173.72968452717382</v>
      </c>
      <c r="E321" s="259">
        <f t="shared" si="16"/>
        <v>139.814052</v>
      </c>
      <c r="F321" s="266"/>
      <c r="G321" s="190" t="str">
        <f t="shared" si="17"/>
        <v/>
      </c>
      <c r="H321" s="261" t="str">
        <f t="shared" si="18"/>
        <v/>
      </c>
      <c r="I321" s="262"/>
    </row>
    <row r="322" spans="1:9">
      <c r="A322" s="257">
        <f t="shared" si="19"/>
        <v>320</v>
      </c>
      <c r="B322" s="258">
        <v>44668</v>
      </c>
      <c r="C322" s="259">
        <v>123.50425800000001</v>
      </c>
      <c r="D322" s="260">
        <v>173.72968452717382</v>
      </c>
      <c r="E322" s="259">
        <f t="shared" si="16"/>
        <v>123.50425800000001</v>
      </c>
      <c r="F322" s="262"/>
      <c r="G322" s="190" t="str">
        <f t="shared" si="17"/>
        <v/>
      </c>
      <c r="H322" s="261" t="str">
        <f t="shared" si="18"/>
        <v/>
      </c>
      <c r="I322" s="262"/>
    </row>
    <row r="323" spans="1:9">
      <c r="A323" s="257">
        <f t="shared" si="19"/>
        <v>321</v>
      </c>
      <c r="B323" s="258">
        <v>44669</v>
      </c>
      <c r="C323" s="259">
        <v>169.95030299999999</v>
      </c>
      <c r="D323" s="260">
        <v>173.72968452717382</v>
      </c>
      <c r="E323" s="259">
        <f t="shared" ref="E323:E381" si="20">IF(C323&gt;D323,D323,C323)</f>
        <v>169.95030299999999</v>
      </c>
      <c r="F323" s="266"/>
      <c r="G323" s="190" t="str">
        <f t="shared" ref="G323:G381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61" t="str">
        <f t="shared" ref="H323:H381" si="22">IF(DAY($B323)=15,TEXT(D323,"#,0"),"")</f>
        <v/>
      </c>
      <c r="I323" s="262"/>
    </row>
    <row r="324" spans="1:9">
      <c r="A324" s="257">
        <f t="shared" ref="A324:A387" si="23">+A323+1</f>
        <v>322</v>
      </c>
      <c r="B324" s="258">
        <v>44670</v>
      </c>
      <c r="C324" s="259">
        <v>242.46552300000002</v>
      </c>
      <c r="D324" s="260">
        <v>173.72968452717382</v>
      </c>
      <c r="E324" s="259">
        <f t="shared" si="20"/>
        <v>173.72968452717382</v>
      </c>
      <c r="F324" s="266"/>
      <c r="G324" s="190" t="str">
        <f t="shared" si="21"/>
        <v/>
      </c>
      <c r="H324" s="261" t="str">
        <f t="shared" si="22"/>
        <v/>
      </c>
      <c r="I324" s="262"/>
    </row>
    <row r="325" spans="1:9">
      <c r="A325" s="257">
        <f t="shared" si="23"/>
        <v>323</v>
      </c>
      <c r="B325" s="258">
        <v>44671</v>
      </c>
      <c r="C325" s="259">
        <v>341.66328000000004</v>
      </c>
      <c r="D325" s="260">
        <v>173.72968452717382</v>
      </c>
      <c r="E325" s="259">
        <f t="shared" si="20"/>
        <v>173.72968452717382</v>
      </c>
      <c r="F325" s="266"/>
      <c r="G325" s="190" t="str">
        <f t="shared" si="21"/>
        <v/>
      </c>
      <c r="H325" s="261" t="str">
        <f t="shared" si="22"/>
        <v/>
      </c>
      <c r="I325" s="262"/>
    </row>
    <row r="326" spans="1:9">
      <c r="A326" s="257">
        <f t="shared" si="23"/>
        <v>324</v>
      </c>
      <c r="B326" s="258">
        <v>44672</v>
      </c>
      <c r="C326" s="259">
        <v>218.94234700000001</v>
      </c>
      <c r="D326" s="260">
        <v>173.72968452717382</v>
      </c>
      <c r="E326" s="259">
        <f t="shared" si="20"/>
        <v>173.72968452717382</v>
      </c>
      <c r="F326" s="266"/>
      <c r="G326" s="190" t="str">
        <f t="shared" si="21"/>
        <v/>
      </c>
      <c r="H326" s="261" t="str">
        <f t="shared" si="22"/>
        <v/>
      </c>
      <c r="I326" s="262"/>
    </row>
    <row r="327" spans="1:9">
      <c r="A327" s="257">
        <f t="shared" si="23"/>
        <v>325</v>
      </c>
      <c r="B327" s="258">
        <v>44673</v>
      </c>
      <c r="C327" s="259">
        <v>178.854511</v>
      </c>
      <c r="D327" s="260">
        <v>173.72968452717382</v>
      </c>
      <c r="E327" s="259">
        <f t="shared" si="20"/>
        <v>173.72968452717382</v>
      </c>
      <c r="F327" s="266"/>
      <c r="G327" s="190" t="str">
        <f t="shared" si="21"/>
        <v/>
      </c>
      <c r="H327" s="261" t="str">
        <f t="shared" si="22"/>
        <v/>
      </c>
      <c r="I327" s="262"/>
    </row>
    <row r="328" spans="1:9">
      <c r="A328" s="257">
        <f t="shared" si="23"/>
        <v>326</v>
      </c>
      <c r="B328" s="258">
        <v>44674</v>
      </c>
      <c r="C328" s="259">
        <v>347.51635900000002</v>
      </c>
      <c r="D328" s="260">
        <v>173.72968452717382</v>
      </c>
      <c r="E328" s="259">
        <f t="shared" si="20"/>
        <v>173.72968452717382</v>
      </c>
      <c r="F328" s="266"/>
      <c r="G328" s="190" t="str">
        <f t="shared" si="21"/>
        <v/>
      </c>
      <c r="H328" s="261" t="str">
        <f t="shared" si="22"/>
        <v/>
      </c>
      <c r="I328" s="262"/>
    </row>
    <row r="329" spans="1:9">
      <c r="A329" s="257">
        <f t="shared" si="23"/>
        <v>327</v>
      </c>
      <c r="B329" s="258">
        <v>44675</v>
      </c>
      <c r="C329" s="259">
        <v>169.876394</v>
      </c>
      <c r="D329" s="260">
        <v>173.72968452717382</v>
      </c>
      <c r="E329" s="259">
        <f t="shared" si="20"/>
        <v>169.876394</v>
      </c>
      <c r="F329" s="266"/>
      <c r="G329" s="190" t="str">
        <f t="shared" si="21"/>
        <v/>
      </c>
      <c r="H329" s="261" t="str">
        <f t="shared" si="22"/>
        <v/>
      </c>
      <c r="I329" s="262"/>
    </row>
    <row r="330" spans="1:9">
      <c r="A330" s="257">
        <f t="shared" si="23"/>
        <v>328</v>
      </c>
      <c r="B330" s="258">
        <v>44676</v>
      </c>
      <c r="C330" s="259">
        <v>33.183503999999999</v>
      </c>
      <c r="D330" s="260">
        <v>173.72968452717382</v>
      </c>
      <c r="E330" s="259">
        <f t="shared" si="20"/>
        <v>33.183503999999999</v>
      </c>
      <c r="F330" s="266"/>
      <c r="G330" s="190" t="str">
        <f t="shared" si="21"/>
        <v/>
      </c>
      <c r="H330" s="261" t="str">
        <f t="shared" si="22"/>
        <v/>
      </c>
      <c r="I330" s="262"/>
    </row>
    <row r="331" spans="1:9">
      <c r="A331" s="257">
        <f t="shared" si="23"/>
        <v>329</v>
      </c>
      <c r="B331" s="258">
        <v>44677</v>
      </c>
      <c r="C331" s="259">
        <v>64.831130000000002</v>
      </c>
      <c r="D331" s="260">
        <v>173.72968452717382</v>
      </c>
      <c r="E331" s="259">
        <f t="shared" si="20"/>
        <v>64.831130000000002</v>
      </c>
      <c r="F331" s="266"/>
      <c r="G331" s="190" t="str">
        <f t="shared" si="21"/>
        <v/>
      </c>
      <c r="H331" s="261" t="str">
        <f t="shared" si="22"/>
        <v/>
      </c>
      <c r="I331" s="262"/>
    </row>
    <row r="332" spans="1:9">
      <c r="A332" s="257">
        <f t="shared" si="23"/>
        <v>330</v>
      </c>
      <c r="B332" s="258">
        <v>44678</v>
      </c>
      <c r="C332" s="259">
        <v>42.717091000000003</v>
      </c>
      <c r="D332" s="260">
        <v>173.72968452717382</v>
      </c>
      <c r="E332" s="259">
        <f t="shared" si="20"/>
        <v>42.717091000000003</v>
      </c>
      <c r="F332" s="266"/>
      <c r="G332" s="190" t="str">
        <f t="shared" si="21"/>
        <v/>
      </c>
      <c r="H332" s="261" t="str">
        <f t="shared" si="22"/>
        <v/>
      </c>
      <c r="I332" s="262"/>
    </row>
    <row r="333" spans="1:9">
      <c r="A333" s="257">
        <f t="shared" si="23"/>
        <v>331</v>
      </c>
      <c r="B333" s="258">
        <v>44679</v>
      </c>
      <c r="C333" s="259">
        <v>83.537083999999993</v>
      </c>
      <c r="D333" s="260">
        <v>173.72968452717382</v>
      </c>
      <c r="E333" s="259">
        <f t="shared" si="20"/>
        <v>83.537083999999993</v>
      </c>
      <c r="F333" s="266"/>
      <c r="G333" s="190" t="str">
        <f t="shared" si="21"/>
        <v/>
      </c>
      <c r="H333" s="261" t="str">
        <f t="shared" si="22"/>
        <v/>
      </c>
      <c r="I333" s="262"/>
    </row>
    <row r="334" spans="1:9">
      <c r="A334" s="257">
        <f t="shared" si="23"/>
        <v>332</v>
      </c>
      <c r="B334" s="258">
        <v>44680</v>
      </c>
      <c r="C334" s="259">
        <v>76.722093000000001</v>
      </c>
      <c r="D334" s="260">
        <v>173.72968452717382</v>
      </c>
      <c r="E334" s="259">
        <f t="shared" si="20"/>
        <v>76.722093000000001</v>
      </c>
      <c r="F334" s="266"/>
      <c r="G334" s="190" t="str">
        <f t="shared" si="21"/>
        <v/>
      </c>
      <c r="H334" s="261" t="str">
        <f t="shared" si="22"/>
        <v/>
      </c>
      <c r="I334" s="262"/>
    </row>
    <row r="335" spans="1:9">
      <c r="A335" s="257">
        <f t="shared" si="23"/>
        <v>333</v>
      </c>
      <c r="B335" s="258">
        <v>44681</v>
      </c>
      <c r="C335" s="259">
        <v>120.190377</v>
      </c>
      <c r="D335" s="260">
        <v>173.72968452717382</v>
      </c>
      <c r="E335" s="259">
        <f>IF(C335&gt;D335,D335,C335)</f>
        <v>120.190377</v>
      </c>
      <c r="F335" s="266"/>
      <c r="G335" s="190" t="str">
        <f t="shared" si="21"/>
        <v/>
      </c>
      <c r="H335" s="261" t="str">
        <f t="shared" si="22"/>
        <v/>
      </c>
      <c r="I335" s="262"/>
    </row>
    <row r="336" spans="1:9">
      <c r="A336" s="257">
        <f t="shared" si="23"/>
        <v>334</v>
      </c>
      <c r="B336" s="258">
        <v>44682</v>
      </c>
      <c r="C336" s="259">
        <v>96.096043999999992</v>
      </c>
      <c r="D336" s="260">
        <v>155.4601248026691</v>
      </c>
      <c r="E336" s="259">
        <f t="shared" si="20"/>
        <v>96.096043999999992</v>
      </c>
      <c r="F336" s="262"/>
      <c r="G336" s="190" t="str">
        <f t="shared" si="21"/>
        <v/>
      </c>
      <c r="H336" s="261" t="str">
        <f t="shared" si="22"/>
        <v/>
      </c>
      <c r="I336" s="262"/>
    </row>
    <row r="337" spans="1:9">
      <c r="A337" s="257">
        <f t="shared" si="23"/>
        <v>335</v>
      </c>
      <c r="B337" s="258">
        <v>44683</v>
      </c>
      <c r="C337" s="259">
        <v>153.68695600000001</v>
      </c>
      <c r="D337" s="260">
        <v>155.4601248026691</v>
      </c>
      <c r="E337" s="259">
        <f t="shared" si="20"/>
        <v>153.68695600000001</v>
      </c>
      <c r="F337" s="262"/>
      <c r="G337" s="190" t="str">
        <f t="shared" si="21"/>
        <v/>
      </c>
      <c r="H337" s="261" t="str">
        <f t="shared" si="22"/>
        <v/>
      </c>
      <c r="I337" s="262"/>
    </row>
    <row r="338" spans="1:9">
      <c r="A338" s="257">
        <f t="shared" si="23"/>
        <v>336</v>
      </c>
      <c r="B338" s="258">
        <v>44684</v>
      </c>
      <c r="C338" s="259">
        <v>180.776242</v>
      </c>
      <c r="D338" s="260">
        <v>155.4601248026691</v>
      </c>
      <c r="E338" s="259">
        <f t="shared" si="20"/>
        <v>155.4601248026691</v>
      </c>
      <c r="F338" s="266"/>
      <c r="G338" s="190" t="str">
        <f t="shared" si="21"/>
        <v/>
      </c>
      <c r="H338" s="261" t="str">
        <f t="shared" si="22"/>
        <v/>
      </c>
      <c r="I338" s="262"/>
    </row>
    <row r="339" spans="1:9">
      <c r="A339" s="257">
        <f t="shared" si="23"/>
        <v>337</v>
      </c>
      <c r="B339" s="258">
        <v>44685</v>
      </c>
      <c r="C339" s="259">
        <v>173.42337999999998</v>
      </c>
      <c r="D339" s="260">
        <v>155.4601248026691</v>
      </c>
      <c r="E339" s="259">
        <f t="shared" si="20"/>
        <v>155.4601248026691</v>
      </c>
      <c r="F339" s="266"/>
      <c r="G339" s="190" t="str">
        <f t="shared" si="21"/>
        <v/>
      </c>
      <c r="H339" s="261" t="str">
        <f t="shared" si="22"/>
        <v/>
      </c>
      <c r="I339" s="262"/>
    </row>
    <row r="340" spans="1:9">
      <c r="A340" s="257">
        <f t="shared" si="23"/>
        <v>338</v>
      </c>
      <c r="B340" s="258">
        <v>44686</v>
      </c>
      <c r="C340" s="259">
        <v>199.22137499999999</v>
      </c>
      <c r="D340" s="260">
        <v>155.4601248026691</v>
      </c>
      <c r="E340" s="259">
        <f t="shared" si="20"/>
        <v>155.4601248026691</v>
      </c>
      <c r="F340" s="266"/>
      <c r="G340" s="190" t="str">
        <f t="shared" si="21"/>
        <v/>
      </c>
      <c r="H340" s="261" t="str">
        <f t="shared" si="22"/>
        <v/>
      </c>
      <c r="I340" s="262"/>
    </row>
    <row r="341" spans="1:9">
      <c r="A341" s="257">
        <f t="shared" si="23"/>
        <v>339</v>
      </c>
      <c r="B341" s="258">
        <v>44687</v>
      </c>
      <c r="C341" s="259">
        <v>227.35883999999999</v>
      </c>
      <c r="D341" s="260">
        <v>155.4601248026691</v>
      </c>
      <c r="E341" s="259">
        <f t="shared" si="20"/>
        <v>155.4601248026691</v>
      </c>
      <c r="F341" s="266"/>
      <c r="G341" s="190" t="str">
        <f t="shared" si="21"/>
        <v/>
      </c>
      <c r="H341" s="261" t="str">
        <f t="shared" si="22"/>
        <v/>
      </c>
      <c r="I341" s="262"/>
    </row>
    <row r="342" spans="1:9">
      <c r="A342" s="257">
        <f t="shared" si="23"/>
        <v>340</v>
      </c>
      <c r="B342" s="258">
        <v>44688</v>
      </c>
      <c r="C342" s="259">
        <v>149.83393699999999</v>
      </c>
      <c r="D342" s="260">
        <v>155.4601248026691</v>
      </c>
      <c r="E342" s="259">
        <f t="shared" si="20"/>
        <v>149.83393699999999</v>
      </c>
      <c r="F342" s="266"/>
      <c r="G342" s="190" t="str">
        <f t="shared" si="21"/>
        <v/>
      </c>
      <c r="H342" s="261" t="str">
        <f t="shared" si="22"/>
        <v/>
      </c>
      <c r="I342" s="262"/>
    </row>
    <row r="343" spans="1:9">
      <c r="A343" s="257">
        <f t="shared" si="23"/>
        <v>341</v>
      </c>
      <c r="B343" s="258">
        <v>44689</v>
      </c>
      <c r="C343" s="259">
        <v>96.709091000000001</v>
      </c>
      <c r="D343" s="260">
        <v>155.4601248026691</v>
      </c>
      <c r="E343" s="259">
        <f t="shared" si="20"/>
        <v>96.709091000000001</v>
      </c>
      <c r="F343" s="266"/>
      <c r="G343" s="190" t="str">
        <f t="shared" si="21"/>
        <v/>
      </c>
      <c r="H343" s="261" t="str">
        <f t="shared" si="22"/>
        <v/>
      </c>
      <c r="I343" s="262"/>
    </row>
    <row r="344" spans="1:9">
      <c r="A344" s="257">
        <f t="shared" si="23"/>
        <v>342</v>
      </c>
      <c r="B344" s="258">
        <v>44690</v>
      </c>
      <c r="C344" s="259">
        <v>59.726546999999997</v>
      </c>
      <c r="D344" s="260">
        <v>155.4601248026691</v>
      </c>
      <c r="E344" s="259">
        <f t="shared" si="20"/>
        <v>59.726546999999997</v>
      </c>
      <c r="F344" s="266"/>
      <c r="G344" s="190" t="str">
        <f t="shared" si="21"/>
        <v/>
      </c>
      <c r="H344" s="261" t="str">
        <f t="shared" si="22"/>
        <v/>
      </c>
      <c r="I344" s="262"/>
    </row>
    <row r="345" spans="1:9">
      <c r="A345" s="257">
        <f t="shared" si="23"/>
        <v>343</v>
      </c>
      <c r="B345" s="258">
        <v>44691</v>
      </c>
      <c r="C345" s="259">
        <v>78.450384</v>
      </c>
      <c r="D345" s="260">
        <v>155.4601248026691</v>
      </c>
      <c r="E345" s="259">
        <f t="shared" si="20"/>
        <v>78.450384</v>
      </c>
      <c r="F345" s="266"/>
      <c r="G345" s="190" t="str">
        <f t="shared" si="21"/>
        <v/>
      </c>
      <c r="H345" s="261" t="str">
        <f t="shared" si="22"/>
        <v/>
      </c>
      <c r="I345" s="262"/>
    </row>
    <row r="346" spans="1:9">
      <c r="A346" s="257">
        <f t="shared" si="23"/>
        <v>344</v>
      </c>
      <c r="B346" s="258">
        <v>44692</v>
      </c>
      <c r="C346" s="259">
        <v>124.94933999999999</v>
      </c>
      <c r="D346" s="260">
        <v>155.4601248026691</v>
      </c>
      <c r="E346" s="259">
        <f t="shared" si="20"/>
        <v>124.94933999999999</v>
      </c>
      <c r="F346" s="266"/>
      <c r="G346" s="190" t="str">
        <f t="shared" si="21"/>
        <v/>
      </c>
      <c r="H346" s="261" t="str">
        <f t="shared" si="22"/>
        <v/>
      </c>
      <c r="I346" s="262"/>
    </row>
    <row r="347" spans="1:9">
      <c r="A347" s="257">
        <f t="shared" si="23"/>
        <v>345</v>
      </c>
      <c r="B347" s="258">
        <v>44693</v>
      </c>
      <c r="C347" s="259">
        <v>131.41469699999999</v>
      </c>
      <c r="D347" s="260">
        <v>155.4601248026691</v>
      </c>
      <c r="E347" s="259">
        <f t="shared" si="20"/>
        <v>131.41469699999999</v>
      </c>
      <c r="F347" s="266"/>
      <c r="G347" s="190" t="str">
        <f t="shared" si="21"/>
        <v/>
      </c>
      <c r="H347" s="261" t="str">
        <f t="shared" si="22"/>
        <v/>
      </c>
      <c r="I347" s="262"/>
    </row>
    <row r="348" spans="1:9">
      <c r="A348" s="257">
        <f t="shared" si="23"/>
        <v>346</v>
      </c>
      <c r="B348" s="258">
        <v>44694</v>
      </c>
      <c r="C348" s="259">
        <v>50.087854</v>
      </c>
      <c r="D348" s="260">
        <v>155.4601248026691</v>
      </c>
      <c r="E348" s="259">
        <f t="shared" si="20"/>
        <v>50.087854</v>
      </c>
      <c r="F348" s="266"/>
      <c r="G348" s="190" t="str">
        <f t="shared" si="21"/>
        <v/>
      </c>
      <c r="H348" s="261" t="str">
        <f t="shared" si="22"/>
        <v/>
      </c>
      <c r="I348" s="262"/>
    </row>
    <row r="349" spans="1:9">
      <c r="A349" s="257">
        <f t="shared" si="23"/>
        <v>347</v>
      </c>
      <c r="B349" s="258">
        <v>44695</v>
      </c>
      <c r="C349" s="259">
        <v>107.470359</v>
      </c>
      <c r="D349" s="260">
        <v>155.4601248026691</v>
      </c>
      <c r="E349" s="259">
        <f t="shared" si="20"/>
        <v>107.470359</v>
      </c>
      <c r="F349" s="266"/>
      <c r="G349" s="190" t="str">
        <f t="shared" si="21"/>
        <v/>
      </c>
      <c r="H349" s="261" t="str">
        <f t="shared" si="22"/>
        <v/>
      </c>
      <c r="I349" s="262"/>
    </row>
    <row r="350" spans="1:9">
      <c r="A350" s="257">
        <f t="shared" si="23"/>
        <v>348</v>
      </c>
      <c r="B350" s="258">
        <v>44696</v>
      </c>
      <c r="C350" s="259">
        <v>199.488372</v>
      </c>
      <c r="D350" s="260">
        <v>155.4601248026691</v>
      </c>
      <c r="E350" s="259">
        <f t="shared" si="20"/>
        <v>155.4601248026691</v>
      </c>
      <c r="F350" s="266"/>
      <c r="G350" s="190" t="str">
        <f t="shared" si="21"/>
        <v>M</v>
      </c>
      <c r="H350" s="261" t="str">
        <f t="shared" si="22"/>
        <v>155,5</v>
      </c>
      <c r="I350" s="262"/>
    </row>
    <row r="351" spans="1:9">
      <c r="A351" s="257">
        <f t="shared" si="23"/>
        <v>349</v>
      </c>
      <c r="B351" s="258">
        <v>44697</v>
      </c>
      <c r="C351" s="259">
        <v>122.860924</v>
      </c>
      <c r="D351" s="260">
        <v>155.4601248026691</v>
      </c>
      <c r="E351" s="259">
        <f t="shared" si="20"/>
        <v>122.860924</v>
      </c>
      <c r="F351" s="262"/>
      <c r="G351" s="190" t="str">
        <f t="shared" si="21"/>
        <v/>
      </c>
      <c r="H351" s="261" t="str">
        <f t="shared" si="22"/>
        <v/>
      </c>
      <c r="I351" s="262"/>
    </row>
    <row r="352" spans="1:9">
      <c r="A352" s="257">
        <f t="shared" si="23"/>
        <v>350</v>
      </c>
      <c r="B352" s="258">
        <v>44698</v>
      </c>
      <c r="C352" s="259">
        <v>106.02160799999999</v>
      </c>
      <c r="D352" s="260">
        <v>155.4601248026691</v>
      </c>
      <c r="E352" s="259">
        <f t="shared" si="20"/>
        <v>106.02160799999999</v>
      </c>
      <c r="F352" s="266"/>
      <c r="G352" s="190" t="str">
        <f t="shared" si="21"/>
        <v/>
      </c>
      <c r="H352" s="261" t="str">
        <f t="shared" si="22"/>
        <v/>
      </c>
      <c r="I352" s="262"/>
    </row>
    <row r="353" spans="1:9">
      <c r="A353" s="257">
        <f t="shared" si="23"/>
        <v>351</v>
      </c>
      <c r="B353" s="258">
        <v>44699</v>
      </c>
      <c r="C353" s="259">
        <v>111.491327</v>
      </c>
      <c r="D353" s="260">
        <v>155.4601248026691</v>
      </c>
      <c r="E353" s="259">
        <f t="shared" si="20"/>
        <v>111.491327</v>
      </c>
      <c r="F353" s="266"/>
      <c r="G353" s="190" t="str">
        <f t="shared" si="21"/>
        <v/>
      </c>
      <c r="H353" s="261" t="str">
        <f t="shared" si="22"/>
        <v/>
      </c>
      <c r="I353" s="262"/>
    </row>
    <row r="354" spans="1:9">
      <c r="A354" s="257">
        <f t="shared" si="23"/>
        <v>352</v>
      </c>
      <c r="B354" s="258">
        <v>44700</v>
      </c>
      <c r="C354" s="259">
        <v>188.84224900000001</v>
      </c>
      <c r="D354" s="260">
        <v>155.4601248026691</v>
      </c>
      <c r="E354" s="259">
        <f t="shared" si="20"/>
        <v>155.4601248026691</v>
      </c>
      <c r="F354" s="266"/>
      <c r="G354" s="190" t="str">
        <f t="shared" si="21"/>
        <v/>
      </c>
      <c r="H354" s="261" t="str">
        <f t="shared" si="22"/>
        <v/>
      </c>
      <c r="I354" s="262"/>
    </row>
    <row r="355" spans="1:9">
      <c r="A355" s="257">
        <f t="shared" si="23"/>
        <v>353</v>
      </c>
      <c r="B355" s="258">
        <v>44701</v>
      </c>
      <c r="C355" s="259">
        <v>205.51184099999998</v>
      </c>
      <c r="D355" s="260">
        <v>155.4601248026691</v>
      </c>
      <c r="E355" s="259">
        <f t="shared" si="20"/>
        <v>155.4601248026691</v>
      </c>
      <c r="F355" s="266"/>
      <c r="G355" s="190" t="str">
        <f t="shared" si="21"/>
        <v/>
      </c>
      <c r="H355" s="261" t="str">
        <f t="shared" si="22"/>
        <v/>
      </c>
      <c r="I355" s="262"/>
    </row>
    <row r="356" spans="1:9">
      <c r="A356" s="257">
        <f t="shared" si="23"/>
        <v>354</v>
      </c>
      <c r="B356" s="258">
        <v>44702</v>
      </c>
      <c r="C356" s="259">
        <v>170.17882900000001</v>
      </c>
      <c r="D356" s="260">
        <v>155.4601248026691</v>
      </c>
      <c r="E356" s="259">
        <f t="shared" si="20"/>
        <v>155.4601248026691</v>
      </c>
      <c r="F356" s="266"/>
      <c r="G356" s="190" t="str">
        <f t="shared" si="21"/>
        <v/>
      </c>
      <c r="H356" s="261" t="str">
        <f t="shared" si="22"/>
        <v/>
      </c>
      <c r="I356" s="262"/>
    </row>
    <row r="357" spans="1:9">
      <c r="A357" s="257">
        <f t="shared" si="23"/>
        <v>355</v>
      </c>
      <c r="B357" s="258">
        <v>44703</v>
      </c>
      <c r="C357" s="259">
        <v>151.68245999999999</v>
      </c>
      <c r="D357" s="260">
        <v>155.4601248026691</v>
      </c>
      <c r="E357" s="259">
        <f t="shared" si="20"/>
        <v>151.68245999999999</v>
      </c>
      <c r="F357" s="266"/>
      <c r="G357" s="190" t="str">
        <f t="shared" si="21"/>
        <v/>
      </c>
      <c r="H357" s="261" t="str">
        <f t="shared" si="22"/>
        <v/>
      </c>
      <c r="I357" s="262"/>
    </row>
    <row r="358" spans="1:9">
      <c r="A358" s="257">
        <f t="shared" si="23"/>
        <v>356</v>
      </c>
      <c r="B358" s="258">
        <v>44704</v>
      </c>
      <c r="C358" s="259">
        <v>167.328677</v>
      </c>
      <c r="D358" s="260">
        <v>155.4601248026691</v>
      </c>
      <c r="E358" s="259">
        <f t="shared" si="20"/>
        <v>155.4601248026691</v>
      </c>
      <c r="F358" s="266"/>
      <c r="G358" s="190" t="str">
        <f t="shared" si="21"/>
        <v/>
      </c>
      <c r="H358" s="261" t="str">
        <f t="shared" si="22"/>
        <v/>
      </c>
      <c r="I358" s="262"/>
    </row>
    <row r="359" spans="1:9">
      <c r="A359" s="257">
        <f t="shared" si="23"/>
        <v>357</v>
      </c>
      <c r="B359" s="258">
        <v>44705</v>
      </c>
      <c r="C359" s="259">
        <v>194.85888800000001</v>
      </c>
      <c r="D359" s="260">
        <v>155.4601248026691</v>
      </c>
      <c r="E359" s="259">
        <f t="shared" si="20"/>
        <v>155.4601248026691</v>
      </c>
      <c r="F359" s="266"/>
      <c r="G359" s="190" t="str">
        <f t="shared" si="21"/>
        <v/>
      </c>
      <c r="H359" s="261" t="str">
        <f t="shared" si="22"/>
        <v/>
      </c>
      <c r="I359" s="262"/>
    </row>
    <row r="360" spans="1:9">
      <c r="A360" s="257">
        <f t="shared" si="23"/>
        <v>358</v>
      </c>
      <c r="B360" s="258">
        <v>44706</v>
      </c>
      <c r="C360" s="259">
        <v>233.46403999999998</v>
      </c>
      <c r="D360" s="260">
        <v>155.4601248026691</v>
      </c>
      <c r="E360" s="259">
        <f t="shared" si="20"/>
        <v>155.4601248026691</v>
      </c>
      <c r="F360" s="266"/>
      <c r="G360" s="190" t="str">
        <f t="shared" si="21"/>
        <v/>
      </c>
      <c r="H360" s="261" t="str">
        <f t="shared" si="22"/>
        <v/>
      </c>
      <c r="I360" s="262"/>
    </row>
    <row r="361" spans="1:9">
      <c r="A361" s="257">
        <f t="shared" si="23"/>
        <v>359</v>
      </c>
      <c r="B361" s="258">
        <v>44707</v>
      </c>
      <c r="C361" s="259">
        <v>251.711321</v>
      </c>
      <c r="D361" s="260">
        <v>155.4601248026691</v>
      </c>
      <c r="E361" s="259">
        <f t="shared" si="20"/>
        <v>155.4601248026691</v>
      </c>
      <c r="F361" s="266"/>
      <c r="G361" s="190" t="str">
        <f t="shared" si="21"/>
        <v/>
      </c>
      <c r="H361" s="261" t="str">
        <f t="shared" si="22"/>
        <v/>
      </c>
      <c r="I361" s="262"/>
    </row>
    <row r="362" spans="1:9">
      <c r="A362" s="257">
        <f t="shared" si="23"/>
        <v>360</v>
      </c>
      <c r="B362" s="258">
        <v>44708</v>
      </c>
      <c r="C362" s="259">
        <v>223.38259999999997</v>
      </c>
      <c r="D362" s="260">
        <v>155.4601248026691</v>
      </c>
      <c r="E362" s="259">
        <f t="shared" si="20"/>
        <v>155.4601248026691</v>
      </c>
      <c r="F362" s="266"/>
      <c r="G362" s="190" t="str">
        <f t="shared" si="21"/>
        <v/>
      </c>
      <c r="H362" s="261" t="str">
        <f t="shared" si="22"/>
        <v/>
      </c>
      <c r="I362" s="262"/>
    </row>
    <row r="363" spans="1:9">
      <c r="A363" s="257">
        <f t="shared" si="23"/>
        <v>361</v>
      </c>
      <c r="B363" s="258">
        <v>44709</v>
      </c>
      <c r="C363" s="259">
        <v>142.279314</v>
      </c>
      <c r="D363" s="260">
        <v>155.4601248026691</v>
      </c>
      <c r="E363" s="259">
        <f t="shared" si="20"/>
        <v>142.279314</v>
      </c>
      <c r="F363" s="266"/>
      <c r="G363" s="190" t="str">
        <f t="shared" si="21"/>
        <v/>
      </c>
      <c r="H363" s="261" t="str">
        <f t="shared" si="22"/>
        <v/>
      </c>
      <c r="I363" s="262"/>
    </row>
    <row r="364" spans="1:9">
      <c r="A364" s="257">
        <f t="shared" si="23"/>
        <v>362</v>
      </c>
      <c r="B364" s="258">
        <v>44710</v>
      </c>
      <c r="C364" s="259">
        <v>146.910132</v>
      </c>
      <c r="D364" s="260">
        <v>155.4601248026691</v>
      </c>
      <c r="E364" s="259">
        <f t="shared" si="20"/>
        <v>146.910132</v>
      </c>
      <c r="F364" s="266"/>
      <c r="G364" s="190" t="str">
        <f t="shared" si="21"/>
        <v/>
      </c>
      <c r="H364" s="261" t="str">
        <f t="shared" si="22"/>
        <v/>
      </c>
      <c r="I364" s="262"/>
    </row>
    <row r="365" spans="1:9">
      <c r="A365" s="257">
        <f t="shared" si="23"/>
        <v>363</v>
      </c>
      <c r="B365" s="258">
        <v>44711</v>
      </c>
      <c r="C365" s="259">
        <v>102.34971</v>
      </c>
      <c r="D365" s="260">
        <v>155.4601248026691</v>
      </c>
      <c r="E365" s="259">
        <f t="shared" si="20"/>
        <v>102.34971</v>
      </c>
      <c r="F365" s="266"/>
      <c r="G365" s="190" t="str">
        <f t="shared" si="21"/>
        <v/>
      </c>
      <c r="H365" s="261" t="str">
        <f t="shared" si="22"/>
        <v/>
      </c>
      <c r="I365" s="262"/>
    </row>
    <row r="366" spans="1:9">
      <c r="A366" s="257">
        <f t="shared" si="23"/>
        <v>364</v>
      </c>
      <c r="B366" s="258">
        <v>44712</v>
      </c>
      <c r="C366" s="259">
        <v>50.245029000000002</v>
      </c>
      <c r="D366" s="260">
        <v>155.4601248026691</v>
      </c>
      <c r="E366" s="259">
        <f t="shared" si="20"/>
        <v>50.245029000000002</v>
      </c>
      <c r="F366" s="266"/>
      <c r="G366" s="190" t="str">
        <f t="shared" si="21"/>
        <v/>
      </c>
      <c r="H366" s="261" t="str">
        <f t="shared" si="22"/>
        <v/>
      </c>
      <c r="I366" s="262"/>
    </row>
    <row r="367" spans="1:9">
      <c r="A367" s="257">
        <f t="shared" si="23"/>
        <v>365</v>
      </c>
      <c r="B367" s="258">
        <v>44713</v>
      </c>
      <c r="C367" s="259">
        <v>114.650094</v>
      </c>
      <c r="D367" s="260">
        <v>160.64212896275805</v>
      </c>
      <c r="E367" s="259">
        <f t="shared" si="20"/>
        <v>114.650094</v>
      </c>
      <c r="F367" s="262"/>
      <c r="G367" s="190" t="str">
        <f t="shared" si="21"/>
        <v/>
      </c>
      <c r="H367" s="261" t="str">
        <f t="shared" si="22"/>
        <v/>
      </c>
      <c r="I367" s="262"/>
    </row>
    <row r="368" spans="1:9">
      <c r="A368" s="257">
        <f t="shared" si="23"/>
        <v>366</v>
      </c>
      <c r="B368" s="258">
        <v>44714</v>
      </c>
      <c r="C368" s="259">
        <v>70.022176999999999</v>
      </c>
      <c r="D368" s="260">
        <v>129.06134561510228</v>
      </c>
      <c r="E368" s="259">
        <f t="shared" si="20"/>
        <v>70.022176999999999</v>
      </c>
      <c r="F368" s="262"/>
      <c r="G368" s="190" t="str">
        <f t="shared" si="21"/>
        <v/>
      </c>
      <c r="H368" s="261" t="str">
        <f t="shared" si="22"/>
        <v/>
      </c>
      <c r="I368" s="262"/>
    </row>
    <row r="369" spans="1:9">
      <c r="A369" s="257">
        <f t="shared" si="23"/>
        <v>367</v>
      </c>
      <c r="B369" s="258">
        <v>44715</v>
      </c>
      <c r="C369" s="259">
        <v>74.921839000000006</v>
      </c>
      <c r="D369" s="260">
        <v>129.06134561510228</v>
      </c>
      <c r="E369" s="259">
        <f t="shared" si="20"/>
        <v>74.921839000000006</v>
      </c>
      <c r="F369" s="266"/>
      <c r="G369" s="190" t="str">
        <f t="shared" si="21"/>
        <v/>
      </c>
      <c r="H369" s="261" t="str">
        <f t="shared" si="22"/>
        <v/>
      </c>
      <c r="I369" s="262"/>
    </row>
    <row r="370" spans="1:9">
      <c r="A370" s="257">
        <f t="shared" si="23"/>
        <v>368</v>
      </c>
      <c r="B370" s="258">
        <v>44716</v>
      </c>
      <c r="C370" s="259">
        <v>81.725461999999993</v>
      </c>
      <c r="D370" s="260">
        <v>129.06134561510228</v>
      </c>
      <c r="E370" s="259">
        <f t="shared" si="20"/>
        <v>81.725461999999993</v>
      </c>
      <c r="F370" s="266"/>
      <c r="G370" s="190" t="str">
        <f t="shared" si="21"/>
        <v/>
      </c>
      <c r="H370" s="261" t="str">
        <f t="shared" si="22"/>
        <v/>
      </c>
      <c r="I370" s="262"/>
    </row>
    <row r="371" spans="1:9">
      <c r="A371" s="257">
        <f t="shared" si="23"/>
        <v>369</v>
      </c>
      <c r="B371" s="258">
        <v>44717</v>
      </c>
      <c r="C371" s="259">
        <v>74.882744000000002</v>
      </c>
      <c r="D371" s="260">
        <v>129.06134561510228</v>
      </c>
      <c r="E371" s="259">
        <f t="shared" si="20"/>
        <v>74.882744000000002</v>
      </c>
      <c r="F371" s="266"/>
      <c r="G371" s="190" t="str">
        <f t="shared" si="21"/>
        <v/>
      </c>
      <c r="H371" s="261" t="str">
        <f t="shared" si="22"/>
        <v/>
      </c>
      <c r="I371" s="262"/>
    </row>
    <row r="372" spans="1:9">
      <c r="A372" s="257">
        <f t="shared" si="23"/>
        <v>370</v>
      </c>
      <c r="B372" s="258">
        <v>44718</v>
      </c>
      <c r="C372" s="259">
        <v>89.300550000000001</v>
      </c>
      <c r="D372" s="260">
        <v>129.06134561510228</v>
      </c>
      <c r="E372" s="259">
        <f t="shared" si="20"/>
        <v>89.300550000000001</v>
      </c>
      <c r="F372" s="266"/>
      <c r="G372" s="190" t="str">
        <f t="shared" si="21"/>
        <v/>
      </c>
      <c r="H372" s="261" t="str">
        <f t="shared" si="22"/>
        <v/>
      </c>
      <c r="I372" s="262"/>
    </row>
    <row r="373" spans="1:9">
      <c r="A373" s="257">
        <f t="shared" si="23"/>
        <v>371</v>
      </c>
      <c r="B373" s="258">
        <v>44719</v>
      </c>
      <c r="C373" s="259">
        <v>83.455425000000005</v>
      </c>
      <c r="D373" s="260">
        <v>129.06134561510228</v>
      </c>
      <c r="E373" s="259">
        <f t="shared" si="20"/>
        <v>83.455425000000005</v>
      </c>
      <c r="F373" s="266"/>
      <c r="G373" s="190" t="str">
        <f t="shared" si="21"/>
        <v/>
      </c>
      <c r="H373" s="261" t="str">
        <f t="shared" si="22"/>
        <v/>
      </c>
      <c r="I373" s="262"/>
    </row>
    <row r="374" spans="1:9">
      <c r="A374" s="257">
        <f t="shared" si="23"/>
        <v>372</v>
      </c>
      <c r="B374" s="258">
        <v>44720</v>
      </c>
      <c r="C374" s="259">
        <v>176.25293999999997</v>
      </c>
      <c r="D374" s="260">
        <v>129.06134561510228</v>
      </c>
      <c r="E374" s="259">
        <f t="shared" si="20"/>
        <v>129.06134561510228</v>
      </c>
      <c r="F374" s="266"/>
      <c r="G374" s="190" t="str">
        <f t="shared" si="21"/>
        <v/>
      </c>
      <c r="H374" s="261" t="str">
        <f t="shared" si="22"/>
        <v/>
      </c>
      <c r="I374" s="262"/>
    </row>
    <row r="375" spans="1:9">
      <c r="A375" s="257">
        <f t="shared" si="23"/>
        <v>373</v>
      </c>
      <c r="B375" s="258">
        <v>44721</v>
      </c>
      <c r="C375" s="259">
        <v>160.569771</v>
      </c>
      <c r="D375" s="260">
        <v>129.06134561510228</v>
      </c>
      <c r="E375" s="259">
        <f t="shared" si="20"/>
        <v>129.06134561510228</v>
      </c>
      <c r="F375" s="266"/>
      <c r="G375" s="190" t="str">
        <f t="shared" si="21"/>
        <v/>
      </c>
      <c r="H375" s="261" t="str">
        <f t="shared" si="22"/>
        <v/>
      </c>
      <c r="I375" s="262"/>
    </row>
    <row r="376" spans="1:9">
      <c r="A376" s="257">
        <f t="shared" si="23"/>
        <v>374</v>
      </c>
      <c r="B376" s="258">
        <v>44722</v>
      </c>
      <c r="C376" s="259">
        <v>125.350195</v>
      </c>
      <c r="D376" s="260">
        <v>129.06134561510228</v>
      </c>
      <c r="E376" s="259">
        <f t="shared" si="20"/>
        <v>125.350195</v>
      </c>
      <c r="F376" s="266"/>
      <c r="G376" s="190" t="str">
        <f t="shared" si="21"/>
        <v/>
      </c>
      <c r="H376" s="261" t="str">
        <f t="shared" si="22"/>
        <v/>
      </c>
      <c r="I376" s="262"/>
    </row>
    <row r="377" spans="1:9">
      <c r="A377" s="257">
        <f t="shared" si="23"/>
        <v>375</v>
      </c>
      <c r="B377" s="258">
        <v>44723</v>
      </c>
      <c r="C377" s="259">
        <v>174.583741</v>
      </c>
      <c r="D377" s="260">
        <v>129.06134561510228</v>
      </c>
      <c r="E377" s="259">
        <f t="shared" si="20"/>
        <v>129.06134561510228</v>
      </c>
      <c r="F377" s="266"/>
      <c r="G377" s="190" t="str">
        <f t="shared" si="21"/>
        <v/>
      </c>
      <c r="H377" s="261" t="str">
        <f t="shared" si="22"/>
        <v/>
      </c>
      <c r="I377" s="262"/>
    </row>
    <row r="378" spans="1:9">
      <c r="A378" s="257">
        <f t="shared" si="23"/>
        <v>376</v>
      </c>
      <c r="B378" s="258">
        <v>44724</v>
      </c>
      <c r="C378" s="259">
        <v>201.22412800000001</v>
      </c>
      <c r="D378" s="260">
        <v>129.06134561510228</v>
      </c>
      <c r="E378" s="259">
        <f t="shared" si="20"/>
        <v>129.06134561510228</v>
      </c>
      <c r="F378" s="266"/>
      <c r="G378" s="190" t="str">
        <f t="shared" si="21"/>
        <v/>
      </c>
      <c r="H378" s="261" t="str">
        <f t="shared" si="22"/>
        <v/>
      </c>
      <c r="I378" s="262"/>
    </row>
    <row r="379" spans="1:9">
      <c r="A379" s="257">
        <f t="shared" si="23"/>
        <v>377</v>
      </c>
      <c r="B379" s="258">
        <v>44725</v>
      </c>
      <c r="C379" s="259">
        <v>162.41147899999999</v>
      </c>
      <c r="D379" s="260">
        <v>129.06134561510228</v>
      </c>
      <c r="E379" s="259">
        <f t="shared" si="20"/>
        <v>129.06134561510228</v>
      </c>
      <c r="F379" s="266"/>
      <c r="G379" s="190" t="str">
        <f t="shared" si="21"/>
        <v/>
      </c>
      <c r="H379" s="261" t="str">
        <f t="shared" si="22"/>
        <v/>
      </c>
      <c r="I379" s="262"/>
    </row>
    <row r="380" spans="1:9">
      <c r="A380" s="257">
        <f t="shared" si="23"/>
        <v>378</v>
      </c>
      <c r="B380" s="258">
        <v>44726</v>
      </c>
      <c r="C380" s="259">
        <v>85.605266</v>
      </c>
      <c r="D380" s="260">
        <v>129.06134561510228</v>
      </c>
      <c r="E380" s="259">
        <f t="shared" si="20"/>
        <v>85.605266</v>
      </c>
      <c r="F380" s="266"/>
      <c r="G380" s="190" t="str">
        <f t="shared" si="21"/>
        <v/>
      </c>
      <c r="H380" s="261" t="str">
        <f t="shared" si="22"/>
        <v/>
      </c>
      <c r="I380" s="262"/>
    </row>
    <row r="381" spans="1:9">
      <c r="A381" s="257">
        <f t="shared" si="23"/>
        <v>379</v>
      </c>
      <c r="B381" s="258">
        <v>44727</v>
      </c>
      <c r="C381" s="259">
        <v>96.403323999999998</v>
      </c>
      <c r="D381" s="260">
        <v>129.06134561510228</v>
      </c>
      <c r="E381" s="259">
        <f t="shared" si="20"/>
        <v>96.403323999999998</v>
      </c>
      <c r="F381" s="266"/>
      <c r="G381" s="190" t="str">
        <f t="shared" si="21"/>
        <v>J</v>
      </c>
      <c r="H381" s="261" t="str">
        <f t="shared" si="22"/>
        <v>129,1</v>
      </c>
      <c r="I381" s="262"/>
    </row>
    <row r="382" spans="1:9">
      <c r="A382" s="257">
        <f t="shared" si="23"/>
        <v>380</v>
      </c>
      <c r="B382" s="258">
        <v>44728</v>
      </c>
      <c r="C382" s="259">
        <v>102.102265</v>
      </c>
      <c r="D382" s="260">
        <v>129.06134561510228</v>
      </c>
      <c r="E382" s="259">
        <f t="shared" ref="E382:E390" si="24">IF(C382&gt;D382,D382,C382)</f>
        <v>102.102265</v>
      </c>
      <c r="F382" s="266"/>
      <c r="G382" s="190" t="str">
        <f t="shared" ref="G382:G390" si="25">IF(DAY(B382)=15,IF(MONTH(B382)=1,"E",IF(MONTH(B382)=2,"F",IF(MONTH(B382)=3,"M",IF(MONTH(B382)=4,"A",IF(MONTH(B382)=5,"M",IF(MONTH(B382)=6,"J",IF(MONTH(B382)=7,"J",IF(MONTH(B382)=8,"A",IF(MONTH(B382)=9,"S",IF(MONTH(B382)=10,"O",IF(MONTH(B382)=11,"N",IF(MONTH(B382)=12,"D","")))))))))))),"")</f>
        <v/>
      </c>
      <c r="H382" s="261" t="str">
        <f t="shared" ref="H382:H390" si="26">IF(DAY($B382)=15,TEXT(D382,"#,0"),"")</f>
        <v/>
      </c>
      <c r="I382" s="262"/>
    </row>
    <row r="383" spans="1:9">
      <c r="A383" s="257">
        <f t="shared" si="23"/>
        <v>381</v>
      </c>
      <c r="B383" s="258">
        <v>44729</v>
      </c>
      <c r="C383" s="259">
        <v>122.43620599999998</v>
      </c>
      <c r="D383" s="260">
        <v>129.06134561510228</v>
      </c>
      <c r="E383" s="259">
        <f t="shared" si="24"/>
        <v>122.43620599999998</v>
      </c>
      <c r="F383" s="266"/>
      <c r="G383" s="190" t="str">
        <f t="shared" si="25"/>
        <v/>
      </c>
      <c r="H383" s="261" t="str">
        <f t="shared" si="26"/>
        <v/>
      </c>
      <c r="I383" s="262"/>
    </row>
    <row r="384" spans="1:9">
      <c r="A384" s="257">
        <f t="shared" si="23"/>
        <v>382</v>
      </c>
      <c r="B384" s="258">
        <v>44730</v>
      </c>
      <c r="C384" s="259">
        <v>183.282792</v>
      </c>
      <c r="D384" s="260">
        <v>129.06134561510228</v>
      </c>
      <c r="E384" s="259">
        <f t="shared" si="24"/>
        <v>129.06134561510228</v>
      </c>
      <c r="F384" s="266"/>
      <c r="G384" s="190" t="str">
        <f t="shared" si="25"/>
        <v/>
      </c>
      <c r="H384" s="261" t="str">
        <f t="shared" si="26"/>
        <v/>
      </c>
      <c r="I384" s="262"/>
    </row>
    <row r="385" spans="1:9">
      <c r="A385" s="257">
        <f t="shared" si="23"/>
        <v>383</v>
      </c>
      <c r="B385" s="258">
        <v>44731</v>
      </c>
      <c r="C385" s="259">
        <v>209.98401100000001</v>
      </c>
      <c r="D385" s="260">
        <v>129.06134561510228</v>
      </c>
      <c r="E385" s="259">
        <f t="shared" si="24"/>
        <v>129.06134561510228</v>
      </c>
      <c r="F385" s="266"/>
      <c r="G385" s="190" t="str">
        <f t="shared" si="25"/>
        <v/>
      </c>
      <c r="H385" s="261" t="str">
        <f t="shared" si="26"/>
        <v/>
      </c>
      <c r="I385" s="262"/>
    </row>
    <row r="386" spans="1:9">
      <c r="A386" s="257">
        <f t="shared" si="23"/>
        <v>384</v>
      </c>
      <c r="B386" s="258">
        <v>44732</v>
      </c>
      <c r="C386" s="259">
        <v>110.389706</v>
      </c>
      <c r="D386" s="260">
        <v>129.06134561510228</v>
      </c>
      <c r="E386" s="259">
        <f t="shared" si="24"/>
        <v>110.389706</v>
      </c>
      <c r="F386" s="266"/>
      <c r="G386" s="190" t="str">
        <f t="shared" si="25"/>
        <v/>
      </c>
      <c r="H386" s="261" t="str">
        <f t="shared" si="26"/>
        <v/>
      </c>
      <c r="I386" s="262"/>
    </row>
    <row r="387" spans="1:9">
      <c r="A387" s="257">
        <f t="shared" si="23"/>
        <v>385</v>
      </c>
      <c r="B387" s="258">
        <v>44733</v>
      </c>
      <c r="C387" s="259">
        <v>91.590792000000008</v>
      </c>
      <c r="D387" s="260">
        <v>129.06134561510228</v>
      </c>
      <c r="E387" s="259">
        <f t="shared" si="24"/>
        <v>91.590792000000008</v>
      </c>
      <c r="F387" s="266"/>
      <c r="G387" s="190" t="str">
        <f t="shared" si="25"/>
        <v/>
      </c>
      <c r="H387" s="261" t="str">
        <f t="shared" si="26"/>
        <v/>
      </c>
      <c r="I387" s="262"/>
    </row>
    <row r="388" spans="1:9">
      <c r="A388" s="257">
        <f t="shared" ref="A388:A451" si="27">+A387+1</f>
        <v>386</v>
      </c>
      <c r="B388" s="258">
        <v>44734</v>
      </c>
      <c r="C388" s="259">
        <v>80.453779999999995</v>
      </c>
      <c r="D388" s="260">
        <v>129.06134561510228</v>
      </c>
      <c r="E388" s="259">
        <f t="shared" si="24"/>
        <v>80.453779999999995</v>
      </c>
      <c r="F388" s="266"/>
      <c r="G388" s="190" t="str">
        <f t="shared" si="25"/>
        <v/>
      </c>
      <c r="H388" s="261" t="str">
        <f t="shared" si="26"/>
        <v/>
      </c>
      <c r="I388" s="262"/>
    </row>
    <row r="389" spans="1:9">
      <c r="A389" s="257">
        <f t="shared" si="27"/>
        <v>387</v>
      </c>
      <c r="B389" s="258">
        <v>44735</v>
      </c>
      <c r="C389" s="259">
        <v>115.679757</v>
      </c>
      <c r="D389" s="260">
        <v>129.06134561510228</v>
      </c>
      <c r="E389" s="259">
        <f t="shared" si="24"/>
        <v>115.679757</v>
      </c>
      <c r="F389" s="266"/>
      <c r="G389" s="190" t="str">
        <f t="shared" si="25"/>
        <v/>
      </c>
      <c r="H389" s="261" t="str">
        <f t="shared" si="26"/>
        <v/>
      </c>
      <c r="I389" s="262"/>
    </row>
    <row r="390" spans="1:9">
      <c r="A390" s="257">
        <f t="shared" si="27"/>
        <v>388</v>
      </c>
      <c r="B390" s="258">
        <v>44736</v>
      </c>
      <c r="C390" s="259">
        <v>143.20150799999999</v>
      </c>
      <c r="D390" s="260">
        <v>129.06134561510228</v>
      </c>
      <c r="E390" s="259">
        <f t="shared" si="24"/>
        <v>129.06134561510228</v>
      </c>
      <c r="F390" s="266"/>
      <c r="G390" s="190" t="str">
        <f t="shared" si="25"/>
        <v/>
      </c>
      <c r="H390" s="261" t="str">
        <f t="shared" si="26"/>
        <v/>
      </c>
      <c r="I390" s="262"/>
    </row>
    <row r="391" spans="1:9">
      <c r="A391" s="257">
        <f t="shared" si="27"/>
        <v>389</v>
      </c>
      <c r="B391" s="258">
        <v>44737</v>
      </c>
      <c r="C391" s="259">
        <v>111.78855800000001</v>
      </c>
      <c r="D391" s="260">
        <v>129.06134561510228</v>
      </c>
      <c r="E391" s="259">
        <f t="shared" ref="E391:E454" si="28">IF(C391&gt;D391,D391,C391)</f>
        <v>111.78855800000001</v>
      </c>
      <c r="F391" s="266"/>
      <c r="G391" s="190" t="str">
        <f t="shared" ref="G391:G454" si="29">IF(DAY(B391)=15,IF(MONTH(B391)=1,"E",IF(MONTH(B391)=2,"F",IF(MONTH(B391)=3,"M",IF(MONTH(B391)=4,"A",IF(MONTH(B391)=5,"M",IF(MONTH(B391)=6,"J",IF(MONTH(B391)=7,"J",IF(MONTH(B391)=8,"A",IF(MONTH(B391)=9,"S",IF(MONTH(B391)=10,"O",IF(MONTH(B391)=11,"N",IF(MONTH(B391)=12,"D","")))))))))))),"")</f>
        <v/>
      </c>
      <c r="H391" s="261" t="str">
        <f t="shared" ref="H391:H454" si="30">IF(DAY($B391)=15,TEXT(D391,"#,0"),"")</f>
        <v/>
      </c>
      <c r="I391" s="262"/>
    </row>
    <row r="392" spans="1:9">
      <c r="A392" s="257">
        <f t="shared" si="27"/>
        <v>390</v>
      </c>
      <c r="B392" s="258">
        <v>44738</v>
      </c>
      <c r="C392" s="259">
        <v>120.904725</v>
      </c>
      <c r="D392" s="260">
        <v>129.06134561510228</v>
      </c>
      <c r="E392" s="259">
        <f t="shared" si="28"/>
        <v>120.904725</v>
      </c>
      <c r="F392" s="266"/>
      <c r="G392" s="190" t="str">
        <f t="shared" si="29"/>
        <v/>
      </c>
      <c r="H392" s="261" t="str">
        <f t="shared" si="30"/>
        <v/>
      </c>
      <c r="I392" s="262"/>
    </row>
    <row r="393" spans="1:9">
      <c r="A393" s="257">
        <f t="shared" si="27"/>
        <v>391</v>
      </c>
      <c r="B393" s="258">
        <v>44739</v>
      </c>
      <c r="C393" s="259">
        <v>189.91014300000001</v>
      </c>
      <c r="D393" s="260">
        <v>129.06134561510228</v>
      </c>
      <c r="E393" s="259">
        <f t="shared" si="28"/>
        <v>129.06134561510228</v>
      </c>
      <c r="F393" s="266"/>
      <c r="G393" s="190" t="str">
        <f t="shared" si="29"/>
        <v/>
      </c>
      <c r="H393" s="261" t="str">
        <f t="shared" si="30"/>
        <v/>
      </c>
      <c r="I393" s="262"/>
    </row>
    <row r="394" spans="1:9">
      <c r="A394" s="257">
        <f t="shared" si="27"/>
        <v>392</v>
      </c>
      <c r="B394" s="258">
        <v>44740</v>
      </c>
      <c r="C394" s="259">
        <v>77.670271999999997</v>
      </c>
      <c r="D394" s="260">
        <v>129.06134561510228</v>
      </c>
      <c r="E394" s="259">
        <f t="shared" si="28"/>
        <v>77.670271999999997</v>
      </c>
      <c r="F394" s="266"/>
      <c r="G394" s="190" t="str">
        <f t="shared" si="29"/>
        <v/>
      </c>
      <c r="H394" s="261" t="str">
        <f t="shared" si="30"/>
        <v/>
      </c>
      <c r="I394" s="262"/>
    </row>
    <row r="395" spans="1:9">
      <c r="A395" s="257">
        <f t="shared" si="27"/>
        <v>393</v>
      </c>
      <c r="B395" s="258">
        <v>44741</v>
      </c>
      <c r="C395" s="259">
        <v>109.308645</v>
      </c>
      <c r="D395" s="260">
        <v>129.06134561510228</v>
      </c>
      <c r="E395" s="259">
        <f t="shared" si="28"/>
        <v>109.308645</v>
      </c>
      <c r="F395" s="266"/>
      <c r="G395" s="190" t="str">
        <f t="shared" si="29"/>
        <v/>
      </c>
      <c r="H395" s="261" t="str">
        <f t="shared" si="30"/>
        <v/>
      </c>
      <c r="I395" s="262"/>
    </row>
    <row r="396" spans="1:9">
      <c r="A396" s="257">
        <f t="shared" si="27"/>
        <v>394</v>
      </c>
      <c r="B396" s="258">
        <v>44742</v>
      </c>
      <c r="C396" s="259">
        <v>136.11437099999998</v>
      </c>
      <c r="D396" s="260">
        <v>129.06134561510228</v>
      </c>
      <c r="E396" s="259">
        <f t="shared" si="28"/>
        <v>129.06134561510228</v>
      </c>
      <c r="F396" s="266"/>
      <c r="G396" s="190" t="str">
        <f t="shared" si="29"/>
        <v/>
      </c>
      <c r="H396" s="261" t="str">
        <f t="shared" si="30"/>
        <v/>
      </c>
      <c r="I396" s="262"/>
    </row>
    <row r="397" spans="1:9">
      <c r="A397" s="257">
        <f t="shared" si="27"/>
        <v>395</v>
      </c>
      <c r="B397" s="258">
        <v>44743</v>
      </c>
      <c r="C397" s="259">
        <v>112.46567000000002</v>
      </c>
      <c r="D397" s="260">
        <v>127.62290388186472</v>
      </c>
      <c r="E397" s="259">
        <f t="shared" si="28"/>
        <v>112.46567000000002</v>
      </c>
      <c r="F397" s="266"/>
      <c r="G397" s="190" t="str">
        <f t="shared" si="29"/>
        <v/>
      </c>
      <c r="H397" s="261" t="str">
        <f t="shared" si="30"/>
        <v/>
      </c>
      <c r="I397" s="262"/>
    </row>
    <row r="398" spans="1:9">
      <c r="A398" s="257">
        <f t="shared" si="27"/>
        <v>396</v>
      </c>
      <c r="B398" s="258">
        <v>44744</v>
      </c>
      <c r="C398" s="259">
        <v>135.74166</v>
      </c>
      <c r="D398" s="260">
        <v>127.62290388186472</v>
      </c>
      <c r="E398" s="259">
        <f t="shared" si="28"/>
        <v>127.62290388186472</v>
      </c>
      <c r="F398" s="266"/>
      <c r="G398" s="190" t="str">
        <f t="shared" si="29"/>
        <v/>
      </c>
      <c r="H398" s="261" t="str">
        <f t="shared" si="30"/>
        <v/>
      </c>
      <c r="I398" s="262"/>
    </row>
    <row r="399" spans="1:9">
      <c r="A399" s="257">
        <f t="shared" si="27"/>
        <v>397</v>
      </c>
      <c r="B399" s="258">
        <v>44745</v>
      </c>
      <c r="C399" s="259">
        <v>163.069309</v>
      </c>
      <c r="D399" s="260">
        <v>127.62290388186472</v>
      </c>
      <c r="E399" s="259">
        <f t="shared" si="28"/>
        <v>127.62290388186472</v>
      </c>
      <c r="F399" s="266"/>
      <c r="G399" s="190" t="str">
        <f t="shared" si="29"/>
        <v/>
      </c>
      <c r="H399" s="261" t="str">
        <f t="shared" si="30"/>
        <v/>
      </c>
      <c r="I399" s="262"/>
    </row>
    <row r="400" spans="1:9">
      <c r="A400" s="257">
        <f t="shared" si="27"/>
        <v>398</v>
      </c>
      <c r="B400" s="258">
        <v>44746</v>
      </c>
      <c r="C400" s="259">
        <v>148.153424</v>
      </c>
      <c r="D400" s="260">
        <v>127.62290388186472</v>
      </c>
      <c r="E400" s="259">
        <f t="shared" si="28"/>
        <v>127.62290388186472</v>
      </c>
      <c r="F400" s="266"/>
      <c r="G400" s="190" t="str">
        <f t="shared" si="29"/>
        <v/>
      </c>
      <c r="H400" s="261" t="str">
        <f t="shared" si="30"/>
        <v/>
      </c>
      <c r="I400" s="262"/>
    </row>
    <row r="401" spans="1:9">
      <c r="A401" s="257">
        <f t="shared" si="27"/>
        <v>399</v>
      </c>
      <c r="B401" s="258">
        <v>44747</v>
      </c>
      <c r="C401" s="259">
        <v>217.600585</v>
      </c>
      <c r="D401" s="260">
        <v>127.62290388186472</v>
      </c>
      <c r="E401" s="259">
        <f t="shared" si="28"/>
        <v>127.62290388186472</v>
      </c>
      <c r="F401" s="266"/>
      <c r="G401" s="190" t="str">
        <f t="shared" si="29"/>
        <v/>
      </c>
      <c r="H401" s="261" t="str">
        <f t="shared" si="30"/>
        <v/>
      </c>
      <c r="I401" s="262"/>
    </row>
    <row r="402" spans="1:9">
      <c r="A402" s="257">
        <f t="shared" si="27"/>
        <v>400</v>
      </c>
      <c r="B402" s="258">
        <v>44748</v>
      </c>
      <c r="C402" s="259">
        <v>231.69850700000001</v>
      </c>
      <c r="D402" s="260">
        <v>127.62290388186472</v>
      </c>
      <c r="E402" s="259">
        <f t="shared" si="28"/>
        <v>127.62290388186472</v>
      </c>
      <c r="F402" s="266"/>
      <c r="G402" s="190" t="str">
        <f t="shared" si="29"/>
        <v/>
      </c>
      <c r="H402" s="261" t="str">
        <f t="shared" si="30"/>
        <v/>
      </c>
      <c r="I402" s="262"/>
    </row>
    <row r="403" spans="1:9">
      <c r="A403" s="257">
        <f t="shared" si="27"/>
        <v>401</v>
      </c>
      <c r="B403" s="258">
        <v>44749</v>
      </c>
      <c r="C403" s="259">
        <v>261.87230600000004</v>
      </c>
      <c r="D403" s="260">
        <v>127.62290388186472</v>
      </c>
      <c r="E403" s="259">
        <f t="shared" si="28"/>
        <v>127.62290388186472</v>
      </c>
      <c r="F403" s="266"/>
      <c r="G403" s="190" t="str">
        <f t="shared" si="29"/>
        <v/>
      </c>
      <c r="H403" s="261" t="str">
        <f t="shared" si="30"/>
        <v/>
      </c>
      <c r="I403" s="262"/>
    </row>
    <row r="404" spans="1:9">
      <c r="A404" s="257">
        <f t="shared" si="27"/>
        <v>402</v>
      </c>
      <c r="B404" s="258">
        <v>44750</v>
      </c>
      <c r="C404" s="259">
        <v>212.41216299999999</v>
      </c>
      <c r="D404" s="260">
        <v>127.62290388186472</v>
      </c>
      <c r="E404" s="259">
        <f t="shared" si="28"/>
        <v>127.62290388186472</v>
      </c>
      <c r="F404" s="266"/>
      <c r="G404" s="190" t="str">
        <f t="shared" si="29"/>
        <v/>
      </c>
      <c r="H404" s="261" t="str">
        <f t="shared" si="30"/>
        <v/>
      </c>
      <c r="I404" s="262"/>
    </row>
    <row r="405" spans="1:9">
      <c r="A405" s="257">
        <f t="shared" si="27"/>
        <v>403</v>
      </c>
      <c r="B405" s="258">
        <v>44751</v>
      </c>
      <c r="C405" s="259">
        <v>140.341926</v>
      </c>
      <c r="D405" s="260">
        <v>127.62290388186472</v>
      </c>
      <c r="E405" s="259">
        <f t="shared" si="28"/>
        <v>127.62290388186472</v>
      </c>
      <c r="F405" s="266"/>
      <c r="G405" s="190" t="str">
        <f t="shared" si="29"/>
        <v/>
      </c>
      <c r="H405" s="261" t="str">
        <f t="shared" si="30"/>
        <v/>
      </c>
      <c r="I405" s="262"/>
    </row>
    <row r="406" spans="1:9">
      <c r="A406" s="257">
        <f t="shared" si="27"/>
        <v>404</v>
      </c>
      <c r="B406" s="258">
        <v>44752</v>
      </c>
      <c r="C406" s="259">
        <v>103.909155</v>
      </c>
      <c r="D406" s="260">
        <v>127.62290388186472</v>
      </c>
      <c r="E406" s="259">
        <f t="shared" si="28"/>
        <v>103.909155</v>
      </c>
      <c r="F406" s="266"/>
      <c r="G406" s="190" t="str">
        <f t="shared" si="29"/>
        <v/>
      </c>
      <c r="H406" s="261" t="str">
        <f t="shared" si="30"/>
        <v/>
      </c>
      <c r="I406" s="262"/>
    </row>
    <row r="407" spans="1:9">
      <c r="A407" s="257">
        <f t="shared" si="27"/>
        <v>405</v>
      </c>
      <c r="B407" s="258">
        <v>44753</v>
      </c>
      <c r="C407" s="259">
        <v>111.88668799999999</v>
      </c>
      <c r="D407" s="260">
        <v>127.62290388186472</v>
      </c>
      <c r="E407" s="259">
        <f t="shared" si="28"/>
        <v>111.88668799999999</v>
      </c>
      <c r="F407" s="266"/>
      <c r="G407" s="190" t="str">
        <f t="shared" si="29"/>
        <v/>
      </c>
      <c r="H407" s="261" t="str">
        <f t="shared" si="30"/>
        <v/>
      </c>
      <c r="I407" s="262"/>
    </row>
    <row r="408" spans="1:9">
      <c r="A408" s="257">
        <f t="shared" si="27"/>
        <v>406</v>
      </c>
      <c r="B408" s="258">
        <v>44754</v>
      </c>
      <c r="C408" s="259">
        <v>107.204695</v>
      </c>
      <c r="D408" s="260">
        <v>127.62290388186472</v>
      </c>
      <c r="E408" s="259">
        <f t="shared" si="28"/>
        <v>107.204695</v>
      </c>
      <c r="F408" s="266"/>
      <c r="G408" s="190" t="str">
        <f t="shared" si="29"/>
        <v/>
      </c>
      <c r="H408" s="261" t="str">
        <f t="shared" si="30"/>
        <v/>
      </c>
      <c r="I408" s="262"/>
    </row>
    <row r="409" spans="1:9">
      <c r="A409" s="257">
        <f t="shared" si="27"/>
        <v>407</v>
      </c>
      <c r="B409" s="258">
        <v>44755</v>
      </c>
      <c r="C409" s="259">
        <v>100.425472</v>
      </c>
      <c r="D409" s="260">
        <v>127.62290388186472</v>
      </c>
      <c r="E409" s="259">
        <f t="shared" si="28"/>
        <v>100.425472</v>
      </c>
      <c r="F409" s="266"/>
      <c r="G409" s="190" t="str">
        <f t="shared" si="29"/>
        <v/>
      </c>
      <c r="H409" s="261" t="str">
        <f t="shared" si="30"/>
        <v/>
      </c>
      <c r="I409" s="262"/>
    </row>
    <row r="410" spans="1:9">
      <c r="A410" s="257">
        <f t="shared" si="27"/>
        <v>408</v>
      </c>
      <c r="B410" s="258">
        <v>44756</v>
      </c>
      <c r="C410" s="259">
        <v>113.15161599999999</v>
      </c>
      <c r="D410" s="260">
        <v>127.62290388186472</v>
      </c>
      <c r="E410" s="259">
        <f t="shared" si="28"/>
        <v>113.15161599999999</v>
      </c>
      <c r="F410" s="266"/>
      <c r="G410" s="190" t="str">
        <f t="shared" si="29"/>
        <v/>
      </c>
      <c r="H410" s="261" t="str">
        <f t="shared" si="30"/>
        <v/>
      </c>
      <c r="I410" s="262"/>
    </row>
    <row r="411" spans="1:9">
      <c r="A411" s="257">
        <f t="shared" si="27"/>
        <v>409</v>
      </c>
      <c r="B411" s="258">
        <v>44757</v>
      </c>
      <c r="C411" s="259">
        <v>154.307345</v>
      </c>
      <c r="D411" s="260">
        <v>127.62290388186472</v>
      </c>
      <c r="E411" s="259">
        <f t="shared" si="28"/>
        <v>127.62290388186472</v>
      </c>
      <c r="F411" s="266"/>
      <c r="G411" s="190" t="str">
        <f t="shared" si="29"/>
        <v>J</v>
      </c>
      <c r="H411" s="261" t="str">
        <f t="shared" si="30"/>
        <v>127,6</v>
      </c>
      <c r="I411" s="262"/>
    </row>
    <row r="412" spans="1:9">
      <c r="A412" s="257">
        <f t="shared" si="27"/>
        <v>410</v>
      </c>
      <c r="B412" s="258">
        <v>44758</v>
      </c>
      <c r="C412" s="259">
        <v>90.574712999999988</v>
      </c>
      <c r="D412" s="260">
        <v>127.62290388186472</v>
      </c>
      <c r="E412" s="259">
        <f t="shared" si="28"/>
        <v>90.574712999999988</v>
      </c>
      <c r="F412" s="266"/>
      <c r="G412" s="190" t="str">
        <f t="shared" si="29"/>
        <v/>
      </c>
      <c r="H412" s="261" t="str">
        <f t="shared" si="30"/>
        <v/>
      </c>
      <c r="I412" s="262"/>
    </row>
    <row r="413" spans="1:9">
      <c r="A413" s="257">
        <f t="shared" si="27"/>
        <v>411</v>
      </c>
      <c r="B413" s="258">
        <v>44759</v>
      </c>
      <c r="C413" s="259">
        <v>108.22179100000001</v>
      </c>
      <c r="D413" s="260">
        <v>127.62290388186472</v>
      </c>
      <c r="E413" s="259">
        <f t="shared" si="28"/>
        <v>108.22179100000001</v>
      </c>
      <c r="F413" s="266"/>
      <c r="G413" s="190" t="str">
        <f t="shared" si="29"/>
        <v/>
      </c>
      <c r="H413" s="261" t="str">
        <f t="shared" si="30"/>
        <v/>
      </c>
      <c r="I413" s="262"/>
    </row>
    <row r="414" spans="1:9">
      <c r="A414" s="257">
        <f t="shared" si="27"/>
        <v>412</v>
      </c>
      <c r="B414" s="258">
        <v>44760</v>
      </c>
      <c r="C414" s="259">
        <v>148.62807899999999</v>
      </c>
      <c r="D414" s="260">
        <v>127.62290388186472</v>
      </c>
      <c r="E414" s="259">
        <f t="shared" si="28"/>
        <v>127.62290388186472</v>
      </c>
      <c r="F414" s="266"/>
      <c r="G414" s="190" t="str">
        <f t="shared" si="29"/>
        <v/>
      </c>
      <c r="H414" s="261" t="str">
        <f t="shared" si="30"/>
        <v/>
      </c>
      <c r="I414" s="262"/>
    </row>
    <row r="415" spans="1:9">
      <c r="A415" s="257">
        <f t="shared" si="27"/>
        <v>413</v>
      </c>
      <c r="B415" s="258">
        <v>44761</v>
      </c>
      <c r="C415" s="259">
        <v>165.832931</v>
      </c>
      <c r="D415" s="260">
        <v>127.62290388186472</v>
      </c>
      <c r="E415" s="259">
        <f t="shared" si="28"/>
        <v>127.62290388186472</v>
      </c>
      <c r="F415" s="266"/>
      <c r="G415" s="190" t="str">
        <f t="shared" si="29"/>
        <v/>
      </c>
      <c r="H415" s="261" t="str">
        <f t="shared" si="30"/>
        <v/>
      </c>
      <c r="I415" s="262"/>
    </row>
    <row r="416" spans="1:9">
      <c r="A416" s="257">
        <f t="shared" si="27"/>
        <v>414</v>
      </c>
      <c r="B416" s="258">
        <v>44762</v>
      </c>
      <c r="C416" s="259">
        <v>109.05057999999998</v>
      </c>
      <c r="D416" s="260">
        <v>127.62290388186472</v>
      </c>
      <c r="E416" s="259">
        <f t="shared" si="28"/>
        <v>109.05057999999998</v>
      </c>
      <c r="F416" s="266"/>
      <c r="G416" s="190" t="str">
        <f t="shared" si="29"/>
        <v/>
      </c>
      <c r="H416" s="261" t="str">
        <f t="shared" si="30"/>
        <v/>
      </c>
      <c r="I416" s="262"/>
    </row>
    <row r="417" spans="1:9">
      <c r="A417" s="257">
        <f t="shared" si="27"/>
        <v>415</v>
      </c>
      <c r="B417" s="258">
        <v>44763</v>
      </c>
      <c r="C417" s="259">
        <v>149.489428</v>
      </c>
      <c r="D417" s="260">
        <v>127.62290388186472</v>
      </c>
      <c r="E417" s="259">
        <f t="shared" si="28"/>
        <v>127.62290388186472</v>
      </c>
      <c r="F417" s="266"/>
      <c r="G417" s="190" t="str">
        <f t="shared" si="29"/>
        <v/>
      </c>
      <c r="H417" s="261" t="str">
        <f t="shared" si="30"/>
        <v/>
      </c>
      <c r="I417" s="262"/>
    </row>
    <row r="418" spans="1:9">
      <c r="A418" s="257">
        <f t="shared" si="27"/>
        <v>416</v>
      </c>
      <c r="B418" s="258">
        <v>44764</v>
      </c>
      <c r="C418" s="259">
        <v>161.736187</v>
      </c>
      <c r="D418" s="260">
        <v>127.62290388186472</v>
      </c>
      <c r="E418" s="259">
        <f t="shared" si="28"/>
        <v>127.62290388186472</v>
      </c>
      <c r="F418" s="266"/>
      <c r="G418" s="190" t="str">
        <f t="shared" si="29"/>
        <v/>
      </c>
      <c r="H418" s="261" t="str">
        <f t="shared" si="30"/>
        <v/>
      </c>
      <c r="I418" s="262"/>
    </row>
    <row r="419" spans="1:9">
      <c r="A419" s="257">
        <f t="shared" si="27"/>
        <v>417</v>
      </c>
      <c r="B419" s="258">
        <v>44765</v>
      </c>
      <c r="C419" s="259">
        <v>117.07852899999999</v>
      </c>
      <c r="D419" s="260">
        <v>127.62290388186472</v>
      </c>
      <c r="E419" s="259">
        <f t="shared" si="28"/>
        <v>117.07852899999999</v>
      </c>
      <c r="F419" s="266"/>
      <c r="G419" s="190" t="str">
        <f t="shared" si="29"/>
        <v/>
      </c>
      <c r="H419" s="261" t="str">
        <f t="shared" si="30"/>
        <v/>
      </c>
      <c r="I419" s="262"/>
    </row>
    <row r="420" spans="1:9">
      <c r="A420" s="257">
        <f t="shared" si="27"/>
        <v>418</v>
      </c>
      <c r="B420" s="258">
        <v>44766</v>
      </c>
      <c r="C420" s="259">
        <v>83.900807999999998</v>
      </c>
      <c r="D420" s="260">
        <v>127.62290388186472</v>
      </c>
      <c r="E420" s="259">
        <f t="shared" si="28"/>
        <v>83.900807999999998</v>
      </c>
      <c r="F420" s="266"/>
      <c r="G420" s="190" t="str">
        <f t="shared" si="29"/>
        <v/>
      </c>
      <c r="H420" s="261" t="str">
        <f t="shared" si="30"/>
        <v/>
      </c>
      <c r="I420" s="262"/>
    </row>
    <row r="421" spans="1:9">
      <c r="A421" s="257">
        <f t="shared" si="27"/>
        <v>419</v>
      </c>
      <c r="B421" s="258">
        <v>44767</v>
      </c>
      <c r="C421" s="259">
        <v>145.90282700000003</v>
      </c>
      <c r="D421" s="260">
        <v>127.62290388186472</v>
      </c>
      <c r="E421" s="259">
        <f t="shared" si="28"/>
        <v>127.62290388186472</v>
      </c>
      <c r="F421" s="266"/>
      <c r="G421" s="190" t="str">
        <f t="shared" si="29"/>
        <v/>
      </c>
      <c r="H421" s="261" t="str">
        <f t="shared" si="30"/>
        <v/>
      </c>
      <c r="I421" s="262"/>
    </row>
    <row r="422" spans="1:9">
      <c r="A422" s="257">
        <f t="shared" si="27"/>
        <v>420</v>
      </c>
      <c r="B422" s="258">
        <v>44768</v>
      </c>
      <c r="C422" s="259">
        <v>170.63027</v>
      </c>
      <c r="D422" s="260">
        <v>127.62290388186472</v>
      </c>
      <c r="E422" s="259">
        <f t="shared" si="28"/>
        <v>127.62290388186472</v>
      </c>
      <c r="F422" s="266"/>
      <c r="G422" s="190" t="str">
        <f t="shared" si="29"/>
        <v/>
      </c>
      <c r="H422" s="261" t="str">
        <f t="shared" si="30"/>
        <v/>
      </c>
      <c r="I422" s="262"/>
    </row>
    <row r="423" spans="1:9">
      <c r="A423" s="257">
        <f t="shared" si="27"/>
        <v>421</v>
      </c>
      <c r="B423" s="258">
        <v>44769</v>
      </c>
      <c r="C423" s="259">
        <v>124.632328</v>
      </c>
      <c r="D423" s="260">
        <v>127.62290388186472</v>
      </c>
      <c r="E423" s="259">
        <f t="shared" si="28"/>
        <v>124.632328</v>
      </c>
      <c r="F423" s="266"/>
      <c r="G423" s="190" t="str">
        <f t="shared" si="29"/>
        <v/>
      </c>
      <c r="H423" s="261" t="str">
        <f t="shared" si="30"/>
        <v/>
      </c>
      <c r="I423" s="262"/>
    </row>
    <row r="424" spans="1:9">
      <c r="A424" s="257">
        <f t="shared" si="27"/>
        <v>422</v>
      </c>
      <c r="B424" s="258">
        <v>44770</v>
      </c>
      <c r="C424" s="259">
        <v>77.430592000000004</v>
      </c>
      <c r="D424" s="260">
        <v>127.62290388186472</v>
      </c>
      <c r="E424" s="259">
        <f t="shared" si="28"/>
        <v>77.430592000000004</v>
      </c>
      <c r="F424" s="266"/>
      <c r="G424" s="190" t="str">
        <f t="shared" si="29"/>
        <v/>
      </c>
      <c r="H424" s="261" t="str">
        <f t="shared" si="30"/>
        <v/>
      </c>
      <c r="I424" s="262"/>
    </row>
    <row r="425" spans="1:9">
      <c r="A425" s="257">
        <f t="shared" si="27"/>
        <v>423</v>
      </c>
      <c r="B425" s="258">
        <v>44771</v>
      </c>
      <c r="C425" s="259">
        <v>113.920464</v>
      </c>
      <c r="D425" s="260">
        <v>127.62290388186472</v>
      </c>
      <c r="E425" s="259">
        <f t="shared" si="28"/>
        <v>113.920464</v>
      </c>
      <c r="F425" s="266"/>
      <c r="G425" s="190" t="str">
        <f t="shared" si="29"/>
        <v/>
      </c>
      <c r="H425" s="261" t="str">
        <f t="shared" si="30"/>
        <v/>
      </c>
      <c r="I425" s="262"/>
    </row>
    <row r="426" spans="1:9">
      <c r="A426" s="257">
        <f t="shared" si="27"/>
        <v>424</v>
      </c>
      <c r="B426" s="258">
        <v>44772</v>
      </c>
      <c r="C426" s="259">
        <v>190.43864599999998</v>
      </c>
      <c r="D426" s="260">
        <v>127.62290388186472</v>
      </c>
      <c r="E426" s="259">
        <f t="shared" si="28"/>
        <v>127.62290388186472</v>
      </c>
      <c r="F426" s="266"/>
      <c r="G426" s="190" t="str">
        <f t="shared" si="29"/>
        <v/>
      </c>
      <c r="H426" s="261" t="str">
        <f t="shared" si="30"/>
        <v/>
      </c>
      <c r="I426" s="262"/>
    </row>
    <row r="427" spans="1:9">
      <c r="A427" s="257">
        <f t="shared" si="27"/>
        <v>425</v>
      </c>
      <c r="B427" s="258">
        <v>44773</v>
      </c>
      <c r="C427" s="259">
        <v>136.98858500000003</v>
      </c>
      <c r="D427" s="260">
        <v>127.62290388186472</v>
      </c>
      <c r="E427" s="259">
        <f t="shared" si="28"/>
        <v>127.62290388186472</v>
      </c>
      <c r="F427" s="266"/>
      <c r="G427" s="190" t="str">
        <f t="shared" si="29"/>
        <v/>
      </c>
      <c r="H427" s="261" t="str">
        <f t="shared" si="30"/>
        <v/>
      </c>
      <c r="I427" s="262"/>
    </row>
    <row r="428" spans="1:9">
      <c r="A428" s="257">
        <f t="shared" si="27"/>
        <v>426</v>
      </c>
      <c r="B428" s="258">
        <v>44774</v>
      </c>
      <c r="C428" s="259">
        <v>120.07507200000001</v>
      </c>
      <c r="D428" s="260">
        <v>124.66445420087554</v>
      </c>
      <c r="E428" s="259">
        <f t="shared" si="28"/>
        <v>120.07507200000001</v>
      </c>
      <c r="F428" s="266"/>
      <c r="G428" s="190" t="str">
        <f t="shared" si="29"/>
        <v/>
      </c>
      <c r="H428" s="261" t="str">
        <f t="shared" si="30"/>
        <v/>
      </c>
      <c r="I428" s="262"/>
    </row>
    <row r="429" spans="1:9">
      <c r="A429" s="257">
        <f t="shared" si="27"/>
        <v>427</v>
      </c>
      <c r="B429" s="258">
        <v>44775</v>
      </c>
      <c r="C429" s="259">
        <v>96.893426000000005</v>
      </c>
      <c r="D429" s="260">
        <v>124.66445420087554</v>
      </c>
      <c r="E429" s="259">
        <f t="shared" si="28"/>
        <v>96.893426000000005</v>
      </c>
      <c r="F429" s="266"/>
      <c r="G429" s="190" t="str">
        <f t="shared" si="29"/>
        <v/>
      </c>
      <c r="H429" s="261" t="str">
        <f t="shared" si="30"/>
        <v/>
      </c>
      <c r="I429" s="262"/>
    </row>
    <row r="430" spans="1:9">
      <c r="A430" s="257">
        <f t="shared" si="27"/>
        <v>428</v>
      </c>
      <c r="B430" s="258">
        <v>44776</v>
      </c>
      <c r="C430" s="259">
        <v>122.67897000000001</v>
      </c>
      <c r="D430" s="260">
        <v>124.66445420087554</v>
      </c>
      <c r="E430" s="259">
        <f t="shared" si="28"/>
        <v>122.67897000000001</v>
      </c>
      <c r="F430" s="266"/>
      <c r="G430" s="190" t="str">
        <f t="shared" si="29"/>
        <v/>
      </c>
      <c r="H430" s="261" t="str">
        <f t="shared" si="30"/>
        <v/>
      </c>
      <c r="I430" s="262"/>
    </row>
    <row r="431" spans="1:9">
      <c r="A431" s="257">
        <f t="shared" si="27"/>
        <v>429</v>
      </c>
      <c r="B431" s="258">
        <v>44777</v>
      </c>
      <c r="C431" s="259">
        <v>168.59337699999998</v>
      </c>
      <c r="D431" s="260">
        <v>124.66445420087554</v>
      </c>
      <c r="E431" s="259">
        <f t="shared" si="28"/>
        <v>124.66445420087554</v>
      </c>
      <c r="F431" s="266"/>
      <c r="G431" s="190" t="str">
        <f t="shared" si="29"/>
        <v/>
      </c>
      <c r="H431" s="261" t="str">
        <f t="shared" si="30"/>
        <v/>
      </c>
      <c r="I431" s="262"/>
    </row>
    <row r="432" spans="1:9">
      <c r="A432" s="257">
        <f t="shared" si="27"/>
        <v>430</v>
      </c>
      <c r="B432" s="258">
        <v>44778</v>
      </c>
      <c r="C432" s="259">
        <v>207.469188</v>
      </c>
      <c r="D432" s="260">
        <v>124.66445420087554</v>
      </c>
      <c r="E432" s="259">
        <f t="shared" si="28"/>
        <v>124.66445420087554</v>
      </c>
      <c r="F432" s="266"/>
      <c r="G432" s="190" t="str">
        <f t="shared" si="29"/>
        <v/>
      </c>
      <c r="H432" s="261" t="str">
        <f t="shared" si="30"/>
        <v/>
      </c>
      <c r="I432" s="262"/>
    </row>
    <row r="433" spans="1:9">
      <c r="A433" s="257">
        <f t="shared" si="27"/>
        <v>431</v>
      </c>
      <c r="B433" s="258">
        <v>44779</v>
      </c>
      <c r="C433" s="259">
        <v>158.166349</v>
      </c>
      <c r="D433" s="260">
        <v>124.66445420087554</v>
      </c>
      <c r="E433" s="259">
        <f t="shared" si="28"/>
        <v>124.66445420087554</v>
      </c>
      <c r="F433" s="266"/>
      <c r="G433" s="190" t="str">
        <f t="shared" si="29"/>
        <v/>
      </c>
      <c r="H433" s="261" t="str">
        <f t="shared" si="30"/>
        <v/>
      </c>
      <c r="I433" s="262"/>
    </row>
    <row r="434" spans="1:9">
      <c r="A434" s="257">
        <f t="shared" si="27"/>
        <v>432</v>
      </c>
      <c r="B434" s="258">
        <v>44780</v>
      </c>
      <c r="C434" s="259">
        <v>125.17453999999999</v>
      </c>
      <c r="D434" s="260">
        <v>124.66445420087554</v>
      </c>
      <c r="E434" s="259">
        <f t="shared" si="28"/>
        <v>124.66445420087554</v>
      </c>
      <c r="F434" s="266"/>
      <c r="G434" s="190" t="str">
        <f t="shared" si="29"/>
        <v/>
      </c>
      <c r="H434" s="261" t="str">
        <f t="shared" si="30"/>
        <v/>
      </c>
      <c r="I434" s="262"/>
    </row>
    <row r="435" spans="1:9">
      <c r="A435" s="257">
        <f t="shared" si="27"/>
        <v>433</v>
      </c>
      <c r="B435" s="258">
        <v>44781</v>
      </c>
      <c r="C435" s="259">
        <v>109.813095</v>
      </c>
      <c r="D435" s="260">
        <v>124.66445420087554</v>
      </c>
      <c r="E435" s="259">
        <f t="shared" si="28"/>
        <v>109.813095</v>
      </c>
      <c r="F435" s="266"/>
      <c r="G435" s="190" t="str">
        <f t="shared" si="29"/>
        <v/>
      </c>
      <c r="H435" s="261" t="str">
        <f t="shared" si="30"/>
        <v/>
      </c>
      <c r="I435" s="262"/>
    </row>
    <row r="436" spans="1:9">
      <c r="A436" s="257">
        <f t="shared" si="27"/>
        <v>434</v>
      </c>
      <c r="B436" s="258">
        <v>44782</v>
      </c>
      <c r="C436" s="259">
        <v>150.27550500000001</v>
      </c>
      <c r="D436" s="260">
        <v>124.66445420087554</v>
      </c>
      <c r="E436" s="259">
        <f t="shared" si="28"/>
        <v>124.66445420087554</v>
      </c>
      <c r="F436" s="266"/>
      <c r="G436" s="190" t="str">
        <f t="shared" si="29"/>
        <v/>
      </c>
      <c r="H436" s="261" t="str">
        <f t="shared" si="30"/>
        <v/>
      </c>
      <c r="I436" s="262"/>
    </row>
    <row r="437" spans="1:9">
      <c r="A437" s="257">
        <f t="shared" si="27"/>
        <v>435</v>
      </c>
      <c r="B437" s="258">
        <v>44783</v>
      </c>
      <c r="C437" s="259">
        <v>123.34950500000001</v>
      </c>
      <c r="D437" s="260">
        <v>124.66445420087554</v>
      </c>
      <c r="E437" s="259">
        <f t="shared" si="28"/>
        <v>123.34950500000001</v>
      </c>
      <c r="F437" s="266"/>
      <c r="G437" s="190" t="str">
        <f t="shared" si="29"/>
        <v/>
      </c>
      <c r="H437" s="261" t="str">
        <f t="shared" si="30"/>
        <v/>
      </c>
      <c r="I437" s="262"/>
    </row>
    <row r="438" spans="1:9">
      <c r="A438" s="257">
        <f t="shared" si="27"/>
        <v>436</v>
      </c>
      <c r="B438" s="258">
        <v>44784</v>
      </c>
      <c r="C438" s="259">
        <v>98.322434999999999</v>
      </c>
      <c r="D438" s="260">
        <v>124.66445420087554</v>
      </c>
      <c r="E438" s="259">
        <f t="shared" si="28"/>
        <v>98.322434999999999</v>
      </c>
      <c r="F438" s="266"/>
      <c r="G438" s="190" t="str">
        <f t="shared" si="29"/>
        <v/>
      </c>
      <c r="H438" s="261" t="str">
        <f t="shared" si="30"/>
        <v/>
      </c>
      <c r="I438" s="262"/>
    </row>
    <row r="439" spans="1:9">
      <c r="A439" s="257">
        <f t="shared" si="27"/>
        <v>437</v>
      </c>
      <c r="B439" s="258">
        <v>44785</v>
      </c>
      <c r="C439" s="259">
        <v>71.192278000000002</v>
      </c>
      <c r="D439" s="260">
        <v>124.66445420087554</v>
      </c>
      <c r="E439" s="259">
        <f t="shared" si="28"/>
        <v>71.192278000000002</v>
      </c>
      <c r="F439" s="266"/>
      <c r="G439" s="190" t="str">
        <f t="shared" si="29"/>
        <v/>
      </c>
      <c r="H439" s="261" t="str">
        <f t="shared" si="30"/>
        <v/>
      </c>
      <c r="I439" s="262"/>
    </row>
    <row r="440" spans="1:9">
      <c r="A440" s="257">
        <f t="shared" si="27"/>
        <v>438</v>
      </c>
      <c r="B440" s="258">
        <v>44786</v>
      </c>
      <c r="C440" s="259">
        <v>180.6354</v>
      </c>
      <c r="D440" s="260">
        <v>124.66445420087554</v>
      </c>
      <c r="E440" s="259">
        <f t="shared" si="28"/>
        <v>124.66445420087554</v>
      </c>
      <c r="F440" s="266"/>
      <c r="G440" s="190" t="str">
        <f t="shared" si="29"/>
        <v/>
      </c>
      <c r="H440" s="261" t="str">
        <f t="shared" si="30"/>
        <v/>
      </c>
      <c r="I440" s="262"/>
    </row>
    <row r="441" spans="1:9">
      <c r="A441" s="257">
        <f t="shared" si="27"/>
        <v>439</v>
      </c>
      <c r="B441" s="258">
        <v>44787</v>
      </c>
      <c r="C441" s="259">
        <v>145.161869</v>
      </c>
      <c r="D441" s="260">
        <v>124.66445420087554</v>
      </c>
      <c r="E441" s="259">
        <f t="shared" si="28"/>
        <v>124.66445420087554</v>
      </c>
      <c r="F441" s="266"/>
      <c r="G441" s="190" t="str">
        <f t="shared" si="29"/>
        <v/>
      </c>
      <c r="H441" s="261" t="str">
        <f t="shared" si="30"/>
        <v/>
      </c>
      <c r="I441" s="262"/>
    </row>
    <row r="442" spans="1:9">
      <c r="A442" s="257">
        <f t="shared" si="27"/>
        <v>440</v>
      </c>
      <c r="B442" s="258">
        <v>44788</v>
      </c>
      <c r="C442" s="259">
        <v>114.142624</v>
      </c>
      <c r="D442" s="260">
        <v>124.66445420087554</v>
      </c>
      <c r="E442" s="259">
        <f t="shared" si="28"/>
        <v>114.142624</v>
      </c>
      <c r="F442" s="266"/>
      <c r="G442" s="190" t="str">
        <f t="shared" si="29"/>
        <v>A</v>
      </c>
      <c r="H442" s="261" t="str">
        <f t="shared" si="30"/>
        <v>124,7</v>
      </c>
      <c r="I442" s="262"/>
    </row>
    <row r="443" spans="1:9">
      <c r="A443" s="257">
        <f t="shared" si="27"/>
        <v>441</v>
      </c>
      <c r="B443" s="258">
        <v>44789</v>
      </c>
      <c r="C443" s="259">
        <v>170.18326799999997</v>
      </c>
      <c r="D443" s="260">
        <v>124.66445420087554</v>
      </c>
      <c r="E443" s="259">
        <f t="shared" si="28"/>
        <v>124.66445420087554</v>
      </c>
      <c r="F443" s="266"/>
      <c r="G443" s="190" t="str">
        <f t="shared" si="29"/>
        <v/>
      </c>
      <c r="H443" s="261" t="str">
        <f t="shared" si="30"/>
        <v/>
      </c>
      <c r="I443" s="262"/>
    </row>
    <row r="444" spans="1:9">
      <c r="A444" s="257">
        <f t="shared" si="27"/>
        <v>442</v>
      </c>
      <c r="B444" s="258">
        <v>44790</v>
      </c>
      <c r="C444" s="259">
        <v>172.57474699999997</v>
      </c>
      <c r="D444" s="260">
        <v>124.66445420087554</v>
      </c>
      <c r="E444" s="259">
        <f t="shared" si="28"/>
        <v>124.66445420087554</v>
      </c>
      <c r="F444" s="266"/>
      <c r="G444" s="190" t="str">
        <f t="shared" si="29"/>
        <v/>
      </c>
      <c r="H444" s="261" t="str">
        <f t="shared" si="30"/>
        <v/>
      </c>
      <c r="I444" s="262"/>
    </row>
    <row r="445" spans="1:9">
      <c r="A445" s="257">
        <f t="shared" si="27"/>
        <v>443</v>
      </c>
      <c r="B445" s="258">
        <v>44791</v>
      </c>
      <c r="C445" s="259">
        <v>195.574613</v>
      </c>
      <c r="D445" s="260">
        <v>124.66445420087554</v>
      </c>
      <c r="E445" s="259">
        <f t="shared" si="28"/>
        <v>124.66445420087554</v>
      </c>
      <c r="F445" s="266"/>
      <c r="G445" s="190" t="str">
        <f t="shared" si="29"/>
        <v/>
      </c>
      <c r="H445" s="261" t="str">
        <f t="shared" si="30"/>
        <v/>
      </c>
      <c r="I445" s="262"/>
    </row>
    <row r="446" spans="1:9">
      <c r="A446" s="257">
        <f t="shared" si="27"/>
        <v>444</v>
      </c>
      <c r="B446" s="258">
        <v>44792</v>
      </c>
      <c r="C446" s="259">
        <v>147.96343400000001</v>
      </c>
      <c r="D446" s="260">
        <v>124.66445420087554</v>
      </c>
      <c r="E446" s="259">
        <f t="shared" si="28"/>
        <v>124.66445420087554</v>
      </c>
      <c r="F446" s="266"/>
      <c r="G446" s="190" t="str">
        <f t="shared" si="29"/>
        <v/>
      </c>
      <c r="H446" s="261" t="str">
        <f t="shared" si="30"/>
        <v/>
      </c>
      <c r="I446" s="262"/>
    </row>
    <row r="447" spans="1:9">
      <c r="A447" s="257">
        <f t="shared" si="27"/>
        <v>445</v>
      </c>
      <c r="B447" s="258">
        <v>44793</v>
      </c>
      <c r="C447" s="259">
        <v>81.896906000000001</v>
      </c>
      <c r="D447" s="260">
        <v>124.66445420087554</v>
      </c>
      <c r="E447" s="259">
        <f t="shared" si="28"/>
        <v>81.896906000000001</v>
      </c>
      <c r="F447" s="266"/>
      <c r="G447" s="190" t="str">
        <f t="shared" si="29"/>
        <v/>
      </c>
      <c r="H447" s="261" t="str">
        <f t="shared" si="30"/>
        <v/>
      </c>
      <c r="I447" s="262"/>
    </row>
    <row r="448" spans="1:9">
      <c r="A448" s="257">
        <f t="shared" si="27"/>
        <v>446</v>
      </c>
      <c r="B448" s="258">
        <v>44794</v>
      </c>
      <c r="C448" s="259">
        <v>118.67038099999999</v>
      </c>
      <c r="D448" s="260">
        <v>124.66445420087554</v>
      </c>
      <c r="E448" s="259">
        <f t="shared" si="28"/>
        <v>118.67038099999999</v>
      </c>
      <c r="F448" s="266"/>
      <c r="G448" s="190" t="str">
        <f t="shared" si="29"/>
        <v/>
      </c>
      <c r="H448" s="261" t="str">
        <f t="shared" si="30"/>
        <v/>
      </c>
      <c r="I448" s="262"/>
    </row>
    <row r="449" spans="1:9">
      <c r="A449" s="257">
        <f t="shared" si="27"/>
        <v>447</v>
      </c>
      <c r="B449" s="258">
        <v>44795</v>
      </c>
      <c r="C449" s="259">
        <v>181.24012999999999</v>
      </c>
      <c r="D449" s="260">
        <v>124.66445420087554</v>
      </c>
      <c r="E449" s="259">
        <f t="shared" si="28"/>
        <v>124.66445420087554</v>
      </c>
      <c r="F449" s="266"/>
      <c r="G449" s="190" t="str">
        <f t="shared" si="29"/>
        <v/>
      </c>
      <c r="H449" s="261" t="str">
        <f t="shared" si="30"/>
        <v/>
      </c>
      <c r="I449" s="262"/>
    </row>
    <row r="450" spans="1:9">
      <c r="A450" s="257">
        <f t="shared" si="27"/>
        <v>448</v>
      </c>
      <c r="B450" s="258">
        <v>44796</v>
      </c>
      <c r="C450" s="259">
        <v>120.39282799999999</v>
      </c>
      <c r="D450" s="260">
        <v>124.66445420087554</v>
      </c>
      <c r="E450" s="259">
        <f t="shared" si="28"/>
        <v>120.39282799999999</v>
      </c>
      <c r="F450" s="266"/>
      <c r="G450" s="190" t="str">
        <f t="shared" si="29"/>
        <v/>
      </c>
      <c r="H450" s="261" t="str">
        <f t="shared" si="30"/>
        <v/>
      </c>
      <c r="I450" s="262"/>
    </row>
    <row r="451" spans="1:9">
      <c r="A451" s="257">
        <f t="shared" si="27"/>
        <v>449</v>
      </c>
      <c r="B451" s="258">
        <v>44797</v>
      </c>
      <c r="C451" s="259">
        <v>96.681668000000002</v>
      </c>
      <c r="D451" s="260">
        <v>124.66445420087554</v>
      </c>
      <c r="E451" s="259">
        <f t="shared" si="28"/>
        <v>96.681668000000002</v>
      </c>
      <c r="F451" s="266"/>
      <c r="G451" s="190" t="str">
        <f t="shared" si="29"/>
        <v/>
      </c>
      <c r="H451" s="261" t="str">
        <f t="shared" si="30"/>
        <v/>
      </c>
      <c r="I451" s="262"/>
    </row>
    <row r="452" spans="1:9">
      <c r="A452" s="257">
        <f t="shared" ref="A452:A515" si="31">+A451+1</f>
        <v>450</v>
      </c>
      <c r="B452" s="258">
        <v>44798</v>
      </c>
      <c r="C452" s="259">
        <v>138.73874899999998</v>
      </c>
      <c r="D452" s="260">
        <v>124.66445420087554</v>
      </c>
      <c r="E452" s="259">
        <f t="shared" si="28"/>
        <v>124.66445420087554</v>
      </c>
      <c r="F452" s="266"/>
      <c r="G452" s="190" t="str">
        <f t="shared" si="29"/>
        <v/>
      </c>
      <c r="H452" s="261" t="str">
        <f t="shared" si="30"/>
        <v/>
      </c>
      <c r="I452" s="262"/>
    </row>
    <row r="453" spans="1:9">
      <c r="A453" s="257">
        <f t="shared" si="31"/>
        <v>451</v>
      </c>
      <c r="B453" s="258">
        <v>44799</v>
      </c>
      <c r="C453" s="259">
        <v>190.45575999999997</v>
      </c>
      <c r="D453" s="260">
        <v>124.66445420087554</v>
      </c>
      <c r="E453" s="259">
        <f t="shared" si="28"/>
        <v>124.66445420087554</v>
      </c>
      <c r="F453" s="266"/>
      <c r="G453" s="190" t="str">
        <f t="shared" si="29"/>
        <v/>
      </c>
      <c r="H453" s="261" t="str">
        <f t="shared" si="30"/>
        <v/>
      </c>
      <c r="I453" s="262"/>
    </row>
    <row r="454" spans="1:9">
      <c r="A454" s="257">
        <f t="shared" si="31"/>
        <v>452</v>
      </c>
      <c r="B454" s="258">
        <v>44800</v>
      </c>
      <c r="C454" s="259">
        <v>101.60244</v>
      </c>
      <c r="D454" s="260">
        <v>124.66445420087554</v>
      </c>
      <c r="E454" s="259">
        <f t="shared" si="28"/>
        <v>101.60244</v>
      </c>
      <c r="F454" s="266"/>
      <c r="G454" s="190" t="str">
        <f t="shared" si="29"/>
        <v/>
      </c>
      <c r="H454" s="261" t="str">
        <f t="shared" si="30"/>
        <v/>
      </c>
      <c r="I454" s="262"/>
    </row>
    <row r="455" spans="1:9">
      <c r="A455" s="257">
        <f t="shared" si="31"/>
        <v>453</v>
      </c>
      <c r="B455" s="258">
        <v>44801</v>
      </c>
      <c r="C455" s="259">
        <v>106.690758</v>
      </c>
      <c r="D455" s="260">
        <v>124.66445420087554</v>
      </c>
      <c r="E455" s="259">
        <f t="shared" ref="E455:E518" si="32">IF(C455&gt;D455,D455,C455)</f>
        <v>106.690758</v>
      </c>
      <c r="F455" s="266"/>
      <c r="G455" s="190" t="str">
        <f t="shared" ref="G455:G518" si="33">IF(DAY(B455)=15,IF(MONTH(B455)=1,"E",IF(MONTH(B455)=2,"F",IF(MONTH(B455)=3,"M",IF(MONTH(B455)=4,"A",IF(MONTH(B455)=5,"M",IF(MONTH(B455)=6,"J",IF(MONTH(B455)=7,"J",IF(MONTH(B455)=8,"A",IF(MONTH(B455)=9,"S",IF(MONTH(B455)=10,"O",IF(MONTH(B455)=11,"N",IF(MONTH(B455)=12,"D","")))))))))))),"")</f>
        <v/>
      </c>
      <c r="H455" s="261" t="str">
        <f t="shared" ref="H455:H518" si="34">IF(DAY($B455)=15,TEXT(D455,"#,0"),"")</f>
        <v/>
      </c>
      <c r="I455" s="262"/>
    </row>
    <row r="456" spans="1:9">
      <c r="A456" s="257">
        <f t="shared" si="31"/>
        <v>454</v>
      </c>
      <c r="B456" s="258">
        <v>44802</v>
      </c>
      <c r="C456" s="259">
        <v>132.67882399999999</v>
      </c>
      <c r="D456" s="260">
        <v>124.66445420087554</v>
      </c>
      <c r="E456" s="259">
        <f t="shared" si="32"/>
        <v>124.66445420087554</v>
      </c>
      <c r="F456" s="266"/>
      <c r="G456" s="190" t="str">
        <f t="shared" si="33"/>
        <v/>
      </c>
      <c r="H456" s="261" t="str">
        <f t="shared" si="34"/>
        <v/>
      </c>
      <c r="I456" s="262"/>
    </row>
    <row r="457" spans="1:9">
      <c r="A457" s="257">
        <f t="shared" si="31"/>
        <v>455</v>
      </c>
      <c r="B457" s="258">
        <v>44803</v>
      </c>
      <c r="C457" s="259">
        <v>57.546745999999999</v>
      </c>
      <c r="D457" s="260">
        <v>124.66445420087554</v>
      </c>
      <c r="E457" s="259">
        <f t="shared" si="32"/>
        <v>57.546745999999999</v>
      </c>
      <c r="F457" s="266"/>
      <c r="G457" s="190" t="str">
        <f t="shared" si="33"/>
        <v/>
      </c>
      <c r="H457" s="261" t="str">
        <f t="shared" si="34"/>
        <v/>
      </c>
      <c r="I457" s="262"/>
    </row>
    <row r="458" spans="1:9">
      <c r="A458" s="257">
        <f t="shared" si="31"/>
        <v>456</v>
      </c>
      <c r="B458" s="258">
        <v>44804</v>
      </c>
      <c r="C458" s="259">
        <v>93.822602000000003</v>
      </c>
      <c r="D458" s="260">
        <v>124.66445420087554</v>
      </c>
      <c r="E458" s="259">
        <f t="shared" si="32"/>
        <v>93.822602000000003</v>
      </c>
      <c r="F458" s="266"/>
      <c r="G458" s="190" t="str">
        <f t="shared" si="33"/>
        <v/>
      </c>
      <c r="H458" s="261" t="str">
        <f t="shared" si="34"/>
        <v/>
      </c>
      <c r="I458" s="262"/>
    </row>
    <row r="459" spans="1:9">
      <c r="A459" s="257">
        <f t="shared" si="31"/>
        <v>457</v>
      </c>
      <c r="B459" s="258">
        <v>44805</v>
      </c>
      <c r="C459" s="259">
        <v>59.959331000000006</v>
      </c>
      <c r="D459" s="260">
        <v>122.74138643029524</v>
      </c>
      <c r="E459" s="259">
        <f t="shared" si="32"/>
        <v>59.959331000000006</v>
      </c>
      <c r="F459" s="266"/>
      <c r="G459" s="190" t="str">
        <f t="shared" si="33"/>
        <v/>
      </c>
      <c r="H459" s="261" t="str">
        <f t="shared" si="34"/>
        <v/>
      </c>
      <c r="I459" s="262"/>
    </row>
    <row r="460" spans="1:9">
      <c r="A460" s="257">
        <f t="shared" si="31"/>
        <v>458</v>
      </c>
      <c r="B460" s="258">
        <v>44806</v>
      </c>
      <c r="C460" s="259">
        <v>100.20235699999999</v>
      </c>
      <c r="D460" s="260">
        <v>122.74138643029524</v>
      </c>
      <c r="E460" s="259">
        <f t="shared" si="32"/>
        <v>100.20235699999999</v>
      </c>
      <c r="F460" s="266"/>
      <c r="G460" s="190" t="str">
        <f t="shared" si="33"/>
        <v/>
      </c>
      <c r="H460" s="261" t="str">
        <f t="shared" si="34"/>
        <v/>
      </c>
      <c r="I460" s="262"/>
    </row>
    <row r="461" spans="1:9">
      <c r="A461" s="257">
        <f t="shared" si="31"/>
        <v>459</v>
      </c>
      <c r="B461" s="258">
        <v>44807</v>
      </c>
      <c r="C461" s="259">
        <v>108.900892</v>
      </c>
      <c r="D461" s="260">
        <v>122.74138643029524</v>
      </c>
      <c r="E461" s="259">
        <f t="shared" si="32"/>
        <v>108.900892</v>
      </c>
      <c r="F461" s="266"/>
      <c r="G461" s="190" t="str">
        <f t="shared" si="33"/>
        <v/>
      </c>
      <c r="H461" s="261" t="str">
        <f t="shared" si="34"/>
        <v/>
      </c>
      <c r="I461" s="262"/>
    </row>
    <row r="462" spans="1:9">
      <c r="A462" s="257">
        <f t="shared" si="31"/>
        <v>460</v>
      </c>
      <c r="B462" s="258">
        <v>44808</v>
      </c>
      <c r="C462" s="259">
        <v>142.50523899999999</v>
      </c>
      <c r="D462" s="260">
        <v>122.74138643029524</v>
      </c>
      <c r="E462" s="259">
        <f t="shared" si="32"/>
        <v>122.74138643029524</v>
      </c>
      <c r="F462" s="266"/>
      <c r="G462" s="190" t="str">
        <f t="shared" si="33"/>
        <v/>
      </c>
      <c r="H462" s="261" t="str">
        <f t="shared" si="34"/>
        <v/>
      </c>
      <c r="I462" s="262"/>
    </row>
    <row r="463" spans="1:9">
      <c r="A463" s="257">
        <f t="shared" si="31"/>
        <v>461</v>
      </c>
      <c r="B463" s="258">
        <v>44809</v>
      </c>
      <c r="C463" s="259">
        <v>157.98863299999999</v>
      </c>
      <c r="D463" s="260">
        <v>122.74138643029524</v>
      </c>
      <c r="E463" s="259">
        <f t="shared" si="32"/>
        <v>122.74138643029524</v>
      </c>
      <c r="F463" s="266"/>
      <c r="G463" s="190" t="str">
        <f t="shared" si="33"/>
        <v/>
      </c>
      <c r="H463" s="261" t="str">
        <f t="shared" si="34"/>
        <v/>
      </c>
      <c r="I463" s="262"/>
    </row>
    <row r="464" spans="1:9">
      <c r="A464" s="257">
        <f t="shared" si="31"/>
        <v>462</v>
      </c>
      <c r="B464" s="258">
        <v>44810</v>
      </c>
      <c r="C464" s="259">
        <v>156.755754</v>
      </c>
      <c r="D464" s="260">
        <v>122.74138643029524</v>
      </c>
      <c r="E464" s="259">
        <f t="shared" si="32"/>
        <v>122.74138643029524</v>
      </c>
      <c r="F464" s="266"/>
      <c r="G464" s="190" t="str">
        <f t="shared" si="33"/>
        <v/>
      </c>
      <c r="H464" s="261" t="str">
        <f t="shared" si="34"/>
        <v/>
      </c>
      <c r="I464" s="262"/>
    </row>
    <row r="465" spans="1:9">
      <c r="A465" s="257">
        <f t="shared" si="31"/>
        <v>463</v>
      </c>
      <c r="B465" s="258">
        <v>44811</v>
      </c>
      <c r="C465" s="259">
        <v>140.82067999999998</v>
      </c>
      <c r="D465" s="260">
        <v>122.74138643029524</v>
      </c>
      <c r="E465" s="259">
        <f t="shared" si="32"/>
        <v>122.74138643029524</v>
      </c>
      <c r="F465" s="266"/>
      <c r="G465" s="190" t="str">
        <f t="shared" si="33"/>
        <v/>
      </c>
      <c r="H465" s="261" t="str">
        <f t="shared" si="34"/>
        <v/>
      </c>
      <c r="I465" s="262"/>
    </row>
    <row r="466" spans="1:9">
      <c r="A466" s="257">
        <f t="shared" si="31"/>
        <v>464</v>
      </c>
      <c r="B466" s="258">
        <v>44812</v>
      </c>
      <c r="C466" s="259">
        <v>82.52366099999999</v>
      </c>
      <c r="D466" s="260">
        <v>122.74138643029524</v>
      </c>
      <c r="E466" s="259">
        <f t="shared" si="32"/>
        <v>82.52366099999999</v>
      </c>
      <c r="F466" s="266"/>
      <c r="G466" s="190" t="str">
        <f t="shared" si="33"/>
        <v/>
      </c>
      <c r="H466" s="261" t="str">
        <f t="shared" si="34"/>
        <v/>
      </c>
      <c r="I466" s="262"/>
    </row>
    <row r="467" spans="1:9">
      <c r="A467" s="257">
        <f t="shared" si="31"/>
        <v>465</v>
      </c>
      <c r="B467" s="258">
        <v>44813</v>
      </c>
      <c r="C467" s="259">
        <v>61.911676</v>
      </c>
      <c r="D467" s="260">
        <v>122.74138643029524</v>
      </c>
      <c r="E467" s="259">
        <f t="shared" si="32"/>
        <v>61.911676</v>
      </c>
      <c r="F467" s="266"/>
      <c r="G467" s="190" t="str">
        <f t="shared" si="33"/>
        <v/>
      </c>
      <c r="H467" s="261" t="str">
        <f t="shared" si="34"/>
        <v/>
      </c>
      <c r="I467" s="262"/>
    </row>
    <row r="468" spans="1:9">
      <c r="A468" s="257">
        <f t="shared" si="31"/>
        <v>466</v>
      </c>
      <c r="B468" s="258">
        <v>44814</v>
      </c>
      <c r="C468" s="259">
        <v>41.058444999999999</v>
      </c>
      <c r="D468" s="260">
        <v>122.74138643029524</v>
      </c>
      <c r="E468" s="259">
        <f t="shared" si="32"/>
        <v>41.058444999999999</v>
      </c>
      <c r="F468" s="266"/>
      <c r="G468" s="190" t="str">
        <f t="shared" si="33"/>
        <v/>
      </c>
      <c r="H468" s="261" t="str">
        <f t="shared" si="34"/>
        <v/>
      </c>
      <c r="I468" s="262"/>
    </row>
    <row r="469" spans="1:9">
      <c r="A469" s="257">
        <f t="shared" si="31"/>
        <v>467</v>
      </c>
      <c r="B469" s="258">
        <v>44815</v>
      </c>
      <c r="C469" s="259">
        <v>103.561556</v>
      </c>
      <c r="D469" s="260">
        <v>122.74138643029524</v>
      </c>
      <c r="E469" s="259">
        <f t="shared" si="32"/>
        <v>103.561556</v>
      </c>
      <c r="F469" s="266"/>
      <c r="G469" s="190" t="str">
        <f t="shared" si="33"/>
        <v/>
      </c>
      <c r="H469" s="261" t="str">
        <f t="shared" si="34"/>
        <v/>
      </c>
      <c r="I469" s="262"/>
    </row>
    <row r="470" spans="1:9">
      <c r="A470" s="257">
        <f t="shared" si="31"/>
        <v>468</v>
      </c>
      <c r="B470" s="258">
        <v>44816</v>
      </c>
      <c r="C470" s="259">
        <v>194.296629</v>
      </c>
      <c r="D470" s="260">
        <v>122.74138643029524</v>
      </c>
      <c r="E470" s="259">
        <f t="shared" si="32"/>
        <v>122.74138643029524</v>
      </c>
      <c r="F470" s="266"/>
      <c r="G470" s="190" t="str">
        <f t="shared" si="33"/>
        <v/>
      </c>
      <c r="H470" s="261" t="str">
        <f t="shared" si="34"/>
        <v/>
      </c>
      <c r="I470" s="262"/>
    </row>
    <row r="471" spans="1:9">
      <c r="A471" s="257">
        <f t="shared" si="31"/>
        <v>469</v>
      </c>
      <c r="B471" s="258">
        <v>44817</v>
      </c>
      <c r="C471" s="259">
        <v>262.28320200000002</v>
      </c>
      <c r="D471" s="260">
        <v>122.74138643029524</v>
      </c>
      <c r="E471" s="259">
        <f t="shared" si="32"/>
        <v>122.74138643029524</v>
      </c>
      <c r="F471" s="266"/>
      <c r="G471" s="190" t="str">
        <f t="shared" si="33"/>
        <v/>
      </c>
      <c r="H471" s="261" t="str">
        <f t="shared" si="34"/>
        <v/>
      </c>
      <c r="I471" s="262"/>
    </row>
    <row r="472" spans="1:9">
      <c r="A472" s="257">
        <f t="shared" si="31"/>
        <v>470</v>
      </c>
      <c r="B472" s="258">
        <v>44818</v>
      </c>
      <c r="C472" s="259">
        <v>135.936116</v>
      </c>
      <c r="D472" s="260">
        <v>122.74138643029524</v>
      </c>
      <c r="E472" s="259">
        <f t="shared" si="32"/>
        <v>122.74138643029524</v>
      </c>
      <c r="F472" s="266"/>
      <c r="G472" s="190" t="str">
        <f t="shared" si="33"/>
        <v/>
      </c>
      <c r="H472" s="261" t="str">
        <f t="shared" si="34"/>
        <v/>
      </c>
      <c r="I472" s="262"/>
    </row>
    <row r="473" spans="1:9">
      <c r="A473" s="257">
        <f t="shared" si="31"/>
        <v>471</v>
      </c>
      <c r="B473" s="258">
        <v>44819</v>
      </c>
      <c r="C473" s="259">
        <v>55.414898000000001</v>
      </c>
      <c r="D473" s="260">
        <v>122.74138643029524</v>
      </c>
      <c r="E473" s="259">
        <f t="shared" si="32"/>
        <v>55.414898000000001</v>
      </c>
      <c r="F473" s="266"/>
      <c r="G473" s="190" t="str">
        <f t="shared" si="33"/>
        <v>S</v>
      </c>
      <c r="H473" s="261" t="str">
        <f t="shared" si="34"/>
        <v>122,7</v>
      </c>
      <c r="I473" s="262"/>
    </row>
    <row r="474" spans="1:9">
      <c r="A474" s="257">
        <f t="shared" si="31"/>
        <v>472</v>
      </c>
      <c r="B474" s="258">
        <v>44820</v>
      </c>
      <c r="C474" s="259">
        <v>152.48641100000003</v>
      </c>
      <c r="D474" s="260">
        <v>122.74138643029524</v>
      </c>
      <c r="E474" s="259">
        <f t="shared" si="32"/>
        <v>122.74138643029524</v>
      </c>
      <c r="F474" s="266"/>
      <c r="G474" s="190" t="str">
        <f t="shared" si="33"/>
        <v/>
      </c>
      <c r="H474" s="261" t="str">
        <f t="shared" si="34"/>
        <v/>
      </c>
      <c r="I474" s="262"/>
    </row>
    <row r="475" spans="1:9">
      <c r="A475" s="257">
        <f t="shared" si="31"/>
        <v>473</v>
      </c>
      <c r="B475" s="258">
        <v>44821</v>
      </c>
      <c r="C475" s="259">
        <v>180.35288500000001</v>
      </c>
      <c r="D475" s="260">
        <v>122.74138643029524</v>
      </c>
      <c r="E475" s="259">
        <f t="shared" si="32"/>
        <v>122.74138643029524</v>
      </c>
      <c r="F475" s="266"/>
      <c r="G475" s="190" t="str">
        <f t="shared" si="33"/>
        <v/>
      </c>
      <c r="H475" s="261" t="str">
        <f t="shared" si="34"/>
        <v/>
      </c>
      <c r="I475" s="262"/>
    </row>
    <row r="476" spans="1:9">
      <c r="A476" s="257">
        <f t="shared" si="31"/>
        <v>474</v>
      </c>
      <c r="B476" s="258">
        <v>44822</v>
      </c>
      <c r="C476" s="259">
        <v>119.394965</v>
      </c>
      <c r="D476" s="260">
        <v>122.74138643029524</v>
      </c>
      <c r="E476" s="259">
        <f t="shared" si="32"/>
        <v>119.394965</v>
      </c>
      <c r="F476" s="266"/>
      <c r="G476" s="190" t="str">
        <f t="shared" si="33"/>
        <v/>
      </c>
      <c r="H476" s="261" t="str">
        <f t="shared" si="34"/>
        <v/>
      </c>
      <c r="I476" s="262"/>
    </row>
    <row r="477" spans="1:9">
      <c r="A477" s="257">
        <f t="shared" si="31"/>
        <v>475</v>
      </c>
      <c r="B477" s="258">
        <v>44823</v>
      </c>
      <c r="C477" s="259">
        <v>80.285039999999995</v>
      </c>
      <c r="D477" s="260">
        <v>122.74138643029524</v>
      </c>
      <c r="E477" s="259">
        <f t="shared" si="32"/>
        <v>80.285039999999995</v>
      </c>
      <c r="F477" s="266"/>
      <c r="G477" s="190" t="str">
        <f t="shared" si="33"/>
        <v/>
      </c>
      <c r="H477" s="261" t="str">
        <f t="shared" si="34"/>
        <v/>
      </c>
      <c r="I477" s="262"/>
    </row>
    <row r="478" spans="1:9">
      <c r="A478" s="257">
        <f t="shared" si="31"/>
        <v>476</v>
      </c>
      <c r="B478" s="258">
        <v>44824</v>
      </c>
      <c r="C478" s="259">
        <v>100.685503</v>
      </c>
      <c r="D478" s="260">
        <v>122.74138643029524</v>
      </c>
      <c r="E478" s="259">
        <f t="shared" si="32"/>
        <v>100.685503</v>
      </c>
      <c r="F478" s="266"/>
      <c r="G478" s="190" t="str">
        <f t="shared" si="33"/>
        <v/>
      </c>
      <c r="H478" s="261" t="str">
        <f t="shared" si="34"/>
        <v/>
      </c>
      <c r="I478" s="262"/>
    </row>
    <row r="479" spans="1:9">
      <c r="A479" s="257">
        <f t="shared" si="31"/>
        <v>477</v>
      </c>
      <c r="B479" s="258">
        <v>44825</v>
      </c>
      <c r="C479" s="259">
        <v>99.861917000000005</v>
      </c>
      <c r="D479" s="260">
        <v>122.74138643029524</v>
      </c>
      <c r="E479" s="259">
        <f t="shared" si="32"/>
        <v>99.861917000000005</v>
      </c>
      <c r="F479" s="266"/>
      <c r="G479" s="190" t="str">
        <f t="shared" si="33"/>
        <v/>
      </c>
      <c r="H479" s="261" t="str">
        <f t="shared" si="34"/>
        <v/>
      </c>
      <c r="I479" s="262"/>
    </row>
    <row r="480" spans="1:9">
      <c r="A480" s="257">
        <f t="shared" si="31"/>
        <v>478</v>
      </c>
      <c r="B480" s="258">
        <v>44826</v>
      </c>
      <c r="C480" s="259">
        <v>46.921576000000002</v>
      </c>
      <c r="D480" s="260">
        <v>122.74138643029524</v>
      </c>
      <c r="E480" s="259">
        <f t="shared" si="32"/>
        <v>46.921576000000002</v>
      </c>
      <c r="F480" s="266"/>
      <c r="G480" s="190" t="str">
        <f t="shared" si="33"/>
        <v/>
      </c>
      <c r="H480" s="261" t="str">
        <f t="shared" si="34"/>
        <v/>
      </c>
      <c r="I480" s="262"/>
    </row>
    <row r="481" spans="1:9">
      <c r="A481" s="257">
        <f t="shared" si="31"/>
        <v>479</v>
      </c>
      <c r="B481" s="258">
        <v>44827</v>
      </c>
      <c r="C481" s="259">
        <v>84.221333999999999</v>
      </c>
      <c r="D481" s="260">
        <v>122.74138643029524</v>
      </c>
      <c r="E481" s="259">
        <f t="shared" si="32"/>
        <v>84.221333999999999</v>
      </c>
      <c r="F481" s="266"/>
      <c r="G481" s="190" t="str">
        <f t="shared" si="33"/>
        <v/>
      </c>
      <c r="H481" s="261" t="str">
        <f t="shared" si="34"/>
        <v/>
      </c>
      <c r="I481" s="262"/>
    </row>
    <row r="482" spans="1:9">
      <c r="A482" s="257">
        <f t="shared" si="31"/>
        <v>480</v>
      </c>
      <c r="B482" s="258">
        <v>44828</v>
      </c>
      <c r="C482" s="259">
        <v>166.85348000000002</v>
      </c>
      <c r="D482" s="260">
        <v>122.74138643029524</v>
      </c>
      <c r="E482" s="259">
        <f t="shared" si="32"/>
        <v>122.74138643029524</v>
      </c>
      <c r="F482" s="266"/>
      <c r="G482" s="190" t="str">
        <f t="shared" si="33"/>
        <v/>
      </c>
      <c r="H482" s="261" t="str">
        <f t="shared" si="34"/>
        <v/>
      </c>
      <c r="I482" s="262"/>
    </row>
    <row r="483" spans="1:9">
      <c r="A483" s="257">
        <f t="shared" si="31"/>
        <v>481</v>
      </c>
      <c r="B483" s="258">
        <v>44829</v>
      </c>
      <c r="C483" s="259">
        <v>171.75555800000001</v>
      </c>
      <c r="D483" s="260">
        <v>122.74138643029524</v>
      </c>
      <c r="E483" s="259">
        <f t="shared" si="32"/>
        <v>122.74138643029524</v>
      </c>
      <c r="F483" s="266"/>
      <c r="G483" s="190" t="str">
        <f t="shared" si="33"/>
        <v/>
      </c>
      <c r="H483" s="261" t="str">
        <f t="shared" si="34"/>
        <v/>
      </c>
      <c r="I483" s="262"/>
    </row>
    <row r="484" spans="1:9">
      <c r="A484" s="257">
        <f t="shared" si="31"/>
        <v>482</v>
      </c>
      <c r="B484" s="258">
        <v>44830</v>
      </c>
      <c r="C484" s="259">
        <v>157.93641799999997</v>
      </c>
      <c r="D484" s="260">
        <v>122.74138643029524</v>
      </c>
      <c r="E484" s="259">
        <f t="shared" si="32"/>
        <v>122.74138643029524</v>
      </c>
      <c r="F484" s="266"/>
      <c r="G484" s="190" t="str">
        <f t="shared" si="33"/>
        <v/>
      </c>
      <c r="H484" s="261" t="str">
        <f t="shared" si="34"/>
        <v/>
      </c>
      <c r="I484" s="262"/>
    </row>
    <row r="485" spans="1:9">
      <c r="A485" s="257">
        <f t="shared" si="31"/>
        <v>483</v>
      </c>
      <c r="B485" s="258">
        <v>44831</v>
      </c>
      <c r="C485" s="259">
        <v>218.10363899999999</v>
      </c>
      <c r="D485" s="260">
        <v>122.74138643029524</v>
      </c>
      <c r="E485" s="259">
        <f t="shared" si="32"/>
        <v>122.74138643029524</v>
      </c>
      <c r="F485" s="266"/>
      <c r="G485" s="190" t="str">
        <f t="shared" si="33"/>
        <v/>
      </c>
      <c r="H485" s="261" t="str">
        <f t="shared" si="34"/>
        <v/>
      </c>
      <c r="I485" s="262"/>
    </row>
    <row r="486" spans="1:9">
      <c r="A486" s="257">
        <f t="shared" si="31"/>
        <v>484</v>
      </c>
      <c r="B486" s="258">
        <v>44832</v>
      </c>
      <c r="C486" s="259">
        <v>240.320943</v>
      </c>
      <c r="D486" s="260">
        <v>122.74138643029524</v>
      </c>
      <c r="E486" s="259">
        <f t="shared" si="32"/>
        <v>122.74138643029524</v>
      </c>
      <c r="F486" s="266"/>
      <c r="G486" s="190" t="str">
        <f t="shared" si="33"/>
        <v/>
      </c>
      <c r="H486" s="261" t="str">
        <f t="shared" si="34"/>
        <v/>
      </c>
      <c r="I486" s="262"/>
    </row>
    <row r="487" spans="1:9">
      <c r="A487" s="257">
        <f t="shared" si="31"/>
        <v>485</v>
      </c>
      <c r="B487" s="258">
        <v>44833</v>
      </c>
      <c r="C487" s="259">
        <v>260.02143100000001</v>
      </c>
      <c r="D487" s="260">
        <v>122.74138643029524</v>
      </c>
      <c r="E487" s="259">
        <f t="shared" si="32"/>
        <v>122.74138643029524</v>
      </c>
      <c r="F487" s="266"/>
      <c r="G487" s="190" t="str">
        <f t="shared" si="33"/>
        <v/>
      </c>
      <c r="H487" s="261" t="str">
        <f t="shared" si="34"/>
        <v/>
      </c>
      <c r="I487" s="262"/>
    </row>
    <row r="488" spans="1:9">
      <c r="A488" s="257">
        <f t="shared" si="31"/>
        <v>486</v>
      </c>
      <c r="B488" s="258">
        <v>44834</v>
      </c>
      <c r="C488" s="259">
        <v>206.75080600000001</v>
      </c>
      <c r="D488" s="260">
        <v>122.74138643029524</v>
      </c>
      <c r="E488" s="259">
        <f t="shared" si="32"/>
        <v>122.74138643029524</v>
      </c>
      <c r="F488" s="266"/>
      <c r="G488" s="190" t="str">
        <f t="shared" si="33"/>
        <v/>
      </c>
      <c r="H488" s="261" t="str">
        <f t="shared" si="34"/>
        <v/>
      </c>
      <c r="I488" s="262"/>
    </row>
    <row r="489" spans="1:9">
      <c r="A489" s="257">
        <f t="shared" si="31"/>
        <v>487</v>
      </c>
      <c r="B489" s="258">
        <v>44835</v>
      </c>
      <c r="C489" s="259">
        <v>68.168218999999993</v>
      </c>
      <c r="D489" s="260">
        <v>143.28247918530749</v>
      </c>
      <c r="E489" s="259">
        <f t="shared" si="32"/>
        <v>68.168218999999993</v>
      </c>
      <c r="F489" s="266"/>
      <c r="G489" s="190" t="str">
        <f t="shared" si="33"/>
        <v/>
      </c>
      <c r="H489" s="261" t="str">
        <f t="shared" si="34"/>
        <v/>
      </c>
      <c r="I489" s="262"/>
    </row>
    <row r="490" spans="1:9">
      <c r="A490" s="257">
        <f t="shared" si="31"/>
        <v>488</v>
      </c>
      <c r="B490" s="258">
        <v>44836</v>
      </c>
      <c r="C490" s="259">
        <v>84.828630000000004</v>
      </c>
      <c r="D490" s="260">
        <v>143.28247918530749</v>
      </c>
      <c r="E490" s="259">
        <f t="shared" si="32"/>
        <v>84.828630000000004</v>
      </c>
      <c r="F490" s="266"/>
      <c r="G490" s="190" t="str">
        <f t="shared" si="33"/>
        <v/>
      </c>
      <c r="H490" s="261" t="str">
        <f t="shared" si="34"/>
        <v/>
      </c>
      <c r="I490" s="262"/>
    </row>
    <row r="491" spans="1:9">
      <c r="A491" s="257">
        <f t="shared" si="31"/>
        <v>489</v>
      </c>
      <c r="B491" s="258">
        <v>44837</v>
      </c>
      <c r="C491" s="259">
        <v>42.347055999999995</v>
      </c>
      <c r="D491" s="260">
        <v>143.28247918530749</v>
      </c>
      <c r="E491" s="259">
        <f t="shared" si="32"/>
        <v>42.347055999999995</v>
      </c>
      <c r="F491" s="266"/>
      <c r="G491" s="190" t="str">
        <f t="shared" si="33"/>
        <v/>
      </c>
      <c r="H491" s="261" t="str">
        <f t="shared" si="34"/>
        <v/>
      </c>
      <c r="I491" s="262"/>
    </row>
    <row r="492" spans="1:9">
      <c r="A492" s="257">
        <f t="shared" si="31"/>
        <v>490</v>
      </c>
      <c r="B492" s="258">
        <v>44838</v>
      </c>
      <c r="C492" s="259">
        <v>45.254298000000006</v>
      </c>
      <c r="D492" s="260">
        <v>143.28247918530749</v>
      </c>
      <c r="E492" s="259">
        <f t="shared" si="32"/>
        <v>45.254298000000006</v>
      </c>
      <c r="F492" s="266"/>
      <c r="G492" s="190" t="str">
        <f t="shared" si="33"/>
        <v/>
      </c>
      <c r="H492" s="261" t="str">
        <f t="shared" si="34"/>
        <v/>
      </c>
      <c r="I492" s="262"/>
    </row>
    <row r="493" spans="1:9">
      <c r="A493" s="257">
        <f t="shared" si="31"/>
        <v>491</v>
      </c>
      <c r="B493" s="258">
        <v>44839</v>
      </c>
      <c r="C493" s="259">
        <v>89.590550000000007</v>
      </c>
      <c r="D493" s="260">
        <v>143.28247918530749</v>
      </c>
      <c r="E493" s="259">
        <f t="shared" si="32"/>
        <v>89.590550000000007</v>
      </c>
      <c r="F493" s="266"/>
      <c r="G493" s="190" t="str">
        <f t="shared" si="33"/>
        <v/>
      </c>
      <c r="H493" s="261" t="str">
        <f t="shared" si="34"/>
        <v/>
      </c>
      <c r="I493" s="262"/>
    </row>
    <row r="494" spans="1:9">
      <c r="A494" s="257">
        <f t="shared" si="31"/>
        <v>492</v>
      </c>
      <c r="B494" s="258">
        <v>44840</v>
      </c>
      <c r="C494" s="259">
        <v>166.305903</v>
      </c>
      <c r="D494" s="260">
        <v>143.28247918530749</v>
      </c>
      <c r="E494" s="259">
        <f t="shared" si="32"/>
        <v>143.28247918530749</v>
      </c>
      <c r="F494" s="266"/>
      <c r="G494" s="190" t="str">
        <f t="shared" si="33"/>
        <v/>
      </c>
      <c r="H494" s="261" t="str">
        <f t="shared" si="34"/>
        <v/>
      </c>
      <c r="I494" s="262"/>
    </row>
    <row r="495" spans="1:9">
      <c r="A495" s="257">
        <f t="shared" si="31"/>
        <v>493</v>
      </c>
      <c r="B495" s="258">
        <v>44841</v>
      </c>
      <c r="C495" s="259">
        <v>84.160157999999996</v>
      </c>
      <c r="D495" s="260">
        <v>143.28247918530749</v>
      </c>
      <c r="E495" s="259">
        <f t="shared" si="32"/>
        <v>84.160157999999996</v>
      </c>
      <c r="F495" s="266"/>
      <c r="G495" s="190" t="str">
        <f t="shared" si="33"/>
        <v/>
      </c>
      <c r="H495" s="261" t="str">
        <f t="shared" si="34"/>
        <v/>
      </c>
      <c r="I495" s="262"/>
    </row>
    <row r="496" spans="1:9">
      <c r="A496" s="257">
        <f t="shared" si="31"/>
        <v>494</v>
      </c>
      <c r="B496" s="258">
        <v>44842</v>
      </c>
      <c r="C496" s="259">
        <v>136.87071500000002</v>
      </c>
      <c r="D496" s="260">
        <v>143.28247918530749</v>
      </c>
      <c r="E496" s="259">
        <f t="shared" si="32"/>
        <v>136.87071500000002</v>
      </c>
      <c r="F496" s="266"/>
      <c r="G496" s="190" t="str">
        <f t="shared" si="33"/>
        <v/>
      </c>
      <c r="H496" s="261" t="str">
        <f t="shared" si="34"/>
        <v/>
      </c>
      <c r="I496" s="262"/>
    </row>
    <row r="497" spans="1:9">
      <c r="A497" s="257">
        <f t="shared" si="31"/>
        <v>495</v>
      </c>
      <c r="B497" s="258">
        <v>44843</v>
      </c>
      <c r="C497" s="259">
        <v>96.914221999999995</v>
      </c>
      <c r="D497" s="260">
        <v>143.28247918530749</v>
      </c>
      <c r="E497" s="259">
        <f t="shared" si="32"/>
        <v>96.914221999999995</v>
      </c>
      <c r="F497" s="266"/>
      <c r="G497" s="190" t="str">
        <f t="shared" si="33"/>
        <v/>
      </c>
      <c r="H497" s="261" t="str">
        <f t="shared" si="34"/>
        <v/>
      </c>
      <c r="I497" s="262"/>
    </row>
    <row r="498" spans="1:9">
      <c r="A498" s="257">
        <f t="shared" si="31"/>
        <v>496</v>
      </c>
      <c r="B498" s="258">
        <v>44844</v>
      </c>
      <c r="C498" s="259">
        <v>52.379214999999995</v>
      </c>
      <c r="D498" s="260">
        <v>143.28247918530749</v>
      </c>
      <c r="E498" s="259">
        <f t="shared" si="32"/>
        <v>52.379214999999995</v>
      </c>
      <c r="F498" s="266"/>
      <c r="G498" s="190" t="str">
        <f t="shared" si="33"/>
        <v/>
      </c>
      <c r="H498" s="261" t="str">
        <f t="shared" si="34"/>
        <v/>
      </c>
      <c r="I498" s="262"/>
    </row>
    <row r="499" spans="1:9">
      <c r="A499" s="257">
        <f t="shared" si="31"/>
        <v>497</v>
      </c>
      <c r="B499" s="258">
        <v>44845</v>
      </c>
      <c r="C499" s="259">
        <v>45.632169000000005</v>
      </c>
      <c r="D499" s="260">
        <v>143.28247918530749</v>
      </c>
      <c r="E499" s="259">
        <f t="shared" si="32"/>
        <v>45.632169000000005</v>
      </c>
      <c r="F499" s="266"/>
      <c r="G499" s="190" t="str">
        <f t="shared" si="33"/>
        <v/>
      </c>
      <c r="H499" s="261" t="str">
        <f t="shared" si="34"/>
        <v/>
      </c>
      <c r="I499" s="262"/>
    </row>
    <row r="500" spans="1:9">
      <c r="A500" s="257">
        <f t="shared" si="31"/>
        <v>498</v>
      </c>
      <c r="B500" s="258">
        <v>44846</v>
      </c>
      <c r="C500" s="259">
        <v>58.152637999999996</v>
      </c>
      <c r="D500" s="260">
        <v>143.28247918530749</v>
      </c>
      <c r="E500" s="259">
        <f t="shared" si="32"/>
        <v>58.152637999999996</v>
      </c>
      <c r="F500" s="266"/>
      <c r="G500" s="190" t="str">
        <f t="shared" si="33"/>
        <v/>
      </c>
      <c r="H500" s="261" t="str">
        <f t="shared" si="34"/>
        <v/>
      </c>
      <c r="I500" s="262"/>
    </row>
    <row r="501" spans="1:9">
      <c r="A501" s="257">
        <f t="shared" si="31"/>
        <v>499</v>
      </c>
      <c r="B501" s="258">
        <v>44847</v>
      </c>
      <c r="C501" s="259">
        <v>60.686548999999999</v>
      </c>
      <c r="D501" s="260">
        <v>143.28247918530749</v>
      </c>
      <c r="E501" s="259">
        <f t="shared" si="32"/>
        <v>60.686548999999999</v>
      </c>
      <c r="F501" s="266"/>
      <c r="G501" s="190" t="str">
        <f t="shared" si="33"/>
        <v/>
      </c>
      <c r="H501" s="261" t="str">
        <f t="shared" si="34"/>
        <v/>
      </c>
      <c r="I501" s="262"/>
    </row>
    <row r="502" spans="1:9">
      <c r="A502" s="257">
        <f t="shared" si="31"/>
        <v>500</v>
      </c>
      <c r="B502" s="258">
        <v>44848</v>
      </c>
      <c r="C502" s="259">
        <v>97.748600999999994</v>
      </c>
      <c r="D502" s="260">
        <v>143.28247918530749</v>
      </c>
      <c r="E502" s="259">
        <f t="shared" si="32"/>
        <v>97.748600999999994</v>
      </c>
      <c r="F502" s="266"/>
      <c r="G502" s="190" t="str">
        <f t="shared" si="33"/>
        <v/>
      </c>
      <c r="H502" s="261" t="str">
        <f t="shared" si="34"/>
        <v/>
      </c>
      <c r="I502" s="262"/>
    </row>
    <row r="503" spans="1:9">
      <c r="A503" s="257">
        <f t="shared" si="31"/>
        <v>501</v>
      </c>
      <c r="B503" s="258">
        <v>44849</v>
      </c>
      <c r="C503" s="259">
        <v>117.641891</v>
      </c>
      <c r="D503" s="260">
        <v>143.28247918530749</v>
      </c>
      <c r="E503" s="259">
        <f t="shared" si="32"/>
        <v>117.641891</v>
      </c>
      <c r="F503" s="266"/>
      <c r="G503" s="190" t="str">
        <f t="shared" si="33"/>
        <v>O</v>
      </c>
      <c r="H503" s="261" t="str">
        <f t="shared" si="34"/>
        <v>143,3</v>
      </c>
      <c r="I503" s="262"/>
    </row>
    <row r="504" spans="1:9">
      <c r="A504" s="257">
        <f t="shared" si="31"/>
        <v>502</v>
      </c>
      <c r="B504" s="258">
        <v>44850</v>
      </c>
      <c r="C504" s="259">
        <v>218.29753400000001</v>
      </c>
      <c r="D504" s="260">
        <v>143.28247918530749</v>
      </c>
      <c r="E504" s="259">
        <f t="shared" si="32"/>
        <v>143.28247918530749</v>
      </c>
      <c r="F504" s="266"/>
      <c r="G504" s="190" t="str">
        <f t="shared" si="33"/>
        <v/>
      </c>
      <c r="H504" s="261" t="str">
        <f t="shared" si="34"/>
        <v/>
      </c>
      <c r="I504" s="262"/>
    </row>
    <row r="505" spans="1:9">
      <c r="A505" s="257">
        <f t="shared" si="31"/>
        <v>503</v>
      </c>
      <c r="B505" s="258">
        <v>44851</v>
      </c>
      <c r="C505" s="259">
        <v>194.22833900000001</v>
      </c>
      <c r="D505" s="260">
        <v>143.28247918530749</v>
      </c>
      <c r="E505" s="259">
        <f t="shared" si="32"/>
        <v>143.28247918530749</v>
      </c>
      <c r="F505" s="266"/>
      <c r="G505" s="190" t="str">
        <f t="shared" si="33"/>
        <v/>
      </c>
      <c r="H505" s="261" t="str">
        <f t="shared" si="34"/>
        <v/>
      </c>
      <c r="I505" s="262"/>
    </row>
    <row r="506" spans="1:9">
      <c r="A506" s="257">
        <f t="shared" si="31"/>
        <v>504</v>
      </c>
      <c r="B506" s="258">
        <v>44852</v>
      </c>
      <c r="C506" s="259">
        <v>240.306713</v>
      </c>
      <c r="D506" s="260">
        <v>143.28247918530749</v>
      </c>
      <c r="E506" s="259">
        <f t="shared" si="32"/>
        <v>143.28247918530749</v>
      </c>
      <c r="F506" s="266"/>
      <c r="G506" s="190" t="str">
        <f t="shared" si="33"/>
        <v/>
      </c>
      <c r="H506" s="261" t="str">
        <f t="shared" si="34"/>
        <v/>
      </c>
      <c r="I506" s="262"/>
    </row>
    <row r="507" spans="1:9">
      <c r="A507" s="257">
        <f t="shared" si="31"/>
        <v>505</v>
      </c>
      <c r="B507" s="258">
        <v>44853</v>
      </c>
      <c r="C507" s="259">
        <v>282.31352700000002</v>
      </c>
      <c r="D507" s="260">
        <v>143.28247918530749</v>
      </c>
      <c r="E507" s="259">
        <f t="shared" si="32"/>
        <v>143.28247918530749</v>
      </c>
      <c r="F507" s="266"/>
      <c r="G507" s="190" t="str">
        <f t="shared" si="33"/>
        <v/>
      </c>
      <c r="H507" s="261" t="str">
        <f t="shared" si="34"/>
        <v/>
      </c>
      <c r="I507" s="262"/>
    </row>
    <row r="508" spans="1:9">
      <c r="A508" s="257">
        <f t="shared" si="31"/>
        <v>506</v>
      </c>
      <c r="B508" s="258">
        <v>44854</v>
      </c>
      <c r="C508" s="259">
        <v>304.10304300000001</v>
      </c>
      <c r="D508" s="260">
        <v>143.28247918530749</v>
      </c>
      <c r="E508" s="259">
        <f t="shared" si="32"/>
        <v>143.28247918530749</v>
      </c>
      <c r="F508" s="266"/>
      <c r="G508" s="190" t="str">
        <f t="shared" si="33"/>
        <v/>
      </c>
      <c r="H508" s="261" t="str">
        <f t="shared" si="34"/>
        <v/>
      </c>
      <c r="I508" s="262"/>
    </row>
    <row r="509" spans="1:9">
      <c r="A509" s="257">
        <f t="shared" si="31"/>
        <v>507</v>
      </c>
      <c r="B509" s="258">
        <v>44855</v>
      </c>
      <c r="C509" s="259">
        <v>261.83777899999995</v>
      </c>
      <c r="D509" s="260">
        <v>143.28247918530749</v>
      </c>
      <c r="E509" s="259">
        <f t="shared" si="32"/>
        <v>143.28247918530749</v>
      </c>
      <c r="F509" s="266"/>
      <c r="G509" s="190" t="str">
        <f t="shared" si="33"/>
        <v/>
      </c>
      <c r="H509" s="261" t="str">
        <f t="shared" si="34"/>
        <v/>
      </c>
      <c r="I509" s="262"/>
    </row>
    <row r="510" spans="1:9">
      <c r="A510" s="257">
        <f t="shared" si="31"/>
        <v>508</v>
      </c>
      <c r="B510" s="258">
        <v>44856</v>
      </c>
      <c r="C510" s="259">
        <v>255.16156000000001</v>
      </c>
      <c r="D510" s="260">
        <v>143.28247918530749</v>
      </c>
      <c r="E510" s="259">
        <f t="shared" si="32"/>
        <v>143.28247918530749</v>
      </c>
      <c r="F510" s="266"/>
      <c r="G510" s="190" t="str">
        <f t="shared" si="33"/>
        <v/>
      </c>
      <c r="H510" s="261" t="str">
        <f t="shared" si="34"/>
        <v/>
      </c>
      <c r="I510" s="262"/>
    </row>
    <row r="511" spans="1:9">
      <c r="A511" s="257">
        <f t="shared" si="31"/>
        <v>509</v>
      </c>
      <c r="B511" s="258">
        <v>44857</v>
      </c>
      <c r="C511" s="259">
        <v>310.99752799999999</v>
      </c>
      <c r="D511" s="260">
        <v>143.28247918530749</v>
      </c>
      <c r="E511" s="259">
        <f t="shared" si="32"/>
        <v>143.28247918530749</v>
      </c>
      <c r="F511" s="266"/>
      <c r="G511" s="190" t="str">
        <f t="shared" si="33"/>
        <v/>
      </c>
      <c r="H511" s="261" t="str">
        <f t="shared" si="34"/>
        <v/>
      </c>
      <c r="I511" s="262"/>
    </row>
    <row r="512" spans="1:9">
      <c r="A512" s="257">
        <f t="shared" si="31"/>
        <v>510</v>
      </c>
      <c r="B512" s="258">
        <v>44858</v>
      </c>
      <c r="C512" s="259">
        <v>137.70208400000001</v>
      </c>
      <c r="D512" s="260">
        <v>143.28247918530749</v>
      </c>
      <c r="E512" s="259">
        <f t="shared" si="32"/>
        <v>137.70208400000001</v>
      </c>
      <c r="F512" s="266"/>
      <c r="G512" s="190" t="str">
        <f t="shared" si="33"/>
        <v/>
      </c>
      <c r="H512" s="261" t="str">
        <f t="shared" si="34"/>
        <v/>
      </c>
      <c r="I512" s="262"/>
    </row>
    <row r="513" spans="1:9">
      <c r="A513" s="257">
        <f t="shared" si="31"/>
        <v>511</v>
      </c>
      <c r="B513" s="258">
        <v>44859</v>
      </c>
      <c r="C513" s="259">
        <v>245.12129899999999</v>
      </c>
      <c r="D513" s="260">
        <v>143.28247918530749</v>
      </c>
      <c r="E513" s="259">
        <f t="shared" si="32"/>
        <v>143.28247918530749</v>
      </c>
      <c r="F513" s="266"/>
      <c r="G513" s="190" t="str">
        <f t="shared" si="33"/>
        <v/>
      </c>
      <c r="H513" s="261" t="str">
        <f t="shared" si="34"/>
        <v/>
      </c>
      <c r="I513" s="262"/>
    </row>
    <row r="514" spans="1:9">
      <c r="A514" s="257">
        <f t="shared" si="31"/>
        <v>512</v>
      </c>
      <c r="B514" s="258">
        <v>44860</v>
      </c>
      <c r="C514" s="259">
        <v>177.019554</v>
      </c>
      <c r="D514" s="260">
        <v>143.28247918530749</v>
      </c>
      <c r="E514" s="259">
        <f t="shared" si="32"/>
        <v>143.28247918530749</v>
      </c>
      <c r="F514" s="266"/>
      <c r="G514" s="190" t="str">
        <f t="shared" si="33"/>
        <v/>
      </c>
      <c r="H514" s="261" t="str">
        <f t="shared" si="34"/>
        <v/>
      </c>
      <c r="I514" s="262"/>
    </row>
    <row r="515" spans="1:9">
      <c r="A515" s="257">
        <f t="shared" si="31"/>
        <v>513</v>
      </c>
      <c r="B515" s="258">
        <v>44861</v>
      </c>
      <c r="C515" s="259">
        <v>308.54284599999994</v>
      </c>
      <c r="D515" s="260">
        <v>143.28247918530749</v>
      </c>
      <c r="E515" s="259">
        <f t="shared" si="32"/>
        <v>143.28247918530749</v>
      </c>
      <c r="F515" s="266"/>
      <c r="G515" s="190" t="str">
        <f t="shared" si="33"/>
        <v/>
      </c>
      <c r="H515" s="261" t="str">
        <f t="shared" si="34"/>
        <v/>
      </c>
      <c r="I515" s="262"/>
    </row>
    <row r="516" spans="1:9">
      <c r="A516" s="257">
        <f t="shared" ref="A516:A534" si="35">+A515+1</f>
        <v>514</v>
      </c>
      <c r="B516" s="258">
        <v>44862</v>
      </c>
      <c r="C516" s="259">
        <v>242.581006</v>
      </c>
      <c r="D516" s="260">
        <v>143.28247918530749</v>
      </c>
      <c r="E516" s="259">
        <f t="shared" si="32"/>
        <v>143.28247918530749</v>
      </c>
      <c r="F516" s="266"/>
      <c r="G516" s="190" t="str">
        <f t="shared" si="33"/>
        <v/>
      </c>
      <c r="H516" s="261" t="str">
        <f t="shared" si="34"/>
        <v/>
      </c>
      <c r="I516" s="262"/>
    </row>
    <row r="517" spans="1:9">
      <c r="A517" s="257">
        <f t="shared" si="35"/>
        <v>515</v>
      </c>
      <c r="B517" s="258">
        <v>44863</v>
      </c>
      <c r="C517" s="259">
        <v>249.407803</v>
      </c>
      <c r="D517" s="260">
        <v>143.28247918530749</v>
      </c>
      <c r="E517" s="259">
        <f t="shared" si="32"/>
        <v>143.28247918530749</v>
      </c>
      <c r="F517" s="266"/>
      <c r="G517" s="190" t="str">
        <f t="shared" si="33"/>
        <v/>
      </c>
      <c r="H517" s="261" t="str">
        <f t="shared" si="34"/>
        <v/>
      </c>
      <c r="I517" s="262"/>
    </row>
    <row r="518" spans="1:9">
      <c r="A518" s="257">
        <f t="shared" si="35"/>
        <v>516</v>
      </c>
      <c r="B518" s="258">
        <v>44864</v>
      </c>
      <c r="C518" s="259">
        <v>121.683671</v>
      </c>
      <c r="D518" s="260">
        <v>143.28247918530749</v>
      </c>
      <c r="E518" s="259">
        <f t="shared" si="32"/>
        <v>121.683671</v>
      </c>
      <c r="F518" s="266"/>
      <c r="G518" s="190" t="str">
        <f t="shared" si="33"/>
        <v/>
      </c>
      <c r="H518" s="261" t="str">
        <f t="shared" si="34"/>
        <v/>
      </c>
      <c r="I518" s="262"/>
    </row>
    <row r="519" spans="1:9">
      <c r="A519" s="257">
        <f t="shared" si="35"/>
        <v>517</v>
      </c>
      <c r="B519" s="258">
        <v>44865</v>
      </c>
      <c r="C519" s="259">
        <v>224.964337</v>
      </c>
      <c r="D519" s="260">
        <v>143.28247918530749</v>
      </c>
      <c r="E519" s="259">
        <f t="shared" ref="E519:E534" si="36">IF(C519&gt;D519,D519,C519)</f>
        <v>143.28247918530749</v>
      </c>
      <c r="F519" s="266"/>
      <c r="G519" s="190" t="str">
        <f t="shared" ref="G519:G534" si="37">IF(DAY(B519)=15,IF(MONTH(B519)=1,"E",IF(MONTH(B519)=2,"F",IF(MONTH(B519)=3,"M",IF(MONTH(B519)=4,"A",IF(MONTH(B519)=5,"M",IF(MONTH(B519)=6,"J",IF(MONTH(B519)=7,"J",IF(MONTH(B519)=8,"A",IF(MONTH(B519)=9,"S",IF(MONTH(B519)=10,"O",IF(MONTH(B519)=11,"N",IF(MONTH(B519)=12,"D","")))))))))))),"")</f>
        <v/>
      </c>
      <c r="H519" s="261" t="str">
        <f t="shared" ref="H519:H534" si="38">IF(DAY($B519)=15,TEXT(D519,"#,0"),"")</f>
        <v/>
      </c>
      <c r="I519" s="262"/>
    </row>
    <row r="520" spans="1:9">
      <c r="A520" s="257">
        <f t="shared" si="35"/>
        <v>518</v>
      </c>
      <c r="B520" s="258">
        <v>44866</v>
      </c>
      <c r="C520" s="259">
        <v>70.173439999999999</v>
      </c>
      <c r="D520" s="260">
        <v>195.50002638702176</v>
      </c>
      <c r="E520" s="259">
        <f t="shared" si="36"/>
        <v>70.173439999999999</v>
      </c>
      <c r="F520" s="266"/>
      <c r="G520" s="190" t="str">
        <f t="shared" si="37"/>
        <v/>
      </c>
      <c r="H520" s="261" t="str">
        <f t="shared" si="38"/>
        <v/>
      </c>
      <c r="I520" s="262"/>
    </row>
    <row r="521" spans="1:9">
      <c r="A521" s="257">
        <f t="shared" si="35"/>
        <v>519</v>
      </c>
      <c r="B521" s="258">
        <v>44867</v>
      </c>
      <c r="C521" s="259">
        <v>71.457744000000005</v>
      </c>
      <c r="D521" s="260">
        <v>195.50002638702176</v>
      </c>
      <c r="E521" s="259">
        <f t="shared" si="36"/>
        <v>71.457744000000005</v>
      </c>
      <c r="F521" s="266"/>
      <c r="G521" s="190" t="str">
        <f t="shared" si="37"/>
        <v/>
      </c>
      <c r="H521" s="261" t="str">
        <f t="shared" si="38"/>
        <v/>
      </c>
      <c r="I521" s="262"/>
    </row>
    <row r="522" spans="1:9">
      <c r="A522" s="257">
        <f t="shared" si="35"/>
        <v>520</v>
      </c>
      <c r="B522" s="258">
        <v>44868</v>
      </c>
      <c r="C522" s="259">
        <v>231.39367899999996</v>
      </c>
      <c r="D522" s="260">
        <v>195.50002638702176</v>
      </c>
      <c r="E522" s="259">
        <f t="shared" si="36"/>
        <v>195.50002638702176</v>
      </c>
      <c r="F522" s="266"/>
      <c r="G522" s="190" t="str">
        <f t="shared" si="37"/>
        <v/>
      </c>
      <c r="H522" s="261" t="str">
        <f t="shared" si="38"/>
        <v/>
      </c>
      <c r="I522" s="262"/>
    </row>
    <row r="523" spans="1:9">
      <c r="A523" s="257">
        <f t="shared" si="35"/>
        <v>521</v>
      </c>
      <c r="B523" s="258">
        <v>44869</v>
      </c>
      <c r="C523" s="259">
        <v>238.32268900000003</v>
      </c>
      <c r="D523" s="260">
        <v>195.50002638702176</v>
      </c>
      <c r="E523" s="259">
        <f t="shared" si="36"/>
        <v>195.50002638702176</v>
      </c>
      <c r="F523" s="266"/>
      <c r="G523" s="190" t="str">
        <f t="shared" si="37"/>
        <v/>
      </c>
      <c r="H523" s="261" t="str">
        <f t="shared" si="38"/>
        <v/>
      </c>
      <c r="I523" s="262"/>
    </row>
    <row r="524" spans="1:9">
      <c r="A524" s="257">
        <f t="shared" si="35"/>
        <v>522</v>
      </c>
      <c r="B524" s="258">
        <v>44870</v>
      </c>
      <c r="C524" s="259">
        <v>116.464342</v>
      </c>
      <c r="D524" s="260">
        <v>195.50002638702176</v>
      </c>
      <c r="E524" s="259">
        <f t="shared" si="36"/>
        <v>116.464342</v>
      </c>
      <c r="F524" s="266"/>
      <c r="G524" s="190" t="str">
        <f t="shared" si="37"/>
        <v/>
      </c>
      <c r="H524" s="261" t="str">
        <f t="shared" si="38"/>
        <v/>
      </c>
      <c r="I524" s="262"/>
    </row>
    <row r="525" spans="1:9">
      <c r="A525" s="257">
        <f t="shared" si="35"/>
        <v>523</v>
      </c>
      <c r="B525" s="258">
        <v>44871</v>
      </c>
      <c r="C525" s="259">
        <v>143.60430300000002</v>
      </c>
      <c r="D525" s="260">
        <v>195.50002638702176</v>
      </c>
      <c r="E525" s="259">
        <f t="shared" si="36"/>
        <v>143.60430300000002</v>
      </c>
      <c r="F525" s="266"/>
      <c r="G525" s="190" t="str">
        <f t="shared" si="37"/>
        <v/>
      </c>
      <c r="H525" s="261" t="str">
        <f t="shared" si="38"/>
        <v/>
      </c>
      <c r="I525" s="262"/>
    </row>
    <row r="526" spans="1:9">
      <c r="A526" s="257">
        <f t="shared" si="35"/>
        <v>524</v>
      </c>
      <c r="B526" s="258">
        <v>44872</v>
      </c>
      <c r="C526" s="259">
        <v>175.550456</v>
      </c>
      <c r="D526" s="260">
        <v>195.50002638702176</v>
      </c>
      <c r="E526" s="259">
        <f t="shared" si="36"/>
        <v>175.550456</v>
      </c>
      <c r="F526" s="266"/>
      <c r="G526" s="190" t="str">
        <f t="shared" si="37"/>
        <v/>
      </c>
      <c r="H526" s="261" t="str">
        <f t="shared" si="38"/>
        <v/>
      </c>
      <c r="I526" s="262"/>
    </row>
    <row r="527" spans="1:9">
      <c r="A527" s="257">
        <f t="shared" si="35"/>
        <v>525</v>
      </c>
      <c r="B527" s="258">
        <v>44873</v>
      </c>
      <c r="C527" s="259">
        <v>236.41002</v>
      </c>
      <c r="D527" s="260">
        <v>195.50002638702176</v>
      </c>
      <c r="E527" s="259">
        <f t="shared" si="36"/>
        <v>195.50002638702176</v>
      </c>
      <c r="F527" s="266"/>
      <c r="G527" s="190" t="str">
        <f t="shared" si="37"/>
        <v/>
      </c>
      <c r="H527" s="261" t="str">
        <f t="shared" si="38"/>
        <v/>
      </c>
      <c r="I527" s="262"/>
    </row>
    <row r="528" spans="1:9">
      <c r="A528" s="257">
        <f t="shared" si="35"/>
        <v>526</v>
      </c>
      <c r="B528" s="258">
        <v>44874</v>
      </c>
      <c r="C528" s="259">
        <v>141.32268500000001</v>
      </c>
      <c r="D528" s="260">
        <v>195.50002638702176</v>
      </c>
      <c r="E528" s="259">
        <f t="shared" si="36"/>
        <v>141.32268500000001</v>
      </c>
      <c r="F528" s="266"/>
      <c r="G528" s="190" t="str">
        <f t="shared" si="37"/>
        <v/>
      </c>
      <c r="H528" s="261" t="str">
        <f t="shared" si="38"/>
        <v/>
      </c>
      <c r="I528" s="262"/>
    </row>
    <row r="529" spans="1:9">
      <c r="A529" s="257">
        <f t="shared" si="35"/>
        <v>527</v>
      </c>
      <c r="B529" s="258">
        <v>44875</v>
      </c>
      <c r="C529" s="259">
        <v>72.62260400000001</v>
      </c>
      <c r="D529" s="260">
        <v>195.50002638702176</v>
      </c>
      <c r="E529" s="259">
        <f t="shared" si="36"/>
        <v>72.62260400000001</v>
      </c>
      <c r="F529" s="266"/>
      <c r="G529" s="190" t="str">
        <f t="shared" si="37"/>
        <v/>
      </c>
      <c r="H529" s="261" t="str">
        <f t="shared" si="38"/>
        <v/>
      </c>
      <c r="I529" s="262"/>
    </row>
    <row r="530" spans="1:9">
      <c r="A530" s="257">
        <f t="shared" si="35"/>
        <v>528</v>
      </c>
      <c r="B530" s="258">
        <v>44876</v>
      </c>
      <c r="C530" s="259">
        <v>180.31528700000001</v>
      </c>
      <c r="D530" s="260">
        <v>195.50002638702176</v>
      </c>
      <c r="E530" s="259">
        <f t="shared" si="36"/>
        <v>180.31528700000001</v>
      </c>
      <c r="F530" s="266"/>
      <c r="G530" s="190" t="str">
        <f t="shared" si="37"/>
        <v/>
      </c>
      <c r="H530" s="261" t="str">
        <f t="shared" si="38"/>
        <v/>
      </c>
      <c r="I530" s="262"/>
    </row>
    <row r="531" spans="1:9">
      <c r="A531" s="257">
        <f t="shared" si="35"/>
        <v>529</v>
      </c>
      <c r="B531" s="258">
        <v>44877</v>
      </c>
      <c r="C531" s="259">
        <v>250.86212799999998</v>
      </c>
      <c r="D531" s="260">
        <v>195.50002638702176</v>
      </c>
      <c r="E531" s="259">
        <f t="shared" si="36"/>
        <v>195.50002638702176</v>
      </c>
      <c r="F531" s="266"/>
      <c r="G531" s="190" t="str">
        <f t="shared" si="37"/>
        <v/>
      </c>
      <c r="H531" s="261" t="str">
        <f t="shared" si="38"/>
        <v/>
      </c>
      <c r="I531" s="262"/>
    </row>
    <row r="532" spans="1:9">
      <c r="A532" s="257">
        <f t="shared" si="35"/>
        <v>530</v>
      </c>
      <c r="B532" s="258">
        <v>44878</v>
      </c>
      <c r="C532" s="259">
        <v>146.40533600000001</v>
      </c>
      <c r="D532" s="260">
        <v>195.50002638702176</v>
      </c>
      <c r="E532" s="259">
        <f t="shared" si="36"/>
        <v>146.40533600000001</v>
      </c>
      <c r="F532" s="266"/>
      <c r="G532" s="190" t="str">
        <f t="shared" si="37"/>
        <v/>
      </c>
      <c r="H532" s="261" t="str">
        <f t="shared" si="38"/>
        <v/>
      </c>
      <c r="I532" s="262"/>
    </row>
    <row r="533" spans="1:9">
      <c r="A533" s="257">
        <f t="shared" si="35"/>
        <v>531</v>
      </c>
      <c r="B533" s="258">
        <v>44879</v>
      </c>
      <c r="C533" s="259">
        <v>187.89150700000002</v>
      </c>
      <c r="D533" s="260">
        <v>195.50002638702176</v>
      </c>
      <c r="E533" s="259">
        <f t="shared" si="36"/>
        <v>187.89150700000002</v>
      </c>
      <c r="F533" s="266"/>
      <c r="G533" s="190" t="str">
        <f t="shared" si="37"/>
        <v/>
      </c>
      <c r="H533" s="261" t="str">
        <f t="shared" si="38"/>
        <v/>
      </c>
      <c r="I533" s="262"/>
    </row>
    <row r="534" spans="1:9">
      <c r="A534" s="257">
        <f t="shared" si="35"/>
        <v>532</v>
      </c>
      <c r="B534" s="258">
        <v>44880</v>
      </c>
      <c r="C534" s="259">
        <v>347.40958699999999</v>
      </c>
      <c r="D534" s="260">
        <v>195.50002638702176</v>
      </c>
      <c r="E534" s="259">
        <f t="shared" si="36"/>
        <v>195.50002638702176</v>
      </c>
      <c r="F534" s="266"/>
      <c r="G534" s="190" t="str">
        <f t="shared" si="37"/>
        <v>N</v>
      </c>
      <c r="H534" s="261" t="str">
        <f t="shared" si="38"/>
        <v>195,5</v>
      </c>
      <c r="I534" s="262"/>
    </row>
    <row r="535" spans="1:9">
      <c r="A535" s="257">
        <f t="shared" ref="A535:A598" si="39">+A534+1</f>
        <v>533</v>
      </c>
      <c r="B535" s="258">
        <v>44881</v>
      </c>
      <c r="C535" s="259">
        <v>390.33011399999998</v>
      </c>
      <c r="D535" s="260">
        <v>195.50002638702176</v>
      </c>
      <c r="E535" s="259">
        <f t="shared" ref="E535:E598" si="40">IF(C535&gt;D535,D535,C535)</f>
        <v>195.50002638702176</v>
      </c>
      <c r="F535" s="266"/>
      <c r="G535" s="190" t="str">
        <f t="shared" ref="G535:G598" si="41">IF(DAY(B535)=15,IF(MONTH(B535)=1,"E",IF(MONTH(B535)=2,"F",IF(MONTH(B535)=3,"M",IF(MONTH(B535)=4,"A",IF(MONTH(B535)=5,"M",IF(MONTH(B535)=6,"J",IF(MONTH(B535)=7,"J",IF(MONTH(B535)=8,"A",IF(MONTH(B535)=9,"S",IF(MONTH(B535)=10,"O",IF(MONTH(B535)=11,"N",IF(MONTH(B535)=12,"D","")))))))))))),"")</f>
        <v/>
      </c>
      <c r="H535" s="261" t="str">
        <f t="shared" ref="H535:H598" si="42">IF(DAY($B535)=15,TEXT(D535,"#,0"),"")</f>
        <v/>
      </c>
      <c r="I535" s="262"/>
    </row>
    <row r="536" spans="1:9">
      <c r="A536" s="257">
        <f t="shared" si="39"/>
        <v>534</v>
      </c>
      <c r="B536" s="258">
        <v>44882</v>
      </c>
      <c r="C536" s="259">
        <v>381.05672599999997</v>
      </c>
      <c r="D536" s="260">
        <v>195.50002638702176</v>
      </c>
      <c r="E536" s="259">
        <f t="shared" si="40"/>
        <v>195.50002638702176</v>
      </c>
      <c r="F536" s="266"/>
      <c r="G536" s="190" t="str">
        <f t="shared" si="41"/>
        <v/>
      </c>
      <c r="H536" s="261" t="str">
        <f t="shared" si="42"/>
        <v/>
      </c>
      <c r="I536" s="262"/>
    </row>
    <row r="537" spans="1:9">
      <c r="A537" s="257">
        <f t="shared" si="39"/>
        <v>535</v>
      </c>
      <c r="B537" s="258">
        <v>44883</v>
      </c>
      <c r="C537" s="259">
        <v>252.001475</v>
      </c>
      <c r="D537" s="260">
        <v>195.50002638702176</v>
      </c>
      <c r="E537" s="259">
        <f t="shared" si="40"/>
        <v>195.50002638702176</v>
      </c>
      <c r="F537" s="266"/>
      <c r="G537" s="190" t="str">
        <f t="shared" si="41"/>
        <v/>
      </c>
      <c r="H537" s="261" t="str">
        <f t="shared" si="42"/>
        <v/>
      </c>
      <c r="I537" s="262"/>
    </row>
    <row r="538" spans="1:9">
      <c r="A538" s="257">
        <f t="shared" si="39"/>
        <v>536</v>
      </c>
      <c r="B538" s="258">
        <v>44884</v>
      </c>
      <c r="C538" s="259">
        <v>333.36951799999997</v>
      </c>
      <c r="D538" s="260">
        <v>195.50002638702176</v>
      </c>
      <c r="E538" s="259">
        <f t="shared" si="40"/>
        <v>195.50002638702176</v>
      </c>
      <c r="F538" s="266"/>
      <c r="G538" s="190" t="str">
        <f t="shared" si="41"/>
        <v/>
      </c>
      <c r="H538" s="261" t="str">
        <f t="shared" si="42"/>
        <v/>
      </c>
      <c r="I538" s="262"/>
    </row>
    <row r="539" spans="1:9">
      <c r="A539" s="257">
        <f t="shared" si="39"/>
        <v>537</v>
      </c>
      <c r="B539" s="258">
        <v>44885</v>
      </c>
      <c r="C539" s="259">
        <v>241.10924499999999</v>
      </c>
      <c r="D539" s="260">
        <v>195.50002638702176</v>
      </c>
      <c r="E539" s="259">
        <f t="shared" si="40"/>
        <v>195.50002638702176</v>
      </c>
      <c r="F539" s="266"/>
      <c r="G539" s="190" t="str">
        <f t="shared" si="41"/>
        <v/>
      </c>
      <c r="H539" s="261" t="str">
        <f t="shared" si="42"/>
        <v/>
      </c>
      <c r="I539" s="262"/>
    </row>
    <row r="540" spans="1:9">
      <c r="A540" s="257">
        <f t="shared" si="39"/>
        <v>538</v>
      </c>
      <c r="B540" s="258">
        <v>44886</v>
      </c>
      <c r="C540" s="259">
        <v>407.86425400000002</v>
      </c>
      <c r="D540" s="260">
        <v>195.50002638702176</v>
      </c>
      <c r="E540" s="259">
        <f t="shared" si="40"/>
        <v>195.50002638702176</v>
      </c>
      <c r="F540" s="266"/>
      <c r="G540" s="190" t="str">
        <f t="shared" si="41"/>
        <v/>
      </c>
      <c r="H540" s="261" t="str">
        <f t="shared" si="42"/>
        <v/>
      </c>
      <c r="I540" s="262"/>
    </row>
    <row r="541" spans="1:9">
      <c r="A541" s="257">
        <f t="shared" si="39"/>
        <v>539</v>
      </c>
      <c r="B541" s="258">
        <v>44887</v>
      </c>
      <c r="C541" s="259">
        <v>415.008083</v>
      </c>
      <c r="D541" s="260">
        <v>195.50002638702176</v>
      </c>
      <c r="E541" s="259">
        <f t="shared" si="40"/>
        <v>195.50002638702176</v>
      </c>
      <c r="F541" s="266"/>
      <c r="G541" s="190" t="str">
        <f t="shared" si="41"/>
        <v/>
      </c>
      <c r="H541" s="261" t="str">
        <f t="shared" si="42"/>
        <v/>
      </c>
      <c r="I541" s="262"/>
    </row>
    <row r="542" spans="1:9">
      <c r="A542" s="257">
        <f t="shared" si="39"/>
        <v>540</v>
      </c>
      <c r="B542" s="258">
        <v>44888</v>
      </c>
      <c r="C542" s="259">
        <v>355.89091100000002</v>
      </c>
      <c r="D542" s="260">
        <v>195.50002638702176</v>
      </c>
      <c r="E542" s="259">
        <f t="shared" si="40"/>
        <v>195.50002638702176</v>
      </c>
      <c r="F542" s="266"/>
      <c r="G542" s="190" t="str">
        <f t="shared" si="41"/>
        <v/>
      </c>
      <c r="H542" s="261" t="str">
        <f t="shared" si="42"/>
        <v/>
      </c>
      <c r="I542" s="262"/>
    </row>
    <row r="543" spans="1:9">
      <c r="A543" s="257">
        <f t="shared" si="39"/>
        <v>541</v>
      </c>
      <c r="B543" s="258">
        <v>44889</v>
      </c>
      <c r="C543" s="259">
        <v>176.51419399999997</v>
      </c>
      <c r="D543" s="260">
        <v>195.50002638702176</v>
      </c>
      <c r="E543" s="259">
        <f t="shared" si="40"/>
        <v>176.51419399999997</v>
      </c>
      <c r="F543" s="266"/>
      <c r="G543" s="190" t="str">
        <f t="shared" si="41"/>
        <v/>
      </c>
      <c r="H543" s="261" t="str">
        <f t="shared" si="42"/>
        <v/>
      </c>
      <c r="I543" s="262"/>
    </row>
    <row r="544" spans="1:9">
      <c r="A544" s="257">
        <f t="shared" si="39"/>
        <v>542</v>
      </c>
      <c r="B544" s="258">
        <v>44890</v>
      </c>
      <c r="C544" s="259">
        <v>211.492245</v>
      </c>
      <c r="D544" s="260">
        <v>195.50002638702176</v>
      </c>
      <c r="E544" s="259">
        <f t="shared" si="40"/>
        <v>195.50002638702176</v>
      </c>
      <c r="F544" s="266"/>
      <c r="G544" s="190" t="str">
        <f t="shared" si="41"/>
        <v/>
      </c>
      <c r="H544" s="261" t="str">
        <f t="shared" si="42"/>
        <v/>
      </c>
      <c r="I544" s="262"/>
    </row>
    <row r="545" spans="1:9">
      <c r="A545" s="257">
        <f t="shared" si="39"/>
        <v>543</v>
      </c>
      <c r="B545" s="258">
        <v>44891</v>
      </c>
      <c r="C545" s="259">
        <v>136.01001200000002</v>
      </c>
      <c r="D545" s="260">
        <v>195.50002638702176</v>
      </c>
      <c r="E545" s="259">
        <f t="shared" si="40"/>
        <v>136.01001200000002</v>
      </c>
      <c r="F545" s="266"/>
      <c r="G545" s="190" t="str">
        <f t="shared" si="41"/>
        <v/>
      </c>
      <c r="H545" s="261" t="str">
        <f t="shared" si="42"/>
        <v/>
      </c>
      <c r="I545" s="262"/>
    </row>
    <row r="546" spans="1:9">
      <c r="A546" s="257">
        <f t="shared" si="39"/>
        <v>544</v>
      </c>
      <c r="B546" s="258">
        <v>44892</v>
      </c>
      <c r="C546" s="259">
        <v>120.03370899999999</v>
      </c>
      <c r="D546" s="260">
        <v>195.50002638702176</v>
      </c>
      <c r="E546" s="259">
        <f t="shared" si="40"/>
        <v>120.03370899999999</v>
      </c>
      <c r="F546" s="266"/>
      <c r="G546" s="190" t="str">
        <f t="shared" si="41"/>
        <v/>
      </c>
      <c r="H546" s="261" t="str">
        <f t="shared" si="42"/>
        <v/>
      </c>
      <c r="I546" s="262"/>
    </row>
    <row r="547" spans="1:9">
      <c r="A547" s="257">
        <f t="shared" si="39"/>
        <v>545</v>
      </c>
      <c r="B547" s="258">
        <v>44893</v>
      </c>
      <c r="C547" s="259">
        <v>314.45498900000001</v>
      </c>
      <c r="D547" s="260">
        <v>195.50002638702176</v>
      </c>
      <c r="E547" s="259">
        <f t="shared" si="40"/>
        <v>195.50002638702176</v>
      </c>
      <c r="F547" s="266"/>
      <c r="G547" s="190" t="str">
        <f t="shared" si="41"/>
        <v/>
      </c>
      <c r="H547" s="261" t="str">
        <f t="shared" si="42"/>
        <v/>
      </c>
      <c r="I547" s="262"/>
    </row>
    <row r="548" spans="1:9">
      <c r="A548" s="257">
        <f t="shared" si="39"/>
        <v>546</v>
      </c>
      <c r="B548" s="258">
        <v>44894</v>
      </c>
      <c r="C548" s="259">
        <v>185.585184</v>
      </c>
      <c r="D548" s="260">
        <v>195.50002638702176</v>
      </c>
      <c r="E548" s="259">
        <f t="shared" si="40"/>
        <v>185.585184</v>
      </c>
      <c r="F548" s="266"/>
      <c r="G548" s="190" t="str">
        <f t="shared" si="41"/>
        <v/>
      </c>
      <c r="H548" s="261" t="str">
        <f t="shared" si="42"/>
        <v/>
      </c>
      <c r="I548" s="262"/>
    </row>
    <row r="549" spans="1:9">
      <c r="A549" s="257">
        <f t="shared" si="39"/>
        <v>547</v>
      </c>
      <c r="B549" s="258">
        <v>44895</v>
      </c>
      <c r="C549" s="259">
        <v>56.089641</v>
      </c>
      <c r="D549" s="260">
        <v>195.50002638702176</v>
      </c>
      <c r="E549" s="259">
        <f t="shared" si="40"/>
        <v>56.089641</v>
      </c>
      <c r="F549" s="266"/>
      <c r="G549" s="190" t="str">
        <f t="shared" si="41"/>
        <v/>
      </c>
      <c r="H549" s="261" t="str">
        <f t="shared" si="42"/>
        <v/>
      </c>
      <c r="I549" s="262"/>
    </row>
    <row r="550" spans="1:9">
      <c r="A550" s="257">
        <f t="shared" si="39"/>
        <v>548</v>
      </c>
      <c r="B550" s="258">
        <v>44896</v>
      </c>
      <c r="C550" s="259">
        <v>155.51710500000002</v>
      </c>
      <c r="D550" s="260">
        <v>189.19357392292429</v>
      </c>
      <c r="E550" s="259">
        <f t="shared" si="40"/>
        <v>155.51710500000002</v>
      </c>
      <c r="F550" s="266"/>
      <c r="G550" s="190" t="str">
        <f t="shared" si="41"/>
        <v/>
      </c>
      <c r="H550" s="261" t="str">
        <f t="shared" si="42"/>
        <v/>
      </c>
      <c r="I550" s="262"/>
    </row>
    <row r="551" spans="1:9">
      <c r="A551" s="257">
        <f t="shared" si="39"/>
        <v>549</v>
      </c>
      <c r="B551" s="258">
        <v>44897</v>
      </c>
      <c r="C551" s="259">
        <v>79.310276999999999</v>
      </c>
      <c r="D551" s="260">
        <v>190.91252881099228</v>
      </c>
      <c r="E551" s="259">
        <f t="shared" si="40"/>
        <v>79.310276999999999</v>
      </c>
      <c r="F551" s="266"/>
      <c r="G551" s="190" t="str">
        <f t="shared" si="41"/>
        <v/>
      </c>
      <c r="H551" s="261" t="str">
        <f t="shared" si="42"/>
        <v/>
      </c>
      <c r="I551" s="262"/>
    </row>
    <row r="552" spans="1:9">
      <c r="A552" s="257">
        <f t="shared" si="39"/>
        <v>550</v>
      </c>
      <c r="B552" s="258">
        <v>44898</v>
      </c>
      <c r="C552" s="259">
        <v>66.065767000000008</v>
      </c>
      <c r="D552" s="260">
        <v>190.91252881099228</v>
      </c>
      <c r="E552" s="259">
        <f t="shared" si="40"/>
        <v>66.065767000000008</v>
      </c>
      <c r="F552" s="266"/>
      <c r="G552" s="190" t="str">
        <f t="shared" si="41"/>
        <v/>
      </c>
      <c r="H552" s="261" t="str">
        <f t="shared" si="42"/>
        <v/>
      </c>
      <c r="I552" s="262"/>
    </row>
    <row r="553" spans="1:9">
      <c r="A553" s="257">
        <f t="shared" si="39"/>
        <v>551</v>
      </c>
      <c r="B553" s="258">
        <v>44899</v>
      </c>
      <c r="C553" s="259">
        <v>52.734792999999996</v>
      </c>
      <c r="D553" s="260">
        <v>190.91252881099228</v>
      </c>
      <c r="E553" s="259">
        <f t="shared" si="40"/>
        <v>52.734792999999996</v>
      </c>
      <c r="F553" s="266"/>
      <c r="G553" s="190" t="str">
        <f t="shared" si="41"/>
        <v/>
      </c>
      <c r="H553" s="261" t="str">
        <f t="shared" si="42"/>
        <v/>
      </c>
      <c r="I553" s="262"/>
    </row>
    <row r="554" spans="1:9">
      <c r="A554" s="257">
        <f t="shared" si="39"/>
        <v>552</v>
      </c>
      <c r="B554" s="258">
        <v>44900</v>
      </c>
      <c r="C554" s="259">
        <v>129.03552099999999</v>
      </c>
      <c r="D554" s="260">
        <v>190.91252881099228</v>
      </c>
      <c r="E554" s="259">
        <f t="shared" si="40"/>
        <v>129.03552099999999</v>
      </c>
      <c r="F554" s="266"/>
      <c r="G554" s="190" t="str">
        <f t="shared" si="41"/>
        <v/>
      </c>
      <c r="H554" s="261" t="str">
        <f t="shared" si="42"/>
        <v/>
      </c>
      <c r="I554" s="262"/>
    </row>
    <row r="555" spans="1:9">
      <c r="A555" s="257">
        <f t="shared" si="39"/>
        <v>553</v>
      </c>
      <c r="B555" s="258">
        <v>44901</v>
      </c>
      <c r="C555" s="259">
        <v>29.197340000000001</v>
      </c>
      <c r="D555" s="260">
        <v>190.91252881099228</v>
      </c>
      <c r="E555" s="259">
        <f t="shared" si="40"/>
        <v>29.197340000000001</v>
      </c>
      <c r="F555" s="266"/>
      <c r="G555" s="190" t="str">
        <f t="shared" si="41"/>
        <v/>
      </c>
      <c r="H555" s="261" t="str">
        <f t="shared" si="42"/>
        <v/>
      </c>
      <c r="I555" s="262"/>
    </row>
    <row r="556" spans="1:9">
      <c r="A556" s="257">
        <f t="shared" si="39"/>
        <v>554</v>
      </c>
      <c r="B556" s="258">
        <v>44902</v>
      </c>
      <c r="C556" s="259">
        <v>42.074795000000002</v>
      </c>
      <c r="D556" s="260">
        <v>190.91252881099228</v>
      </c>
      <c r="E556" s="259">
        <f t="shared" si="40"/>
        <v>42.074795000000002</v>
      </c>
      <c r="F556" s="266"/>
      <c r="G556" s="190" t="str">
        <f t="shared" si="41"/>
        <v/>
      </c>
      <c r="H556" s="261" t="str">
        <f t="shared" si="42"/>
        <v/>
      </c>
      <c r="I556" s="262"/>
    </row>
    <row r="557" spans="1:9">
      <c r="A557" s="257">
        <f t="shared" si="39"/>
        <v>555</v>
      </c>
      <c r="B557" s="258">
        <v>44903</v>
      </c>
      <c r="C557" s="259">
        <v>177.85244699999998</v>
      </c>
      <c r="D557" s="260">
        <v>190.91252881099228</v>
      </c>
      <c r="E557" s="259">
        <f t="shared" si="40"/>
        <v>177.85244699999998</v>
      </c>
      <c r="F557" s="266"/>
      <c r="G557" s="190" t="str">
        <f t="shared" si="41"/>
        <v/>
      </c>
      <c r="H557" s="261" t="str">
        <f t="shared" si="42"/>
        <v/>
      </c>
      <c r="I557" s="262"/>
    </row>
    <row r="558" spans="1:9">
      <c r="A558" s="257">
        <f t="shared" si="39"/>
        <v>556</v>
      </c>
      <c r="B558" s="258">
        <v>44904</v>
      </c>
      <c r="C558" s="259">
        <v>178.00232199999999</v>
      </c>
      <c r="D558" s="260">
        <v>190.91252881099228</v>
      </c>
      <c r="E558" s="259">
        <f t="shared" si="40"/>
        <v>178.00232199999999</v>
      </c>
      <c r="F558" s="266"/>
      <c r="G558" s="190" t="str">
        <f t="shared" si="41"/>
        <v/>
      </c>
      <c r="H558" s="261" t="str">
        <f t="shared" si="42"/>
        <v/>
      </c>
      <c r="I558" s="262"/>
    </row>
    <row r="559" spans="1:9">
      <c r="A559" s="257">
        <f t="shared" si="39"/>
        <v>557</v>
      </c>
      <c r="B559" s="258">
        <v>44905</v>
      </c>
      <c r="C559" s="259">
        <v>250.728737</v>
      </c>
      <c r="D559" s="260">
        <v>190.91252881099228</v>
      </c>
      <c r="E559" s="259">
        <f t="shared" si="40"/>
        <v>190.91252881099228</v>
      </c>
      <c r="F559" s="266"/>
      <c r="G559" s="190" t="str">
        <f t="shared" si="41"/>
        <v/>
      </c>
      <c r="H559" s="261" t="str">
        <f t="shared" si="42"/>
        <v/>
      </c>
      <c r="I559" s="262"/>
    </row>
    <row r="560" spans="1:9">
      <c r="A560" s="257">
        <f t="shared" si="39"/>
        <v>558</v>
      </c>
      <c r="B560" s="258">
        <v>44906</v>
      </c>
      <c r="C560" s="259">
        <v>140.709261</v>
      </c>
      <c r="D560" s="260">
        <v>190.91252881099228</v>
      </c>
      <c r="E560" s="259">
        <f t="shared" si="40"/>
        <v>140.709261</v>
      </c>
      <c r="F560" s="266"/>
      <c r="G560" s="190" t="str">
        <f t="shared" si="41"/>
        <v/>
      </c>
      <c r="H560" s="261" t="str">
        <f t="shared" si="42"/>
        <v/>
      </c>
      <c r="I560" s="262"/>
    </row>
    <row r="561" spans="1:9">
      <c r="A561" s="257">
        <f t="shared" si="39"/>
        <v>559</v>
      </c>
      <c r="B561" s="258">
        <v>44907</v>
      </c>
      <c r="C561" s="259">
        <v>342.96969499999994</v>
      </c>
      <c r="D561" s="260">
        <v>190.91252881099228</v>
      </c>
      <c r="E561" s="259">
        <f t="shared" si="40"/>
        <v>190.91252881099228</v>
      </c>
      <c r="F561" s="266"/>
      <c r="G561" s="190" t="str">
        <f t="shared" si="41"/>
        <v/>
      </c>
      <c r="H561" s="261" t="str">
        <f t="shared" si="42"/>
        <v/>
      </c>
      <c r="I561" s="262"/>
    </row>
    <row r="562" spans="1:9">
      <c r="A562" s="257">
        <f t="shared" si="39"/>
        <v>560</v>
      </c>
      <c r="B562" s="258">
        <v>44908</v>
      </c>
      <c r="C562" s="259">
        <v>284.63600199999996</v>
      </c>
      <c r="D562" s="260">
        <v>190.91252881099228</v>
      </c>
      <c r="E562" s="259">
        <f t="shared" si="40"/>
        <v>190.91252881099228</v>
      </c>
      <c r="F562" s="266"/>
      <c r="G562" s="190" t="str">
        <f t="shared" si="41"/>
        <v/>
      </c>
      <c r="H562" s="261" t="str">
        <f t="shared" si="42"/>
        <v/>
      </c>
      <c r="I562" s="262"/>
    </row>
    <row r="563" spans="1:9">
      <c r="A563" s="257">
        <f t="shared" si="39"/>
        <v>561</v>
      </c>
      <c r="B563" s="258">
        <v>44909</v>
      </c>
      <c r="C563" s="259">
        <v>242.86334599999998</v>
      </c>
      <c r="D563" s="260">
        <v>190.91252881099228</v>
      </c>
      <c r="E563" s="259">
        <f t="shared" si="40"/>
        <v>190.91252881099228</v>
      </c>
      <c r="F563" s="266"/>
      <c r="G563" s="190" t="str">
        <f t="shared" si="41"/>
        <v/>
      </c>
      <c r="H563" s="261" t="str">
        <f t="shared" si="42"/>
        <v/>
      </c>
      <c r="I563" s="262"/>
    </row>
    <row r="564" spans="1:9">
      <c r="A564" s="257">
        <f t="shared" si="39"/>
        <v>562</v>
      </c>
      <c r="B564" s="258">
        <v>44910</v>
      </c>
      <c r="C564" s="259">
        <v>189.525733</v>
      </c>
      <c r="D564" s="260">
        <v>190.91252881099228</v>
      </c>
      <c r="E564" s="259">
        <f t="shared" si="40"/>
        <v>189.525733</v>
      </c>
      <c r="F564" s="266"/>
      <c r="G564" s="190" t="str">
        <f t="shared" si="41"/>
        <v>D</v>
      </c>
      <c r="H564" s="261" t="str">
        <f t="shared" si="42"/>
        <v>190,9</v>
      </c>
      <c r="I564" s="262"/>
    </row>
    <row r="565" spans="1:9">
      <c r="A565" s="257">
        <f t="shared" si="39"/>
        <v>563</v>
      </c>
      <c r="B565" s="258">
        <v>44911</v>
      </c>
      <c r="C565" s="259">
        <v>139.34652700000001</v>
      </c>
      <c r="D565" s="260">
        <v>190.91252881099228</v>
      </c>
      <c r="E565" s="259">
        <f t="shared" si="40"/>
        <v>139.34652700000001</v>
      </c>
      <c r="F565" s="266"/>
      <c r="G565" s="190" t="str">
        <f t="shared" si="41"/>
        <v/>
      </c>
      <c r="H565" s="261" t="str">
        <f t="shared" si="42"/>
        <v/>
      </c>
      <c r="I565" s="262"/>
    </row>
    <row r="566" spans="1:9">
      <c r="A566" s="257">
        <f t="shared" si="39"/>
        <v>564</v>
      </c>
      <c r="B566" s="258">
        <v>44912</v>
      </c>
      <c r="C566" s="259">
        <v>58.324086999999999</v>
      </c>
      <c r="D566" s="260">
        <v>190.91252881099228</v>
      </c>
      <c r="E566" s="259">
        <f t="shared" si="40"/>
        <v>58.324086999999999</v>
      </c>
      <c r="F566" s="266"/>
      <c r="G566" s="190" t="str">
        <f t="shared" si="41"/>
        <v/>
      </c>
      <c r="H566" s="261" t="str">
        <f t="shared" si="42"/>
        <v/>
      </c>
      <c r="I566" s="262"/>
    </row>
    <row r="567" spans="1:9">
      <c r="A567" s="257">
        <f t="shared" si="39"/>
        <v>565</v>
      </c>
      <c r="B567" s="258">
        <v>44913</v>
      </c>
      <c r="C567" s="259">
        <v>185.30437899999998</v>
      </c>
      <c r="D567" s="260">
        <v>190.91252881099228</v>
      </c>
      <c r="E567" s="259">
        <f t="shared" si="40"/>
        <v>185.30437899999998</v>
      </c>
      <c r="F567" s="266"/>
      <c r="G567" s="190" t="str">
        <f t="shared" si="41"/>
        <v/>
      </c>
      <c r="H567" s="261" t="str">
        <f t="shared" si="42"/>
        <v/>
      </c>
      <c r="I567" s="262"/>
    </row>
    <row r="568" spans="1:9">
      <c r="A568" s="257">
        <f t="shared" si="39"/>
        <v>566</v>
      </c>
      <c r="B568" s="258">
        <v>44914</v>
      </c>
      <c r="C568" s="259">
        <v>251.69252399999999</v>
      </c>
      <c r="D568" s="260">
        <v>190.91252881099228</v>
      </c>
      <c r="E568" s="259">
        <f t="shared" si="40"/>
        <v>190.91252881099228</v>
      </c>
      <c r="F568" s="266"/>
      <c r="G568" s="190" t="str">
        <f t="shared" si="41"/>
        <v/>
      </c>
      <c r="H568" s="261" t="str">
        <f t="shared" si="42"/>
        <v/>
      </c>
      <c r="I568" s="262"/>
    </row>
    <row r="569" spans="1:9">
      <c r="A569" s="257">
        <f t="shared" si="39"/>
        <v>567</v>
      </c>
      <c r="B569" s="258">
        <v>44915</v>
      </c>
      <c r="C569" s="259">
        <v>283.48378600000001</v>
      </c>
      <c r="D569" s="260">
        <v>190.91252881099228</v>
      </c>
      <c r="E569" s="259">
        <f t="shared" si="40"/>
        <v>190.91252881099228</v>
      </c>
      <c r="F569" s="266"/>
      <c r="G569" s="190" t="str">
        <f t="shared" si="41"/>
        <v/>
      </c>
      <c r="H569" s="261" t="str">
        <f t="shared" si="42"/>
        <v/>
      </c>
      <c r="I569" s="262"/>
    </row>
    <row r="570" spans="1:9">
      <c r="A570" s="257">
        <f t="shared" si="39"/>
        <v>568</v>
      </c>
      <c r="B570" s="258">
        <v>44916</v>
      </c>
      <c r="C570" s="259">
        <v>319.44269000000003</v>
      </c>
      <c r="D570" s="260">
        <v>190.91252881099228</v>
      </c>
      <c r="E570" s="259">
        <f t="shared" si="40"/>
        <v>190.91252881099228</v>
      </c>
      <c r="F570" s="266"/>
      <c r="G570" s="190" t="str">
        <f t="shared" si="41"/>
        <v/>
      </c>
      <c r="H570" s="261" t="str">
        <f t="shared" si="42"/>
        <v/>
      </c>
      <c r="I570" s="262"/>
    </row>
    <row r="571" spans="1:9">
      <c r="A571" s="257">
        <f t="shared" si="39"/>
        <v>569</v>
      </c>
      <c r="B571" s="258">
        <v>44917</v>
      </c>
      <c r="C571" s="259">
        <v>298.89985899999999</v>
      </c>
      <c r="D571" s="260">
        <v>190.91252881099228</v>
      </c>
      <c r="E571" s="259">
        <f t="shared" si="40"/>
        <v>190.91252881099228</v>
      </c>
      <c r="F571" s="266"/>
      <c r="G571" s="190" t="str">
        <f t="shared" si="41"/>
        <v/>
      </c>
      <c r="H571" s="261" t="str">
        <f t="shared" si="42"/>
        <v/>
      </c>
      <c r="I571" s="262"/>
    </row>
    <row r="572" spans="1:9">
      <c r="A572" s="257">
        <f t="shared" si="39"/>
        <v>570</v>
      </c>
      <c r="B572" s="258">
        <v>44918</v>
      </c>
      <c r="C572" s="259">
        <v>261.51769899999999</v>
      </c>
      <c r="D572" s="260">
        <v>190.91252881099228</v>
      </c>
      <c r="E572" s="259">
        <f t="shared" si="40"/>
        <v>190.91252881099228</v>
      </c>
      <c r="F572" s="266"/>
      <c r="G572" s="190" t="str">
        <f t="shared" si="41"/>
        <v/>
      </c>
      <c r="H572" s="261" t="str">
        <f t="shared" si="42"/>
        <v/>
      </c>
      <c r="I572" s="262"/>
    </row>
    <row r="573" spans="1:9">
      <c r="A573" s="257">
        <f t="shared" si="39"/>
        <v>571</v>
      </c>
      <c r="B573" s="258">
        <v>44919</v>
      </c>
      <c r="C573" s="259">
        <v>173.89031</v>
      </c>
      <c r="D573" s="260">
        <v>190.91252881099228</v>
      </c>
      <c r="E573" s="259">
        <f t="shared" si="40"/>
        <v>173.89031</v>
      </c>
      <c r="F573" s="266"/>
      <c r="G573" s="190" t="str">
        <f t="shared" si="41"/>
        <v/>
      </c>
      <c r="H573" s="261" t="str">
        <f t="shared" si="42"/>
        <v/>
      </c>
      <c r="I573" s="262"/>
    </row>
    <row r="574" spans="1:9">
      <c r="A574" s="257">
        <f t="shared" si="39"/>
        <v>572</v>
      </c>
      <c r="B574" s="258">
        <v>44920</v>
      </c>
      <c r="C574" s="259">
        <v>170.39412799999999</v>
      </c>
      <c r="D574" s="260">
        <v>190.91252881099228</v>
      </c>
      <c r="E574" s="259">
        <f t="shared" si="40"/>
        <v>170.39412799999999</v>
      </c>
      <c r="F574" s="266"/>
      <c r="G574" s="190" t="str">
        <f t="shared" si="41"/>
        <v/>
      </c>
      <c r="H574" s="261" t="str">
        <f t="shared" si="42"/>
        <v/>
      </c>
      <c r="I574" s="262"/>
    </row>
    <row r="575" spans="1:9">
      <c r="A575" s="257">
        <f t="shared" si="39"/>
        <v>573</v>
      </c>
      <c r="B575" s="258">
        <v>44921</v>
      </c>
      <c r="C575" s="259">
        <v>56.449472999999998</v>
      </c>
      <c r="D575" s="260">
        <v>190.91252881099228</v>
      </c>
      <c r="E575" s="259">
        <f t="shared" si="40"/>
        <v>56.449472999999998</v>
      </c>
      <c r="F575" s="266"/>
      <c r="G575" s="190" t="str">
        <f t="shared" si="41"/>
        <v/>
      </c>
      <c r="H575" s="261" t="str">
        <f t="shared" si="42"/>
        <v/>
      </c>
      <c r="I575" s="262"/>
    </row>
    <row r="576" spans="1:9">
      <c r="A576" s="257">
        <f t="shared" si="39"/>
        <v>574</v>
      </c>
      <c r="B576" s="258">
        <v>44922</v>
      </c>
      <c r="C576" s="259">
        <v>66.782187000000008</v>
      </c>
      <c r="D576" s="260">
        <v>190.91252881099228</v>
      </c>
      <c r="E576" s="259">
        <f t="shared" si="40"/>
        <v>66.782187000000008</v>
      </c>
      <c r="F576" s="266"/>
      <c r="G576" s="190" t="str">
        <f t="shared" si="41"/>
        <v/>
      </c>
      <c r="H576" s="261" t="str">
        <f t="shared" si="42"/>
        <v/>
      </c>
      <c r="I576" s="262"/>
    </row>
    <row r="577" spans="1:9">
      <c r="A577" s="257">
        <f t="shared" si="39"/>
        <v>575</v>
      </c>
      <c r="B577" s="258">
        <v>44923</v>
      </c>
      <c r="C577" s="259">
        <v>198.00154500000002</v>
      </c>
      <c r="D577" s="260">
        <v>190.91252881099228</v>
      </c>
      <c r="E577" s="259">
        <f t="shared" si="40"/>
        <v>190.91252881099228</v>
      </c>
      <c r="F577" s="266"/>
      <c r="G577" s="190" t="str">
        <f t="shared" si="41"/>
        <v/>
      </c>
      <c r="H577" s="261" t="str">
        <f t="shared" si="42"/>
        <v/>
      </c>
      <c r="I577" s="262"/>
    </row>
    <row r="578" spans="1:9">
      <c r="A578" s="257">
        <f t="shared" si="39"/>
        <v>576</v>
      </c>
      <c r="B578" s="258">
        <v>44924</v>
      </c>
      <c r="C578" s="259">
        <v>237.325434</v>
      </c>
      <c r="D578" s="260">
        <v>190.91252881099228</v>
      </c>
      <c r="E578" s="259">
        <f t="shared" si="40"/>
        <v>190.91252881099228</v>
      </c>
      <c r="F578" s="266"/>
      <c r="G578" s="190" t="str">
        <f t="shared" si="41"/>
        <v/>
      </c>
      <c r="H578" s="261" t="str">
        <f t="shared" si="42"/>
        <v/>
      </c>
      <c r="I578" s="262"/>
    </row>
    <row r="579" spans="1:9">
      <c r="A579" s="257">
        <f t="shared" si="39"/>
        <v>577</v>
      </c>
      <c r="B579" s="258">
        <v>44925</v>
      </c>
      <c r="C579" s="259">
        <v>315.08540700000003</v>
      </c>
      <c r="D579" s="260">
        <v>190.91252881099228</v>
      </c>
      <c r="E579" s="259">
        <f t="shared" si="40"/>
        <v>190.91252881099228</v>
      </c>
      <c r="F579" s="266"/>
      <c r="G579" s="190" t="str">
        <f t="shared" si="41"/>
        <v/>
      </c>
      <c r="H579" s="261" t="str">
        <f t="shared" si="42"/>
        <v/>
      </c>
      <c r="I579" s="262"/>
    </row>
    <row r="580" spans="1:9">
      <c r="A580" s="257">
        <f t="shared" si="39"/>
        <v>578</v>
      </c>
      <c r="B580" s="258">
        <v>44926</v>
      </c>
      <c r="C580" s="259">
        <v>168.69911100000002</v>
      </c>
      <c r="D580" s="260">
        <v>190.91252881099228</v>
      </c>
      <c r="E580" s="259">
        <f t="shared" si="40"/>
        <v>168.69911100000002</v>
      </c>
      <c r="F580" s="266"/>
      <c r="G580" s="190" t="str">
        <f t="shared" si="41"/>
        <v/>
      </c>
      <c r="H580" s="261" t="str">
        <f t="shared" si="42"/>
        <v/>
      </c>
      <c r="I580" s="262"/>
    </row>
    <row r="581" spans="1:9">
      <c r="A581" s="257">
        <f t="shared" si="39"/>
        <v>579</v>
      </c>
      <c r="B581" s="258">
        <v>44927</v>
      </c>
      <c r="C581" s="259">
        <v>160.742456</v>
      </c>
      <c r="D581" s="260">
        <v>224.95485312553484</v>
      </c>
      <c r="E581" s="259">
        <f t="shared" si="40"/>
        <v>160.742456</v>
      </c>
      <c r="F581" s="262">
        <f>YEAR(B581)</f>
        <v>2023</v>
      </c>
      <c r="G581" s="190" t="str">
        <f t="shared" si="41"/>
        <v/>
      </c>
      <c r="H581" s="261" t="str">
        <f t="shared" si="42"/>
        <v/>
      </c>
      <c r="I581" s="262"/>
    </row>
    <row r="582" spans="1:9">
      <c r="A582" s="257">
        <f t="shared" si="39"/>
        <v>580</v>
      </c>
      <c r="B582" s="258">
        <v>44928</v>
      </c>
      <c r="C582" s="259">
        <v>96.925343999999996</v>
      </c>
      <c r="D582" s="260">
        <v>224.95485312553484</v>
      </c>
      <c r="E582" s="259">
        <f t="shared" si="40"/>
        <v>96.925343999999996</v>
      </c>
      <c r="F582" s="266"/>
      <c r="G582" s="190" t="str">
        <f t="shared" si="41"/>
        <v/>
      </c>
      <c r="H582" s="261" t="str">
        <f t="shared" si="42"/>
        <v/>
      </c>
      <c r="I582" s="262"/>
    </row>
    <row r="583" spans="1:9">
      <c r="A583" s="257">
        <f t="shared" si="39"/>
        <v>581</v>
      </c>
      <c r="B583" s="258">
        <v>44929</v>
      </c>
      <c r="C583" s="259">
        <v>69.066717000000011</v>
      </c>
      <c r="D583" s="260">
        <v>224.95485312553484</v>
      </c>
      <c r="E583" s="259">
        <f t="shared" si="40"/>
        <v>69.066717000000011</v>
      </c>
      <c r="F583" s="266"/>
      <c r="G583" s="190" t="str">
        <f t="shared" si="41"/>
        <v/>
      </c>
      <c r="H583" s="261" t="str">
        <f t="shared" si="42"/>
        <v/>
      </c>
      <c r="I583" s="262"/>
    </row>
    <row r="584" spans="1:9">
      <c r="A584" s="257">
        <f t="shared" si="39"/>
        <v>582</v>
      </c>
      <c r="B584" s="258">
        <v>44930</v>
      </c>
      <c r="C584" s="259">
        <v>65.583622000000005</v>
      </c>
      <c r="D584" s="260">
        <v>224.95485312553484</v>
      </c>
      <c r="E584" s="259">
        <f t="shared" si="40"/>
        <v>65.583622000000005</v>
      </c>
      <c r="F584" s="266"/>
      <c r="G584" s="190" t="str">
        <f t="shared" si="41"/>
        <v/>
      </c>
      <c r="H584" s="261" t="str">
        <f t="shared" si="42"/>
        <v/>
      </c>
      <c r="I584" s="262"/>
    </row>
    <row r="585" spans="1:9">
      <c r="A585" s="257">
        <f t="shared" si="39"/>
        <v>583</v>
      </c>
      <c r="B585" s="258">
        <v>44931</v>
      </c>
      <c r="C585" s="259">
        <v>43.716430000000003</v>
      </c>
      <c r="D585" s="260">
        <v>224.95485312553484</v>
      </c>
      <c r="E585" s="259">
        <f t="shared" si="40"/>
        <v>43.716430000000003</v>
      </c>
      <c r="F585" s="266"/>
      <c r="G585" s="190" t="str">
        <f t="shared" si="41"/>
        <v/>
      </c>
      <c r="H585" s="261" t="str">
        <f t="shared" si="42"/>
        <v/>
      </c>
      <c r="I585" s="262"/>
    </row>
    <row r="586" spans="1:9">
      <c r="A586" s="257">
        <f t="shared" si="39"/>
        <v>584</v>
      </c>
      <c r="B586" s="258">
        <v>44932</v>
      </c>
      <c r="C586" s="259">
        <v>84.449770999999998</v>
      </c>
      <c r="D586" s="260">
        <v>224.95485312553484</v>
      </c>
      <c r="E586" s="259">
        <f t="shared" si="40"/>
        <v>84.449770999999998</v>
      </c>
      <c r="F586" s="266"/>
      <c r="G586" s="190" t="str">
        <f t="shared" si="41"/>
        <v/>
      </c>
      <c r="H586" s="261" t="str">
        <f t="shared" si="42"/>
        <v/>
      </c>
      <c r="I586" s="262"/>
    </row>
    <row r="587" spans="1:9">
      <c r="A587" s="257">
        <f t="shared" si="39"/>
        <v>585</v>
      </c>
      <c r="B587" s="258">
        <v>44933</v>
      </c>
      <c r="C587" s="259">
        <v>304.76905900000003</v>
      </c>
      <c r="D587" s="260">
        <v>224.95485312553484</v>
      </c>
      <c r="E587" s="259">
        <f t="shared" si="40"/>
        <v>224.95485312553484</v>
      </c>
      <c r="F587" s="266"/>
      <c r="G587" s="190" t="str">
        <f t="shared" si="41"/>
        <v/>
      </c>
      <c r="H587" s="261" t="str">
        <f t="shared" si="42"/>
        <v/>
      </c>
      <c r="I587" s="262"/>
    </row>
    <row r="588" spans="1:9">
      <c r="A588" s="257">
        <f t="shared" si="39"/>
        <v>586</v>
      </c>
      <c r="B588" s="258">
        <v>44934</v>
      </c>
      <c r="C588" s="259">
        <v>374.17100900000003</v>
      </c>
      <c r="D588" s="260">
        <v>224.95485312553484</v>
      </c>
      <c r="E588" s="259">
        <f t="shared" si="40"/>
        <v>224.95485312553484</v>
      </c>
      <c r="F588" s="266"/>
      <c r="G588" s="190" t="str">
        <f t="shared" si="41"/>
        <v/>
      </c>
      <c r="H588" s="261" t="str">
        <f t="shared" si="42"/>
        <v/>
      </c>
      <c r="I588" s="262"/>
    </row>
    <row r="589" spans="1:9">
      <c r="A589" s="257">
        <f t="shared" si="39"/>
        <v>587</v>
      </c>
      <c r="B589" s="258">
        <v>44935</v>
      </c>
      <c r="C589" s="259">
        <v>299.28514799999999</v>
      </c>
      <c r="D589" s="260">
        <v>224.95485312553484</v>
      </c>
      <c r="E589" s="259">
        <f t="shared" si="40"/>
        <v>224.95485312553484</v>
      </c>
      <c r="F589" s="266"/>
      <c r="G589" s="190" t="str">
        <f t="shared" si="41"/>
        <v/>
      </c>
      <c r="H589" s="261" t="str">
        <f t="shared" si="42"/>
        <v/>
      </c>
      <c r="I589" s="262"/>
    </row>
    <row r="590" spans="1:9">
      <c r="A590" s="257">
        <f t="shared" si="39"/>
        <v>588</v>
      </c>
      <c r="B590" s="258">
        <v>44936</v>
      </c>
      <c r="C590" s="259">
        <v>208.771546</v>
      </c>
      <c r="D590" s="260">
        <v>224.95485312553484</v>
      </c>
      <c r="E590" s="259">
        <f t="shared" si="40"/>
        <v>208.771546</v>
      </c>
      <c r="F590" s="266"/>
      <c r="G590" s="190" t="str">
        <f t="shared" si="41"/>
        <v/>
      </c>
      <c r="H590" s="261" t="str">
        <f t="shared" si="42"/>
        <v/>
      </c>
      <c r="I590" s="262"/>
    </row>
    <row r="591" spans="1:9">
      <c r="A591" s="257">
        <f t="shared" si="39"/>
        <v>589</v>
      </c>
      <c r="B591" s="258">
        <v>44937</v>
      </c>
      <c r="C591" s="259">
        <v>197.841407</v>
      </c>
      <c r="D591" s="260">
        <v>224.95485312553484</v>
      </c>
      <c r="E591" s="259">
        <f t="shared" si="40"/>
        <v>197.841407</v>
      </c>
      <c r="F591" s="266"/>
      <c r="G591" s="190" t="str">
        <f t="shared" si="41"/>
        <v/>
      </c>
      <c r="H591" s="261" t="str">
        <f t="shared" si="42"/>
        <v/>
      </c>
      <c r="I591" s="262"/>
    </row>
    <row r="592" spans="1:9">
      <c r="A592" s="257">
        <f t="shared" si="39"/>
        <v>590</v>
      </c>
      <c r="B592" s="258">
        <v>44938</v>
      </c>
      <c r="C592" s="259">
        <v>148.08566300000001</v>
      </c>
      <c r="D592" s="260">
        <v>224.95485312553484</v>
      </c>
      <c r="E592" s="259">
        <f t="shared" si="40"/>
        <v>148.08566300000001</v>
      </c>
      <c r="F592" s="266"/>
      <c r="G592" s="190" t="str">
        <f t="shared" si="41"/>
        <v/>
      </c>
      <c r="H592" s="261" t="str">
        <f t="shared" si="42"/>
        <v/>
      </c>
      <c r="I592" s="262"/>
    </row>
    <row r="593" spans="1:9">
      <c r="A593" s="257">
        <f t="shared" si="39"/>
        <v>591</v>
      </c>
      <c r="B593" s="258">
        <v>44939</v>
      </c>
      <c r="C593" s="259">
        <v>150.78561199999999</v>
      </c>
      <c r="D593" s="260">
        <v>224.95485312553484</v>
      </c>
      <c r="E593" s="259">
        <f t="shared" si="40"/>
        <v>150.78561199999999</v>
      </c>
      <c r="F593" s="266"/>
      <c r="G593" s="190" t="str">
        <f t="shared" si="41"/>
        <v/>
      </c>
      <c r="H593" s="261" t="str">
        <f t="shared" si="42"/>
        <v/>
      </c>
      <c r="I593" s="262"/>
    </row>
    <row r="594" spans="1:9">
      <c r="A594" s="257">
        <f t="shared" si="39"/>
        <v>592</v>
      </c>
      <c r="B594" s="258">
        <v>44940</v>
      </c>
      <c r="C594" s="259">
        <v>180.41785200000001</v>
      </c>
      <c r="D594" s="260">
        <v>224.95485312553484</v>
      </c>
      <c r="E594" s="259">
        <f t="shared" si="40"/>
        <v>180.41785200000001</v>
      </c>
      <c r="F594" s="266"/>
      <c r="G594" s="190" t="str">
        <f t="shared" si="41"/>
        <v/>
      </c>
      <c r="H594" s="261" t="str">
        <f t="shared" si="42"/>
        <v/>
      </c>
      <c r="I594" s="262"/>
    </row>
    <row r="595" spans="1:9">
      <c r="A595" s="257">
        <f t="shared" si="39"/>
        <v>593</v>
      </c>
      <c r="B595" s="258">
        <v>44941</v>
      </c>
      <c r="C595" s="259">
        <v>286.81993900000003</v>
      </c>
      <c r="D595" s="260">
        <v>224.95485312553484</v>
      </c>
      <c r="E595" s="259">
        <f t="shared" si="40"/>
        <v>224.95485312553484</v>
      </c>
      <c r="F595" s="266"/>
      <c r="G595" s="190" t="str">
        <f t="shared" si="41"/>
        <v>E</v>
      </c>
      <c r="H595" s="261" t="str">
        <f t="shared" si="42"/>
        <v>225,0</v>
      </c>
      <c r="I595" s="262"/>
    </row>
    <row r="596" spans="1:9">
      <c r="A596" s="257">
        <f t="shared" si="39"/>
        <v>594</v>
      </c>
      <c r="B596" s="258">
        <v>44942</v>
      </c>
      <c r="C596" s="259">
        <v>399.84736099999998</v>
      </c>
      <c r="D596" s="260">
        <v>224.95485312553484</v>
      </c>
      <c r="E596" s="259">
        <f t="shared" si="40"/>
        <v>224.95485312553484</v>
      </c>
      <c r="F596" s="266"/>
      <c r="G596" s="190" t="str">
        <f t="shared" si="41"/>
        <v/>
      </c>
      <c r="H596" s="261" t="str">
        <f t="shared" si="42"/>
        <v/>
      </c>
      <c r="I596" s="262"/>
    </row>
    <row r="597" spans="1:9">
      <c r="A597" s="257">
        <f t="shared" si="39"/>
        <v>595</v>
      </c>
      <c r="B597" s="258">
        <v>44943</v>
      </c>
      <c r="C597" s="259">
        <v>390.29002499999996</v>
      </c>
      <c r="D597" s="260">
        <v>224.95485312553484</v>
      </c>
      <c r="E597" s="259">
        <f t="shared" si="40"/>
        <v>224.95485312553484</v>
      </c>
      <c r="F597" s="266"/>
      <c r="G597" s="190" t="str">
        <f t="shared" si="41"/>
        <v/>
      </c>
      <c r="H597" s="261" t="str">
        <f t="shared" si="42"/>
        <v/>
      </c>
      <c r="I597" s="262"/>
    </row>
    <row r="598" spans="1:9">
      <c r="A598" s="257">
        <f t="shared" si="39"/>
        <v>596</v>
      </c>
      <c r="B598" s="258">
        <v>44944</v>
      </c>
      <c r="C598" s="259">
        <v>357.234509</v>
      </c>
      <c r="D598" s="260">
        <v>224.95485312553484</v>
      </c>
      <c r="E598" s="259">
        <f t="shared" si="40"/>
        <v>224.95485312553484</v>
      </c>
      <c r="F598" s="266"/>
      <c r="G598" s="190" t="str">
        <f t="shared" si="41"/>
        <v/>
      </c>
      <c r="H598" s="261" t="str">
        <f t="shared" si="42"/>
        <v/>
      </c>
      <c r="I598" s="262"/>
    </row>
    <row r="599" spans="1:9">
      <c r="A599" s="257">
        <f t="shared" ref="A599:A662" si="43">+A598+1</f>
        <v>597</v>
      </c>
      <c r="B599" s="258">
        <v>44945</v>
      </c>
      <c r="C599" s="259">
        <v>371.18026500000002</v>
      </c>
      <c r="D599" s="260">
        <v>224.95485312553484</v>
      </c>
      <c r="E599" s="259">
        <f t="shared" ref="E599:E662" si="44">IF(C599&gt;D599,D599,C599)</f>
        <v>224.95485312553484</v>
      </c>
      <c r="F599" s="266"/>
      <c r="G599" s="190" t="str">
        <f t="shared" ref="G599:G662" si="45">IF(DAY(B599)=15,IF(MONTH(B599)=1,"E",IF(MONTH(B599)=2,"F",IF(MONTH(B599)=3,"M",IF(MONTH(B599)=4,"A",IF(MONTH(B599)=5,"M",IF(MONTH(B599)=6,"J",IF(MONTH(B599)=7,"J",IF(MONTH(B599)=8,"A",IF(MONTH(B599)=9,"S",IF(MONTH(B599)=10,"O",IF(MONTH(B599)=11,"N",IF(MONTH(B599)=12,"D","")))))))))))),"")</f>
        <v/>
      </c>
      <c r="H599" s="261" t="str">
        <f t="shared" ref="H599:H662" si="46">IF(DAY($B599)=15,TEXT(D599,"#,0"),"")</f>
        <v/>
      </c>
      <c r="I599" s="262"/>
    </row>
    <row r="600" spans="1:9">
      <c r="A600" s="257">
        <f t="shared" si="43"/>
        <v>598</v>
      </c>
      <c r="B600" s="258">
        <v>44946</v>
      </c>
      <c r="C600" s="259">
        <v>271.78105499999998</v>
      </c>
      <c r="D600" s="260">
        <v>224.95485312553484</v>
      </c>
      <c r="E600" s="259">
        <f t="shared" si="44"/>
        <v>224.95485312553484</v>
      </c>
      <c r="F600" s="266"/>
      <c r="G600" s="190" t="str">
        <f t="shared" si="45"/>
        <v/>
      </c>
      <c r="H600" s="261" t="str">
        <f t="shared" si="46"/>
        <v/>
      </c>
      <c r="I600" s="262"/>
    </row>
    <row r="601" spans="1:9">
      <c r="A601" s="257">
        <f t="shared" si="43"/>
        <v>599</v>
      </c>
      <c r="B601" s="258">
        <v>44947</v>
      </c>
      <c r="C601" s="259">
        <v>270.58741400000002</v>
      </c>
      <c r="D601" s="260">
        <v>224.95485312553484</v>
      </c>
      <c r="E601" s="259">
        <f t="shared" si="44"/>
        <v>224.95485312553484</v>
      </c>
      <c r="F601" s="266"/>
      <c r="G601" s="190" t="str">
        <f t="shared" si="45"/>
        <v/>
      </c>
      <c r="H601" s="261" t="str">
        <f t="shared" si="46"/>
        <v/>
      </c>
      <c r="I601" s="262"/>
    </row>
    <row r="602" spans="1:9">
      <c r="A602" s="257">
        <f t="shared" si="43"/>
        <v>600</v>
      </c>
      <c r="B602" s="258">
        <v>44948</v>
      </c>
      <c r="C602" s="259">
        <v>289.40586300000001</v>
      </c>
      <c r="D602" s="260">
        <v>224.95485312553484</v>
      </c>
      <c r="E602" s="259">
        <f t="shared" si="44"/>
        <v>224.95485312553484</v>
      </c>
      <c r="F602" s="266"/>
      <c r="G602" s="190" t="str">
        <f t="shared" si="45"/>
        <v/>
      </c>
      <c r="H602" s="261" t="str">
        <f t="shared" si="46"/>
        <v/>
      </c>
      <c r="I602" s="262"/>
    </row>
    <row r="603" spans="1:9">
      <c r="A603" s="257">
        <f t="shared" si="43"/>
        <v>601</v>
      </c>
      <c r="B603" s="258">
        <v>44949</v>
      </c>
      <c r="C603" s="259">
        <v>311.13764199999997</v>
      </c>
      <c r="D603" s="260">
        <v>224.95485312553484</v>
      </c>
      <c r="E603" s="259">
        <f t="shared" si="44"/>
        <v>224.95485312553484</v>
      </c>
      <c r="F603" s="266"/>
      <c r="G603" s="190" t="str">
        <f t="shared" si="45"/>
        <v/>
      </c>
      <c r="H603" s="261" t="str">
        <f t="shared" si="46"/>
        <v/>
      </c>
      <c r="I603" s="262"/>
    </row>
    <row r="604" spans="1:9">
      <c r="A604" s="257">
        <f t="shared" si="43"/>
        <v>602</v>
      </c>
      <c r="B604" s="258">
        <v>44950</v>
      </c>
      <c r="C604" s="259">
        <v>235.06967</v>
      </c>
      <c r="D604" s="260">
        <v>224.95485312553484</v>
      </c>
      <c r="E604" s="259">
        <f t="shared" si="44"/>
        <v>224.95485312553484</v>
      </c>
      <c r="F604" s="266"/>
      <c r="G604" s="190" t="str">
        <f t="shared" si="45"/>
        <v/>
      </c>
      <c r="H604" s="261" t="str">
        <f t="shared" si="46"/>
        <v/>
      </c>
      <c r="I604" s="262"/>
    </row>
    <row r="605" spans="1:9">
      <c r="A605" s="257">
        <f t="shared" si="43"/>
        <v>603</v>
      </c>
      <c r="B605" s="258">
        <v>44951</v>
      </c>
      <c r="C605" s="259">
        <v>220.71676399999998</v>
      </c>
      <c r="D605" s="260">
        <v>224.95485312553484</v>
      </c>
      <c r="E605" s="259">
        <f t="shared" si="44"/>
        <v>220.71676399999998</v>
      </c>
      <c r="F605" s="266"/>
      <c r="G605" s="190" t="str">
        <f t="shared" si="45"/>
        <v/>
      </c>
      <c r="H605" s="261" t="str">
        <f t="shared" si="46"/>
        <v/>
      </c>
      <c r="I605" s="262"/>
    </row>
    <row r="606" spans="1:9">
      <c r="A606" s="257">
        <f t="shared" si="43"/>
        <v>604</v>
      </c>
      <c r="B606" s="258">
        <v>44952</v>
      </c>
      <c r="C606" s="259">
        <v>314.24867099999994</v>
      </c>
      <c r="D606" s="260">
        <v>224.95485312553484</v>
      </c>
      <c r="E606" s="259">
        <f t="shared" si="44"/>
        <v>224.95485312553484</v>
      </c>
      <c r="F606" s="266"/>
      <c r="G606" s="190" t="str">
        <f t="shared" si="45"/>
        <v/>
      </c>
      <c r="H606" s="261" t="str">
        <f t="shared" si="46"/>
        <v/>
      </c>
      <c r="I606" s="262"/>
    </row>
    <row r="607" spans="1:9">
      <c r="A607" s="257">
        <f t="shared" si="43"/>
        <v>605</v>
      </c>
      <c r="B607" s="258">
        <v>44953</v>
      </c>
      <c r="C607" s="259">
        <v>340.77733999999998</v>
      </c>
      <c r="D607" s="260">
        <v>224.95485312553484</v>
      </c>
      <c r="E607" s="259">
        <f t="shared" si="44"/>
        <v>224.95485312553484</v>
      </c>
      <c r="F607" s="266"/>
      <c r="G607" s="190" t="str">
        <f t="shared" si="45"/>
        <v/>
      </c>
      <c r="H607" s="261" t="str">
        <f t="shared" si="46"/>
        <v/>
      </c>
      <c r="I607" s="262"/>
    </row>
    <row r="608" spans="1:9">
      <c r="A608" s="257">
        <f t="shared" si="43"/>
        <v>606</v>
      </c>
      <c r="B608" s="258">
        <v>44954</v>
      </c>
      <c r="C608" s="259">
        <v>304.64675599999998</v>
      </c>
      <c r="D608" s="260">
        <v>224.95485312553484</v>
      </c>
      <c r="E608" s="259">
        <f t="shared" si="44"/>
        <v>224.95485312553484</v>
      </c>
      <c r="F608" s="266"/>
      <c r="G608" s="190" t="str">
        <f t="shared" si="45"/>
        <v/>
      </c>
      <c r="H608" s="261" t="str">
        <f t="shared" si="46"/>
        <v/>
      </c>
      <c r="I608" s="262"/>
    </row>
    <row r="609" spans="1:9">
      <c r="A609" s="257">
        <f t="shared" si="43"/>
        <v>607</v>
      </c>
      <c r="B609" s="258">
        <v>44955</v>
      </c>
      <c r="C609" s="259">
        <v>230.59009499999999</v>
      </c>
      <c r="D609" s="260">
        <v>224.95485312553484</v>
      </c>
      <c r="E609" s="259">
        <f t="shared" si="44"/>
        <v>224.95485312553484</v>
      </c>
      <c r="F609" s="266"/>
      <c r="G609" s="190" t="str">
        <f t="shared" si="45"/>
        <v/>
      </c>
      <c r="H609" s="261" t="str">
        <f t="shared" si="46"/>
        <v/>
      </c>
      <c r="I609" s="262"/>
    </row>
    <row r="610" spans="1:9">
      <c r="A610" s="257">
        <f t="shared" si="43"/>
        <v>608</v>
      </c>
      <c r="B610" s="258">
        <v>44956</v>
      </c>
      <c r="C610" s="259">
        <v>154.80600200000001</v>
      </c>
      <c r="D610" s="260">
        <v>224.95485312553484</v>
      </c>
      <c r="E610" s="259">
        <f t="shared" si="44"/>
        <v>154.80600200000001</v>
      </c>
      <c r="F610" s="266"/>
      <c r="G610" s="190" t="str">
        <f t="shared" si="45"/>
        <v/>
      </c>
      <c r="H610" s="261" t="str">
        <f t="shared" si="46"/>
        <v/>
      </c>
      <c r="I610" s="262"/>
    </row>
    <row r="611" spans="1:9">
      <c r="A611" s="257">
        <f t="shared" si="43"/>
        <v>609</v>
      </c>
      <c r="B611" s="258">
        <v>44957</v>
      </c>
      <c r="C611" s="259">
        <v>209.45373699999999</v>
      </c>
      <c r="D611" s="260">
        <v>224.95485312553484</v>
      </c>
      <c r="E611" s="259">
        <f t="shared" si="44"/>
        <v>209.45373699999999</v>
      </c>
      <c r="F611" s="266"/>
      <c r="G611" s="190" t="str">
        <f t="shared" si="45"/>
        <v/>
      </c>
      <c r="H611" s="261" t="str">
        <f t="shared" si="46"/>
        <v/>
      </c>
      <c r="I611" s="262"/>
    </row>
    <row r="612" spans="1:9">
      <c r="A612" s="257">
        <f t="shared" si="43"/>
        <v>610</v>
      </c>
      <c r="B612" s="258">
        <v>44958</v>
      </c>
      <c r="C612" s="259">
        <v>214.64811799999998</v>
      </c>
      <c r="D612" s="260">
        <v>228.18809008967821</v>
      </c>
      <c r="E612" s="259">
        <f t="shared" si="44"/>
        <v>214.64811799999998</v>
      </c>
      <c r="F612" s="262"/>
      <c r="G612" s="190" t="str">
        <f t="shared" si="45"/>
        <v/>
      </c>
      <c r="H612" s="261" t="str">
        <f t="shared" si="46"/>
        <v/>
      </c>
      <c r="I612" s="262"/>
    </row>
    <row r="613" spans="1:9">
      <c r="A613" s="257">
        <f t="shared" si="43"/>
        <v>611</v>
      </c>
      <c r="B613" s="258">
        <v>44959</v>
      </c>
      <c r="C613" s="259">
        <v>113.479387</v>
      </c>
      <c r="D613" s="260">
        <v>228.18809008967821</v>
      </c>
      <c r="E613" s="259">
        <f t="shared" si="44"/>
        <v>113.479387</v>
      </c>
      <c r="F613" s="266"/>
      <c r="G613" s="190" t="str">
        <f t="shared" si="45"/>
        <v/>
      </c>
      <c r="H613" s="261" t="str">
        <f t="shared" si="46"/>
        <v/>
      </c>
      <c r="I613" s="262"/>
    </row>
    <row r="614" spans="1:9">
      <c r="A614" s="257">
        <f t="shared" si="43"/>
        <v>612</v>
      </c>
      <c r="B614" s="258">
        <v>44960</v>
      </c>
      <c r="C614" s="259">
        <v>61.988635000000002</v>
      </c>
      <c r="D614" s="260">
        <v>228.18809008967821</v>
      </c>
      <c r="E614" s="259">
        <f t="shared" si="44"/>
        <v>61.988635000000002</v>
      </c>
      <c r="F614" s="266"/>
      <c r="G614" s="190" t="str">
        <f t="shared" si="45"/>
        <v/>
      </c>
      <c r="H614" s="261" t="str">
        <f t="shared" si="46"/>
        <v/>
      </c>
      <c r="I614" s="262"/>
    </row>
    <row r="615" spans="1:9">
      <c r="A615" s="257">
        <f t="shared" si="43"/>
        <v>613</v>
      </c>
      <c r="B615" s="258">
        <v>44961</v>
      </c>
      <c r="C615" s="259">
        <v>186.59505500000003</v>
      </c>
      <c r="D615" s="260">
        <v>228.18809008967821</v>
      </c>
      <c r="E615" s="259">
        <f t="shared" si="44"/>
        <v>186.59505500000003</v>
      </c>
      <c r="F615" s="266"/>
      <c r="G615" s="190" t="str">
        <f t="shared" si="45"/>
        <v/>
      </c>
      <c r="H615" s="261" t="str">
        <f t="shared" si="46"/>
        <v/>
      </c>
      <c r="I615" s="262"/>
    </row>
    <row r="616" spans="1:9">
      <c r="A616" s="257">
        <f t="shared" si="43"/>
        <v>614</v>
      </c>
      <c r="B616" s="258">
        <v>44962</v>
      </c>
      <c r="C616" s="259">
        <v>282.52705199999997</v>
      </c>
      <c r="D616" s="260">
        <v>228.18809008967821</v>
      </c>
      <c r="E616" s="259">
        <f t="shared" si="44"/>
        <v>228.18809008967821</v>
      </c>
      <c r="F616" s="266"/>
      <c r="G616" s="190" t="str">
        <f t="shared" si="45"/>
        <v/>
      </c>
      <c r="H616" s="261" t="str">
        <f t="shared" si="46"/>
        <v/>
      </c>
      <c r="I616" s="262"/>
    </row>
    <row r="617" spans="1:9">
      <c r="A617" s="257">
        <f t="shared" si="43"/>
        <v>615</v>
      </c>
      <c r="B617" s="258">
        <v>44963</v>
      </c>
      <c r="C617" s="259">
        <v>276.79526600000003</v>
      </c>
      <c r="D617" s="260">
        <v>228.18809008967821</v>
      </c>
      <c r="E617" s="259">
        <f t="shared" si="44"/>
        <v>228.18809008967821</v>
      </c>
      <c r="F617" s="266"/>
      <c r="G617" s="190" t="str">
        <f t="shared" si="45"/>
        <v/>
      </c>
      <c r="H617" s="261" t="str">
        <f t="shared" si="46"/>
        <v/>
      </c>
      <c r="I617" s="262"/>
    </row>
    <row r="618" spans="1:9">
      <c r="A618" s="257">
        <f t="shared" si="43"/>
        <v>616</v>
      </c>
      <c r="B618" s="258">
        <v>44964</v>
      </c>
      <c r="C618" s="259">
        <v>188.16487999999998</v>
      </c>
      <c r="D618" s="260">
        <v>228.18809008967821</v>
      </c>
      <c r="E618" s="259">
        <f t="shared" si="44"/>
        <v>188.16487999999998</v>
      </c>
      <c r="F618" s="266"/>
      <c r="G618" s="190" t="str">
        <f t="shared" si="45"/>
        <v/>
      </c>
      <c r="H618" s="261" t="str">
        <f t="shared" si="46"/>
        <v/>
      </c>
      <c r="I618" s="262"/>
    </row>
    <row r="619" spans="1:9">
      <c r="A619" s="257">
        <f t="shared" si="43"/>
        <v>617</v>
      </c>
      <c r="B619" s="258">
        <v>44965</v>
      </c>
      <c r="C619" s="259">
        <v>171.165256</v>
      </c>
      <c r="D619" s="260">
        <v>228.18809008967821</v>
      </c>
      <c r="E619" s="259">
        <f t="shared" si="44"/>
        <v>171.165256</v>
      </c>
      <c r="F619" s="266"/>
      <c r="G619" s="190" t="str">
        <f t="shared" si="45"/>
        <v/>
      </c>
      <c r="H619" s="261" t="str">
        <f t="shared" si="46"/>
        <v/>
      </c>
      <c r="I619" s="262"/>
    </row>
    <row r="620" spans="1:9">
      <c r="A620" s="257">
        <f t="shared" si="43"/>
        <v>618</v>
      </c>
      <c r="B620" s="258">
        <v>44966</v>
      </c>
      <c r="C620" s="259">
        <v>137.24708200000001</v>
      </c>
      <c r="D620" s="260">
        <v>228.18809008967821</v>
      </c>
      <c r="E620" s="259">
        <f t="shared" si="44"/>
        <v>137.24708200000001</v>
      </c>
      <c r="F620" s="266"/>
      <c r="G620" s="190" t="str">
        <f t="shared" si="45"/>
        <v/>
      </c>
      <c r="H620" s="261" t="str">
        <f t="shared" si="46"/>
        <v/>
      </c>
      <c r="I620" s="262"/>
    </row>
    <row r="621" spans="1:9">
      <c r="A621" s="257">
        <f t="shared" si="43"/>
        <v>619</v>
      </c>
      <c r="B621" s="258">
        <v>44967</v>
      </c>
      <c r="C621" s="259">
        <v>127.27847199999999</v>
      </c>
      <c r="D621" s="260">
        <v>228.18809008967821</v>
      </c>
      <c r="E621" s="259">
        <f t="shared" si="44"/>
        <v>127.27847199999999</v>
      </c>
      <c r="F621" s="266"/>
      <c r="G621" s="190" t="str">
        <f t="shared" si="45"/>
        <v/>
      </c>
      <c r="H621" s="261" t="str">
        <f t="shared" si="46"/>
        <v/>
      </c>
      <c r="I621" s="262"/>
    </row>
    <row r="622" spans="1:9">
      <c r="A622" s="257">
        <f t="shared" si="43"/>
        <v>620</v>
      </c>
      <c r="B622" s="258">
        <v>44968</v>
      </c>
      <c r="C622" s="259">
        <v>156.69558799999999</v>
      </c>
      <c r="D622" s="260">
        <v>228.18809008967821</v>
      </c>
      <c r="E622" s="259">
        <f t="shared" si="44"/>
        <v>156.69558799999999</v>
      </c>
      <c r="F622" s="266"/>
      <c r="G622" s="190" t="str">
        <f t="shared" si="45"/>
        <v/>
      </c>
      <c r="H622" s="261" t="str">
        <f t="shared" si="46"/>
        <v/>
      </c>
      <c r="I622" s="262"/>
    </row>
    <row r="623" spans="1:9">
      <c r="A623" s="257">
        <f t="shared" si="43"/>
        <v>621</v>
      </c>
      <c r="B623" s="258">
        <v>44969</v>
      </c>
      <c r="C623" s="259">
        <v>146.88530499999999</v>
      </c>
      <c r="D623" s="260">
        <v>228.18809008967821</v>
      </c>
      <c r="E623" s="259">
        <f t="shared" si="44"/>
        <v>146.88530499999999</v>
      </c>
      <c r="F623" s="266"/>
      <c r="G623" s="190" t="str">
        <f t="shared" si="45"/>
        <v/>
      </c>
      <c r="H623" s="261" t="str">
        <f t="shared" si="46"/>
        <v/>
      </c>
      <c r="I623" s="262"/>
    </row>
    <row r="624" spans="1:9">
      <c r="A624" s="257">
        <f t="shared" si="43"/>
        <v>622</v>
      </c>
      <c r="B624" s="258">
        <v>44970</v>
      </c>
      <c r="C624" s="259">
        <v>152.99965799999998</v>
      </c>
      <c r="D624" s="260">
        <v>228.18809008967821</v>
      </c>
      <c r="E624" s="259">
        <f t="shared" si="44"/>
        <v>152.99965799999998</v>
      </c>
      <c r="F624" s="266"/>
      <c r="G624" s="190" t="str">
        <f t="shared" si="45"/>
        <v/>
      </c>
      <c r="H624" s="261" t="str">
        <f t="shared" si="46"/>
        <v/>
      </c>
      <c r="I624" s="262"/>
    </row>
    <row r="625" spans="1:9">
      <c r="A625" s="257">
        <f t="shared" si="43"/>
        <v>623</v>
      </c>
      <c r="B625" s="258">
        <v>44971</v>
      </c>
      <c r="C625" s="259">
        <v>216.515151</v>
      </c>
      <c r="D625" s="260">
        <v>228.18809008967821</v>
      </c>
      <c r="E625" s="259">
        <f t="shared" si="44"/>
        <v>216.515151</v>
      </c>
      <c r="F625" s="266"/>
      <c r="G625" s="190" t="str">
        <f t="shared" si="45"/>
        <v/>
      </c>
      <c r="H625" s="261" t="str">
        <f t="shared" si="46"/>
        <v/>
      </c>
      <c r="I625" s="262"/>
    </row>
    <row r="626" spans="1:9">
      <c r="A626" s="257">
        <f t="shared" si="43"/>
        <v>624</v>
      </c>
      <c r="B626" s="258">
        <v>44972</v>
      </c>
      <c r="C626" s="259">
        <v>116.140519</v>
      </c>
      <c r="D626" s="260">
        <v>228.18809008967821</v>
      </c>
      <c r="E626" s="259">
        <f t="shared" si="44"/>
        <v>116.140519</v>
      </c>
      <c r="F626" s="266"/>
      <c r="G626" s="190" t="str">
        <f t="shared" si="45"/>
        <v>F</v>
      </c>
      <c r="H626" s="261" t="str">
        <f t="shared" si="46"/>
        <v>228,2</v>
      </c>
      <c r="I626" s="262"/>
    </row>
    <row r="627" spans="1:9">
      <c r="A627" s="257">
        <f t="shared" si="43"/>
        <v>625</v>
      </c>
      <c r="B627" s="258">
        <v>44973</v>
      </c>
      <c r="C627" s="259">
        <v>59.017904000000001</v>
      </c>
      <c r="D627" s="260">
        <v>228.18809008967821</v>
      </c>
      <c r="E627" s="259">
        <f t="shared" si="44"/>
        <v>59.017904000000001</v>
      </c>
      <c r="F627" s="266"/>
      <c r="G627" s="190" t="str">
        <f t="shared" si="45"/>
        <v/>
      </c>
      <c r="H627" s="261" t="str">
        <f t="shared" si="46"/>
        <v/>
      </c>
      <c r="I627" s="262"/>
    </row>
    <row r="628" spans="1:9">
      <c r="A628" s="257">
        <f t="shared" si="43"/>
        <v>626</v>
      </c>
      <c r="B628" s="258">
        <v>44974</v>
      </c>
      <c r="C628" s="259">
        <v>135.07406800000001</v>
      </c>
      <c r="D628" s="260">
        <v>228.18809008967821</v>
      </c>
      <c r="E628" s="259">
        <f t="shared" si="44"/>
        <v>135.07406800000001</v>
      </c>
      <c r="F628" s="266"/>
      <c r="G628" s="190" t="str">
        <f t="shared" si="45"/>
        <v/>
      </c>
      <c r="H628" s="261" t="str">
        <f t="shared" si="46"/>
        <v/>
      </c>
      <c r="I628" s="262"/>
    </row>
    <row r="629" spans="1:9">
      <c r="A629" s="257">
        <f t="shared" si="43"/>
        <v>627</v>
      </c>
      <c r="B629" s="258">
        <v>44975</v>
      </c>
      <c r="C629" s="259">
        <v>108.896038</v>
      </c>
      <c r="D629" s="260">
        <v>228.18809008967821</v>
      </c>
      <c r="E629" s="259">
        <f t="shared" si="44"/>
        <v>108.896038</v>
      </c>
      <c r="F629" s="266"/>
      <c r="G629" s="190" t="str">
        <f t="shared" si="45"/>
        <v/>
      </c>
      <c r="H629" s="261" t="str">
        <f t="shared" si="46"/>
        <v/>
      </c>
      <c r="I629" s="262"/>
    </row>
    <row r="630" spans="1:9">
      <c r="A630" s="257">
        <f t="shared" si="43"/>
        <v>628</v>
      </c>
      <c r="B630" s="258">
        <v>44976</v>
      </c>
      <c r="C630" s="259">
        <v>119.47747</v>
      </c>
      <c r="D630" s="260">
        <v>228.18809008967821</v>
      </c>
      <c r="E630" s="259">
        <f t="shared" si="44"/>
        <v>119.47747</v>
      </c>
      <c r="F630" s="266"/>
      <c r="G630" s="190" t="str">
        <f t="shared" si="45"/>
        <v/>
      </c>
      <c r="H630" s="261" t="str">
        <f t="shared" si="46"/>
        <v/>
      </c>
      <c r="I630" s="262"/>
    </row>
    <row r="631" spans="1:9">
      <c r="A631" s="257">
        <f t="shared" si="43"/>
        <v>629</v>
      </c>
      <c r="B631" s="258">
        <v>44977</v>
      </c>
      <c r="C631" s="259">
        <v>140.929305</v>
      </c>
      <c r="D631" s="260">
        <v>228.18809008967821</v>
      </c>
      <c r="E631" s="259">
        <f t="shared" si="44"/>
        <v>140.929305</v>
      </c>
      <c r="F631" s="266"/>
      <c r="G631" s="190" t="str">
        <f t="shared" si="45"/>
        <v/>
      </c>
      <c r="H631" s="261" t="str">
        <f t="shared" si="46"/>
        <v/>
      </c>
      <c r="I631" s="262"/>
    </row>
    <row r="632" spans="1:9">
      <c r="A632" s="257">
        <f t="shared" si="43"/>
        <v>630</v>
      </c>
      <c r="B632" s="258">
        <v>44978</v>
      </c>
      <c r="C632" s="259">
        <v>71.573774999999998</v>
      </c>
      <c r="D632" s="260">
        <v>228.18809008967821</v>
      </c>
      <c r="E632" s="259">
        <f t="shared" si="44"/>
        <v>71.573774999999998</v>
      </c>
      <c r="F632" s="266"/>
      <c r="G632" s="190" t="str">
        <f t="shared" si="45"/>
        <v/>
      </c>
      <c r="H632" s="261" t="str">
        <f t="shared" si="46"/>
        <v/>
      </c>
      <c r="I632" s="262"/>
    </row>
    <row r="633" spans="1:9">
      <c r="A633" s="257">
        <f t="shared" si="43"/>
        <v>631</v>
      </c>
      <c r="B633" s="258">
        <v>44979</v>
      </c>
      <c r="C633" s="259">
        <v>61.505487000000002</v>
      </c>
      <c r="D633" s="260">
        <v>228.18809008967821</v>
      </c>
      <c r="E633" s="259">
        <f t="shared" si="44"/>
        <v>61.505487000000002</v>
      </c>
      <c r="F633" s="266"/>
      <c r="G633" s="190" t="str">
        <f t="shared" si="45"/>
        <v/>
      </c>
      <c r="H633" s="261" t="str">
        <f t="shared" si="46"/>
        <v/>
      </c>
      <c r="I633" s="262"/>
    </row>
    <row r="634" spans="1:9">
      <c r="A634" s="257">
        <f t="shared" si="43"/>
        <v>632</v>
      </c>
      <c r="B634" s="258">
        <v>44980</v>
      </c>
      <c r="C634" s="259">
        <v>149.07119</v>
      </c>
      <c r="D634" s="260">
        <v>228.18809008967821</v>
      </c>
      <c r="E634" s="259">
        <f t="shared" si="44"/>
        <v>149.07119</v>
      </c>
      <c r="F634" s="266"/>
      <c r="G634" s="190" t="str">
        <f t="shared" si="45"/>
        <v/>
      </c>
      <c r="H634" s="261" t="str">
        <f t="shared" si="46"/>
        <v/>
      </c>
      <c r="I634" s="262"/>
    </row>
    <row r="635" spans="1:9">
      <c r="A635" s="257">
        <f t="shared" si="43"/>
        <v>633</v>
      </c>
      <c r="B635" s="258">
        <v>44981</v>
      </c>
      <c r="C635" s="259">
        <v>73.495835999999997</v>
      </c>
      <c r="D635" s="260">
        <v>228.18809008967821</v>
      </c>
      <c r="E635" s="259">
        <f t="shared" si="44"/>
        <v>73.495835999999997</v>
      </c>
      <c r="F635" s="266"/>
      <c r="G635" s="190" t="str">
        <f t="shared" si="45"/>
        <v/>
      </c>
      <c r="H635" s="261" t="str">
        <f t="shared" si="46"/>
        <v/>
      </c>
      <c r="I635" s="262"/>
    </row>
    <row r="636" spans="1:9">
      <c r="A636" s="257">
        <f t="shared" si="43"/>
        <v>634</v>
      </c>
      <c r="B636" s="258">
        <v>44982</v>
      </c>
      <c r="C636" s="259">
        <v>106.810614</v>
      </c>
      <c r="D636" s="260">
        <v>228.18809008967821</v>
      </c>
      <c r="E636" s="259">
        <f t="shared" si="44"/>
        <v>106.810614</v>
      </c>
      <c r="F636" s="266"/>
      <c r="G636" s="190" t="str">
        <f t="shared" si="45"/>
        <v/>
      </c>
      <c r="H636" s="261" t="str">
        <f t="shared" si="46"/>
        <v/>
      </c>
      <c r="I636" s="262"/>
    </row>
    <row r="637" spans="1:9">
      <c r="A637" s="257">
        <f t="shared" si="43"/>
        <v>635</v>
      </c>
      <c r="B637" s="258">
        <v>44983</v>
      </c>
      <c r="C637" s="259">
        <v>348.68078300000002</v>
      </c>
      <c r="D637" s="260">
        <v>228.18809008967821</v>
      </c>
      <c r="E637" s="259">
        <f t="shared" si="44"/>
        <v>228.18809008967821</v>
      </c>
      <c r="F637" s="266"/>
      <c r="G637" s="190" t="str">
        <f t="shared" si="45"/>
        <v/>
      </c>
      <c r="H637" s="261" t="str">
        <f t="shared" si="46"/>
        <v/>
      </c>
      <c r="I637" s="262"/>
    </row>
    <row r="638" spans="1:9">
      <c r="A638" s="257">
        <f t="shared" si="43"/>
        <v>636</v>
      </c>
      <c r="B638" s="258">
        <v>44984</v>
      </c>
      <c r="C638" s="259">
        <v>400.32366200000001</v>
      </c>
      <c r="D638" s="260">
        <v>228.18809008967821</v>
      </c>
      <c r="E638" s="259">
        <f t="shared" si="44"/>
        <v>228.18809008967821</v>
      </c>
      <c r="F638" s="266"/>
      <c r="G638" s="190" t="str">
        <f t="shared" si="45"/>
        <v/>
      </c>
      <c r="H638" s="261" t="str">
        <f t="shared" si="46"/>
        <v/>
      </c>
      <c r="I638" s="262"/>
    </row>
    <row r="639" spans="1:9">
      <c r="A639" s="257">
        <f t="shared" si="43"/>
        <v>637</v>
      </c>
      <c r="B639" s="258">
        <v>44985</v>
      </c>
      <c r="C639" s="259">
        <v>323.69113599999997</v>
      </c>
      <c r="D639" s="260">
        <v>228.18809008967821</v>
      </c>
      <c r="E639" s="259">
        <f t="shared" si="44"/>
        <v>228.18809008967821</v>
      </c>
      <c r="F639" s="266"/>
      <c r="G639" s="190" t="str">
        <f t="shared" si="45"/>
        <v/>
      </c>
      <c r="H639" s="261" t="str">
        <f t="shared" si="46"/>
        <v/>
      </c>
      <c r="I639" s="262"/>
    </row>
    <row r="640" spans="1:9">
      <c r="A640" s="257">
        <f t="shared" si="43"/>
        <v>638</v>
      </c>
      <c r="B640" s="258">
        <v>44986</v>
      </c>
      <c r="C640" s="259">
        <v>185.594696</v>
      </c>
      <c r="D640" s="260">
        <v>222.68140530802339</v>
      </c>
      <c r="E640" s="259">
        <f t="shared" si="44"/>
        <v>185.594696</v>
      </c>
      <c r="F640" s="266"/>
      <c r="G640" s="190" t="str">
        <f t="shared" si="45"/>
        <v/>
      </c>
      <c r="H640" s="261" t="str">
        <f t="shared" si="46"/>
        <v/>
      </c>
      <c r="I640" s="262"/>
    </row>
    <row r="641" spans="1:9">
      <c r="A641" s="257">
        <f t="shared" si="43"/>
        <v>639</v>
      </c>
      <c r="B641" s="258">
        <v>44987</v>
      </c>
      <c r="C641" s="259">
        <v>213.27333999999999</v>
      </c>
      <c r="D641" s="260">
        <v>222.68140530802339</v>
      </c>
      <c r="E641" s="259">
        <f t="shared" si="44"/>
        <v>213.27333999999999</v>
      </c>
      <c r="F641" s="266"/>
      <c r="G641" s="190" t="str">
        <f t="shared" si="45"/>
        <v/>
      </c>
      <c r="H641" s="261" t="str">
        <f t="shared" si="46"/>
        <v/>
      </c>
      <c r="I641" s="262"/>
    </row>
    <row r="642" spans="1:9">
      <c r="A642" s="257">
        <f t="shared" si="43"/>
        <v>640</v>
      </c>
      <c r="B642" s="258">
        <v>44988</v>
      </c>
      <c r="C642" s="259">
        <v>186.28088699999998</v>
      </c>
      <c r="D642" s="260">
        <v>222.68140530802339</v>
      </c>
      <c r="E642" s="259">
        <f t="shared" si="44"/>
        <v>186.28088699999998</v>
      </c>
      <c r="F642" s="262"/>
      <c r="G642" s="190" t="str">
        <f t="shared" si="45"/>
        <v/>
      </c>
      <c r="H642" s="261" t="str">
        <f t="shared" si="46"/>
        <v/>
      </c>
      <c r="I642" s="262"/>
    </row>
    <row r="643" spans="1:9">
      <c r="A643" s="257">
        <f t="shared" si="43"/>
        <v>641</v>
      </c>
      <c r="B643" s="258">
        <v>44989</v>
      </c>
      <c r="C643" s="259">
        <v>100.621261</v>
      </c>
      <c r="D643" s="260">
        <v>222.68140530802339</v>
      </c>
      <c r="E643" s="259">
        <f t="shared" si="44"/>
        <v>100.621261</v>
      </c>
      <c r="F643" s="266"/>
      <c r="G643" s="190" t="str">
        <f t="shared" si="45"/>
        <v/>
      </c>
      <c r="H643" s="261" t="str">
        <f t="shared" si="46"/>
        <v/>
      </c>
      <c r="I643" s="262"/>
    </row>
    <row r="644" spans="1:9">
      <c r="A644" s="257">
        <f t="shared" si="43"/>
        <v>642</v>
      </c>
      <c r="B644" s="258">
        <v>44990</v>
      </c>
      <c r="C644" s="259">
        <v>62.971527999999999</v>
      </c>
      <c r="D644" s="260">
        <v>222.68140530802339</v>
      </c>
      <c r="E644" s="259">
        <f t="shared" si="44"/>
        <v>62.971527999999999</v>
      </c>
      <c r="F644" s="266"/>
      <c r="G644" s="190" t="str">
        <f t="shared" si="45"/>
        <v/>
      </c>
      <c r="H644" s="261" t="str">
        <f t="shared" si="46"/>
        <v/>
      </c>
      <c r="I644" s="262"/>
    </row>
    <row r="645" spans="1:9">
      <c r="A645" s="257">
        <f t="shared" si="43"/>
        <v>643</v>
      </c>
      <c r="B645" s="258">
        <v>44991</v>
      </c>
      <c r="C645" s="259">
        <v>150.926624</v>
      </c>
      <c r="D645" s="260">
        <v>222.68140530802339</v>
      </c>
      <c r="E645" s="259">
        <f t="shared" si="44"/>
        <v>150.926624</v>
      </c>
      <c r="F645" s="266"/>
      <c r="G645" s="190" t="str">
        <f t="shared" si="45"/>
        <v/>
      </c>
      <c r="H645" s="261" t="str">
        <f t="shared" si="46"/>
        <v/>
      </c>
      <c r="I645" s="262"/>
    </row>
    <row r="646" spans="1:9">
      <c r="A646" s="257">
        <f t="shared" si="43"/>
        <v>644</v>
      </c>
      <c r="B646" s="258">
        <v>44992</v>
      </c>
      <c r="C646" s="259">
        <v>337.30523999999997</v>
      </c>
      <c r="D646" s="260">
        <v>222.68140530802339</v>
      </c>
      <c r="E646" s="259">
        <f t="shared" si="44"/>
        <v>222.68140530802339</v>
      </c>
      <c r="F646" s="266"/>
      <c r="G646" s="190" t="str">
        <f t="shared" si="45"/>
        <v/>
      </c>
      <c r="H646" s="261" t="str">
        <f t="shared" si="46"/>
        <v/>
      </c>
      <c r="I646" s="262"/>
    </row>
    <row r="647" spans="1:9">
      <c r="A647" s="257">
        <f t="shared" si="43"/>
        <v>645</v>
      </c>
      <c r="B647" s="258">
        <v>44993</v>
      </c>
      <c r="C647" s="259">
        <v>391.77530200000001</v>
      </c>
      <c r="D647" s="260">
        <v>222.68140530802339</v>
      </c>
      <c r="E647" s="259">
        <f t="shared" si="44"/>
        <v>222.68140530802339</v>
      </c>
      <c r="F647" s="266"/>
      <c r="G647" s="190" t="str">
        <f t="shared" si="45"/>
        <v/>
      </c>
      <c r="H647" s="261" t="str">
        <f t="shared" si="46"/>
        <v/>
      </c>
      <c r="I647" s="262"/>
    </row>
    <row r="648" spans="1:9">
      <c r="A648" s="257">
        <f t="shared" si="43"/>
        <v>646</v>
      </c>
      <c r="B648" s="258">
        <v>44994</v>
      </c>
      <c r="C648" s="259">
        <v>411.17821800000002</v>
      </c>
      <c r="D648" s="260">
        <v>222.68140530802339</v>
      </c>
      <c r="E648" s="259">
        <f t="shared" si="44"/>
        <v>222.68140530802339</v>
      </c>
      <c r="F648" s="266"/>
      <c r="G648" s="190" t="str">
        <f t="shared" si="45"/>
        <v/>
      </c>
      <c r="H648" s="261" t="str">
        <f t="shared" si="46"/>
        <v/>
      </c>
      <c r="I648" s="262"/>
    </row>
    <row r="649" spans="1:9">
      <c r="A649" s="257">
        <f t="shared" si="43"/>
        <v>647</v>
      </c>
      <c r="B649" s="258">
        <v>44995</v>
      </c>
      <c r="C649" s="259">
        <v>388.945426</v>
      </c>
      <c r="D649" s="260">
        <v>222.68140530802339</v>
      </c>
      <c r="E649" s="259">
        <f t="shared" si="44"/>
        <v>222.68140530802339</v>
      </c>
      <c r="F649" s="266"/>
      <c r="G649" s="190" t="str">
        <f t="shared" si="45"/>
        <v/>
      </c>
      <c r="H649" s="261" t="str">
        <f t="shared" si="46"/>
        <v/>
      </c>
      <c r="I649" s="262"/>
    </row>
    <row r="650" spans="1:9">
      <c r="A650" s="257">
        <f t="shared" si="43"/>
        <v>648</v>
      </c>
      <c r="B650" s="258">
        <v>44996</v>
      </c>
      <c r="C650" s="259">
        <v>345.720279</v>
      </c>
      <c r="D650" s="260">
        <v>222.68140530802339</v>
      </c>
      <c r="E650" s="259">
        <f t="shared" si="44"/>
        <v>222.68140530802339</v>
      </c>
      <c r="F650" s="266"/>
      <c r="G650" s="190" t="str">
        <f t="shared" si="45"/>
        <v/>
      </c>
      <c r="H650" s="261" t="str">
        <f t="shared" si="46"/>
        <v/>
      </c>
      <c r="I650" s="262"/>
    </row>
    <row r="651" spans="1:9">
      <c r="A651" s="257">
        <f t="shared" si="43"/>
        <v>649</v>
      </c>
      <c r="B651" s="258">
        <v>44997</v>
      </c>
      <c r="C651" s="259">
        <v>178.25107699999998</v>
      </c>
      <c r="D651" s="260">
        <v>222.68140530802339</v>
      </c>
      <c r="E651" s="259">
        <f t="shared" si="44"/>
        <v>178.25107699999998</v>
      </c>
      <c r="F651" s="266"/>
      <c r="G651" s="190" t="str">
        <f t="shared" si="45"/>
        <v/>
      </c>
      <c r="H651" s="261" t="str">
        <f t="shared" si="46"/>
        <v/>
      </c>
      <c r="I651" s="262"/>
    </row>
    <row r="652" spans="1:9">
      <c r="A652" s="257">
        <f t="shared" si="43"/>
        <v>650</v>
      </c>
      <c r="B652" s="258">
        <v>44998</v>
      </c>
      <c r="C652" s="259">
        <v>287.55222900000001</v>
      </c>
      <c r="D652" s="260">
        <v>222.68140530802339</v>
      </c>
      <c r="E652" s="259">
        <f t="shared" si="44"/>
        <v>222.68140530802339</v>
      </c>
      <c r="F652" s="266"/>
      <c r="G652" s="190" t="str">
        <f t="shared" si="45"/>
        <v/>
      </c>
      <c r="H652" s="261" t="str">
        <f t="shared" si="46"/>
        <v/>
      </c>
      <c r="I652" s="262"/>
    </row>
    <row r="653" spans="1:9">
      <c r="A653" s="257">
        <f t="shared" si="43"/>
        <v>651</v>
      </c>
      <c r="B653" s="258">
        <v>44999</v>
      </c>
      <c r="C653" s="259">
        <v>257.378919</v>
      </c>
      <c r="D653" s="260">
        <v>222.68140530802339</v>
      </c>
      <c r="E653" s="259">
        <f t="shared" si="44"/>
        <v>222.68140530802339</v>
      </c>
      <c r="F653" s="266"/>
      <c r="G653" s="190" t="str">
        <f t="shared" si="45"/>
        <v/>
      </c>
      <c r="H653" s="261" t="str">
        <f t="shared" si="46"/>
        <v/>
      </c>
      <c r="I653" s="262"/>
    </row>
    <row r="654" spans="1:9">
      <c r="A654" s="257">
        <f t="shared" si="43"/>
        <v>652</v>
      </c>
      <c r="B654" s="258">
        <v>45000</v>
      </c>
      <c r="C654" s="259">
        <v>90.629953</v>
      </c>
      <c r="D654" s="260">
        <v>222.68140530802339</v>
      </c>
      <c r="E654" s="259">
        <f t="shared" si="44"/>
        <v>90.629953</v>
      </c>
      <c r="F654" s="266"/>
      <c r="G654" s="190" t="str">
        <f t="shared" si="45"/>
        <v>M</v>
      </c>
      <c r="H654" s="261" t="str">
        <f t="shared" si="46"/>
        <v>222,7</v>
      </c>
      <c r="I654" s="262"/>
    </row>
    <row r="655" spans="1:9">
      <c r="A655" s="257">
        <f t="shared" si="43"/>
        <v>653</v>
      </c>
      <c r="B655" s="258">
        <v>45001</v>
      </c>
      <c r="C655" s="259">
        <v>230.266481</v>
      </c>
      <c r="D655" s="260">
        <v>222.68140530802339</v>
      </c>
      <c r="E655" s="259">
        <f t="shared" si="44"/>
        <v>222.68140530802339</v>
      </c>
      <c r="F655" s="266"/>
      <c r="G655" s="190" t="str">
        <f t="shared" si="45"/>
        <v/>
      </c>
      <c r="H655" s="261" t="str">
        <f t="shared" si="46"/>
        <v/>
      </c>
      <c r="I655" s="262"/>
    </row>
    <row r="656" spans="1:9">
      <c r="A656" s="257">
        <f t="shared" si="43"/>
        <v>654</v>
      </c>
      <c r="B656" s="258">
        <v>45002</v>
      </c>
      <c r="C656" s="259">
        <v>279.31885699999998</v>
      </c>
      <c r="D656" s="260">
        <v>222.68140530802339</v>
      </c>
      <c r="E656" s="259">
        <f t="shared" si="44"/>
        <v>222.68140530802339</v>
      </c>
      <c r="F656" s="266"/>
      <c r="G656" s="190" t="str">
        <f t="shared" si="45"/>
        <v/>
      </c>
      <c r="H656" s="261" t="str">
        <f t="shared" si="46"/>
        <v/>
      </c>
      <c r="I656" s="262"/>
    </row>
    <row r="657" spans="1:9">
      <c r="A657" s="257">
        <f t="shared" si="43"/>
        <v>655</v>
      </c>
      <c r="B657" s="258">
        <v>45003</v>
      </c>
      <c r="C657" s="259">
        <v>180.76807199999999</v>
      </c>
      <c r="D657" s="260">
        <v>222.68140530802339</v>
      </c>
      <c r="E657" s="259">
        <f t="shared" si="44"/>
        <v>180.76807199999999</v>
      </c>
      <c r="F657" s="266"/>
      <c r="G657" s="190" t="str">
        <f t="shared" si="45"/>
        <v/>
      </c>
      <c r="H657" s="261" t="str">
        <f t="shared" si="46"/>
        <v/>
      </c>
      <c r="I657" s="262"/>
    </row>
    <row r="658" spans="1:9">
      <c r="A658" s="257">
        <f t="shared" si="43"/>
        <v>656</v>
      </c>
      <c r="B658" s="258">
        <v>45004</v>
      </c>
      <c r="C658" s="259">
        <v>86.936874000000003</v>
      </c>
      <c r="D658" s="260">
        <v>222.68140530802339</v>
      </c>
      <c r="E658" s="259">
        <f t="shared" si="44"/>
        <v>86.936874000000003</v>
      </c>
      <c r="F658" s="266"/>
      <c r="G658" s="190" t="str">
        <f t="shared" si="45"/>
        <v/>
      </c>
      <c r="H658" s="261" t="str">
        <f t="shared" si="46"/>
        <v/>
      </c>
      <c r="I658" s="262"/>
    </row>
    <row r="659" spans="1:9">
      <c r="A659" s="257">
        <f t="shared" si="43"/>
        <v>657</v>
      </c>
      <c r="B659" s="258">
        <v>45005</v>
      </c>
      <c r="C659" s="259">
        <v>70.575714000000005</v>
      </c>
      <c r="D659" s="260">
        <v>222.68140530802339</v>
      </c>
      <c r="E659" s="259">
        <f t="shared" si="44"/>
        <v>70.575714000000005</v>
      </c>
      <c r="F659" s="266"/>
      <c r="G659" s="190" t="str">
        <f t="shared" si="45"/>
        <v/>
      </c>
      <c r="H659" s="261" t="str">
        <f t="shared" si="46"/>
        <v/>
      </c>
      <c r="I659" s="262"/>
    </row>
    <row r="660" spans="1:9">
      <c r="A660" s="257">
        <f t="shared" si="43"/>
        <v>658</v>
      </c>
      <c r="B660" s="258">
        <v>45006</v>
      </c>
      <c r="C660" s="259">
        <v>55.325899</v>
      </c>
      <c r="D660" s="260">
        <v>222.68140530802339</v>
      </c>
      <c r="E660" s="259">
        <f t="shared" si="44"/>
        <v>55.325899</v>
      </c>
      <c r="F660" s="266"/>
      <c r="G660" s="190" t="str">
        <f t="shared" si="45"/>
        <v/>
      </c>
      <c r="H660" s="261" t="str">
        <f t="shared" si="46"/>
        <v/>
      </c>
      <c r="I660" s="262"/>
    </row>
    <row r="661" spans="1:9">
      <c r="A661" s="257">
        <f t="shared" si="43"/>
        <v>659</v>
      </c>
      <c r="B661" s="258">
        <v>45007</v>
      </c>
      <c r="C661" s="259">
        <v>123.629272</v>
      </c>
      <c r="D661" s="260">
        <v>222.68140530802339</v>
      </c>
      <c r="E661" s="259">
        <f t="shared" si="44"/>
        <v>123.629272</v>
      </c>
      <c r="F661" s="266"/>
      <c r="G661" s="190" t="str">
        <f t="shared" si="45"/>
        <v/>
      </c>
      <c r="H661" s="261" t="str">
        <f t="shared" si="46"/>
        <v/>
      </c>
      <c r="I661" s="262"/>
    </row>
    <row r="662" spans="1:9">
      <c r="A662" s="257">
        <f t="shared" si="43"/>
        <v>660</v>
      </c>
      <c r="B662" s="258">
        <v>45008</v>
      </c>
      <c r="C662" s="259">
        <v>202.31801100000001</v>
      </c>
      <c r="D662" s="260">
        <v>222.68140530802339</v>
      </c>
      <c r="E662" s="259">
        <f t="shared" si="44"/>
        <v>202.31801100000001</v>
      </c>
      <c r="F662" s="266"/>
      <c r="G662" s="190" t="str">
        <f t="shared" si="45"/>
        <v/>
      </c>
      <c r="H662" s="261" t="str">
        <f t="shared" si="46"/>
        <v/>
      </c>
      <c r="I662" s="262"/>
    </row>
    <row r="663" spans="1:9">
      <c r="A663" s="257">
        <f t="shared" ref="A663:A726" si="47">+A662+1</f>
        <v>661</v>
      </c>
      <c r="B663" s="258">
        <v>45009</v>
      </c>
      <c r="C663" s="259">
        <v>251.906734</v>
      </c>
      <c r="D663" s="260">
        <v>222.68140530802339</v>
      </c>
      <c r="E663" s="259">
        <f t="shared" ref="E663:E726" si="48">IF(C663&gt;D663,D663,C663)</f>
        <v>222.68140530802339</v>
      </c>
      <c r="F663" s="266"/>
      <c r="G663" s="190" t="str">
        <f t="shared" ref="G663:G726" si="49">IF(DAY(B663)=15,IF(MONTH(B663)=1,"E",IF(MONTH(B663)=2,"F",IF(MONTH(B663)=3,"M",IF(MONTH(B663)=4,"A",IF(MONTH(B663)=5,"M",IF(MONTH(B663)=6,"J",IF(MONTH(B663)=7,"J",IF(MONTH(B663)=8,"A",IF(MONTH(B663)=9,"S",IF(MONTH(B663)=10,"O",IF(MONTH(B663)=11,"N",IF(MONTH(B663)=12,"D","")))))))))))),"")</f>
        <v/>
      </c>
      <c r="H663" s="261" t="str">
        <f t="shared" ref="H663:H726" si="50">IF(DAY($B663)=15,TEXT(D663,"#,0"),"")</f>
        <v/>
      </c>
      <c r="I663" s="262"/>
    </row>
    <row r="664" spans="1:9">
      <c r="A664" s="257">
        <f t="shared" si="47"/>
        <v>662</v>
      </c>
      <c r="B664" s="258">
        <v>45010</v>
      </c>
      <c r="C664" s="259">
        <v>161.71663000000001</v>
      </c>
      <c r="D664" s="260">
        <v>222.68140530802339</v>
      </c>
      <c r="E664" s="259">
        <f t="shared" si="48"/>
        <v>161.71663000000001</v>
      </c>
      <c r="F664" s="266"/>
      <c r="G664" s="190" t="str">
        <f t="shared" si="49"/>
        <v/>
      </c>
      <c r="H664" s="261" t="str">
        <f t="shared" si="50"/>
        <v/>
      </c>
      <c r="I664" s="262"/>
    </row>
    <row r="665" spans="1:9">
      <c r="A665" s="257">
        <f t="shared" si="47"/>
        <v>663</v>
      </c>
      <c r="B665" s="258">
        <v>45011</v>
      </c>
      <c r="C665" s="259">
        <v>252.65123199999999</v>
      </c>
      <c r="D665" s="260">
        <v>222.68140530802339</v>
      </c>
      <c r="E665" s="259">
        <f t="shared" si="48"/>
        <v>222.68140530802339</v>
      </c>
      <c r="F665" s="266"/>
      <c r="G665" s="190" t="str">
        <f t="shared" si="49"/>
        <v/>
      </c>
      <c r="H665" s="261" t="str">
        <f t="shared" si="50"/>
        <v/>
      </c>
      <c r="I665" s="262"/>
    </row>
    <row r="666" spans="1:9">
      <c r="A666" s="257">
        <f t="shared" si="47"/>
        <v>664</v>
      </c>
      <c r="B666" s="258">
        <v>45012</v>
      </c>
      <c r="C666" s="259">
        <v>167.02623399999999</v>
      </c>
      <c r="D666" s="260">
        <v>222.68140530802339</v>
      </c>
      <c r="E666" s="259">
        <f t="shared" si="48"/>
        <v>167.02623399999999</v>
      </c>
      <c r="F666" s="266"/>
      <c r="G666" s="190" t="str">
        <f t="shared" si="49"/>
        <v/>
      </c>
      <c r="H666" s="261" t="str">
        <f t="shared" si="50"/>
        <v/>
      </c>
      <c r="I666" s="262"/>
    </row>
    <row r="667" spans="1:9">
      <c r="A667" s="257">
        <f t="shared" si="47"/>
        <v>665</v>
      </c>
      <c r="B667" s="258">
        <v>45013</v>
      </c>
      <c r="C667" s="259">
        <v>105.00144999999999</v>
      </c>
      <c r="D667" s="260">
        <v>222.68140530802339</v>
      </c>
      <c r="E667" s="259">
        <f t="shared" si="48"/>
        <v>105.00144999999999</v>
      </c>
      <c r="F667" s="266"/>
      <c r="G667" s="190" t="str">
        <f t="shared" si="49"/>
        <v/>
      </c>
      <c r="H667" s="261" t="str">
        <f t="shared" si="50"/>
        <v/>
      </c>
      <c r="I667" s="262"/>
    </row>
    <row r="668" spans="1:9">
      <c r="A668" s="257">
        <f t="shared" si="47"/>
        <v>666</v>
      </c>
      <c r="B668" s="258">
        <v>45014</v>
      </c>
      <c r="C668" s="259">
        <v>205.62710900000002</v>
      </c>
      <c r="D668" s="260">
        <v>222.68140530802339</v>
      </c>
      <c r="E668" s="259">
        <f t="shared" si="48"/>
        <v>205.62710900000002</v>
      </c>
      <c r="F668" s="266"/>
      <c r="G668" s="190" t="str">
        <f t="shared" si="49"/>
        <v/>
      </c>
      <c r="H668" s="261" t="str">
        <f t="shared" si="50"/>
        <v/>
      </c>
      <c r="I668" s="262"/>
    </row>
    <row r="669" spans="1:9">
      <c r="A669" s="257">
        <f t="shared" si="47"/>
        <v>667</v>
      </c>
      <c r="B669" s="258">
        <v>45015</v>
      </c>
      <c r="C669" s="259">
        <v>255.422369</v>
      </c>
      <c r="D669" s="260">
        <v>222.68140530802339</v>
      </c>
      <c r="E669" s="259">
        <f t="shared" si="48"/>
        <v>222.68140530802339</v>
      </c>
      <c r="F669" s="266"/>
      <c r="G669" s="190" t="str">
        <f t="shared" si="49"/>
        <v/>
      </c>
      <c r="H669" s="261" t="str">
        <f t="shared" si="50"/>
        <v/>
      </c>
      <c r="I669" s="262"/>
    </row>
    <row r="670" spans="1:9">
      <c r="A670" s="257">
        <f t="shared" si="47"/>
        <v>668</v>
      </c>
      <c r="B670" s="258">
        <v>45016</v>
      </c>
      <c r="C670" s="259">
        <v>369.47685300000001</v>
      </c>
      <c r="D670" s="260">
        <v>222.68140530802339</v>
      </c>
      <c r="E670" s="259">
        <f t="shared" si="48"/>
        <v>222.68140530802339</v>
      </c>
      <c r="F670" s="266"/>
      <c r="G670" s="190" t="str">
        <f t="shared" si="49"/>
        <v/>
      </c>
      <c r="H670" s="261" t="str">
        <f t="shared" si="50"/>
        <v/>
      </c>
      <c r="I670" s="262"/>
    </row>
    <row r="671" spans="1:9">
      <c r="A671" s="257">
        <f t="shared" si="47"/>
        <v>669</v>
      </c>
      <c r="B671" s="258">
        <v>45017</v>
      </c>
      <c r="C671" s="259">
        <v>277.45053100000001</v>
      </c>
      <c r="D671" s="260">
        <v>177.94911472925142</v>
      </c>
      <c r="E671" s="259">
        <f t="shared" si="48"/>
        <v>177.94911472925142</v>
      </c>
      <c r="F671" s="266"/>
      <c r="G671" s="190" t="str">
        <f t="shared" si="49"/>
        <v/>
      </c>
      <c r="H671" s="261" t="str">
        <f t="shared" si="50"/>
        <v/>
      </c>
      <c r="I671" s="262"/>
    </row>
    <row r="672" spans="1:9">
      <c r="A672" s="257">
        <f t="shared" si="47"/>
        <v>670</v>
      </c>
      <c r="B672" s="258">
        <v>45018</v>
      </c>
      <c r="C672" s="259">
        <v>236.89258999999998</v>
      </c>
      <c r="D672" s="260">
        <v>177.94911472925142</v>
      </c>
      <c r="E672" s="259">
        <f t="shared" si="48"/>
        <v>177.94911472925142</v>
      </c>
      <c r="F672" s="266"/>
      <c r="G672" s="190" t="str">
        <f t="shared" si="49"/>
        <v/>
      </c>
      <c r="H672" s="261" t="str">
        <f t="shared" si="50"/>
        <v/>
      </c>
      <c r="I672" s="262"/>
    </row>
    <row r="673" spans="1:9">
      <c r="A673" s="257">
        <f t="shared" si="47"/>
        <v>671</v>
      </c>
      <c r="B673" s="258">
        <v>45019</v>
      </c>
      <c r="C673" s="259">
        <v>168.792497</v>
      </c>
      <c r="D673" s="260">
        <v>177.94911472925142</v>
      </c>
      <c r="E673" s="259">
        <f t="shared" si="48"/>
        <v>168.792497</v>
      </c>
      <c r="F673" s="266"/>
      <c r="G673" s="190" t="str">
        <f t="shared" si="49"/>
        <v/>
      </c>
      <c r="H673" s="261" t="str">
        <f t="shared" si="50"/>
        <v/>
      </c>
      <c r="I673" s="262"/>
    </row>
    <row r="674" spans="1:9">
      <c r="A674" s="257">
        <f t="shared" si="47"/>
        <v>672</v>
      </c>
      <c r="B674" s="258">
        <v>45020</v>
      </c>
      <c r="C674" s="259">
        <v>251.95731700000002</v>
      </c>
      <c r="D674" s="260">
        <v>177.94911472925142</v>
      </c>
      <c r="E674" s="259">
        <f t="shared" si="48"/>
        <v>177.94911472925142</v>
      </c>
      <c r="F674" s="266"/>
      <c r="G674" s="190" t="str">
        <f t="shared" si="49"/>
        <v/>
      </c>
      <c r="H674" s="261" t="str">
        <f t="shared" si="50"/>
        <v/>
      </c>
      <c r="I674" s="262"/>
    </row>
    <row r="675" spans="1:9">
      <c r="A675" s="257">
        <f t="shared" si="47"/>
        <v>673</v>
      </c>
      <c r="B675" s="258">
        <v>45021</v>
      </c>
      <c r="C675" s="259">
        <v>133.08981400000002</v>
      </c>
      <c r="D675" s="260">
        <v>177.94911472925142</v>
      </c>
      <c r="E675" s="259">
        <f t="shared" si="48"/>
        <v>133.08981400000002</v>
      </c>
      <c r="F675" s="266"/>
      <c r="G675" s="190" t="str">
        <f t="shared" si="49"/>
        <v/>
      </c>
      <c r="H675" s="261" t="str">
        <f t="shared" si="50"/>
        <v/>
      </c>
      <c r="I675" s="262"/>
    </row>
    <row r="676" spans="1:9">
      <c r="A676" s="257">
        <f t="shared" si="47"/>
        <v>674</v>
      </c>
      <c r="B676" s="258">
        <v>45022</v>
      </c>
      <c r="C676" s="259">
        <v>123.10138499999999</v>
      </c>
      <c r="D676" s="260">
        <v>177.94911472925142</v>
      </c>
      <c r="E676" s="259">
        <f t="shared" si="48"/>
        <v>123.10138499999999</v>
      </c>
      <c r="F676" s="266"/>
      <c r="G676" s="190" t="str">
        <f t="shared" si="49"/>
        <v/>
      </c>
      <c r="H676" s="261" t="str">
        <f t="shared" si="50"/>
        <v/>
      </c>
      <c r="I676" s="262"/>
    </row>
    <row r="677" spans="1:9">
      <c r="A677" s="257">
        <f t="shared" si="47"/>
        <v>675</v>
      </c>
      <c r="B677" s="258">
        <v>45023</v>
      </c>
      <c r="C677" s="259">
        <v>72.076340000000002</v>
      </c>
      <c r="D677" s="260">
        <v>177.94911472925142</v>
      </c>
      <c r="E677" s="259">
        <f t="shared" si="48"/>
        <v>72.076340000000002</v>
      </c>
      <c r="F677" s="266"/>
      <c r="G677" s="190" t="str">
        <f t="shared" si="49"/>
        <v/>
      </c>
      <c r="H677" s="261" t="str">
        <f t="shared" si="50"/>
        <v/>
      </c>
      <c r="I677" s="262"/>
    </row>
    <row r="678" spans="1:9">
      <c r="A678" s="257">
        <f t="shared" si="47"/>
        <v>676</v>
      </c>
      <c r="B678" s="258">
        <v>45024</v>
      </c>
      <c r="C678" s="259">
        <v>63.900105000000003</v>
      </c>
      <c r="D678" s="260">
        <v>177.94911472925142</v>
      </c>
      <c r="E678" s="259">
        <f t="shared" si="48"/>
        <v>63.900105000000003</v>
      </c>
      <c r="F678" s="266"/>
      <c r="G678" s="190" t="str">
        <f t="shared" si="49"/>
        <v/>
      </c>
      <c r="H678" s="261" t="str">
        <f t="shared" si="50"/>
        <v/>
      </c>
      <c r="I678" s="262"/>
    </row>
    <row r="679" spans="1:9">
      <c r="A679" s="257">
        <f t="shared" si="47"/>
        <v>677</v>
      </c>
      <c r="B679" s="258">
        <v>45025</v>
      </c>
      <c r="C679" s="259">
        <v>58.326440000000005</v>
      </c>
      <c r="D679" s="260">
        <v>177.94911472925142</v>
      </c>
      <c r="E679" s="259">
        <f t="shared" si="48"/>
        <v>58.326440000000005</v>
      </c>
      <c r="F679" s="266"/>
      <c r="G679" s="190" t="str">
        <f t="shared" si="49"/>
        <v/>
      </c>
      <c r="H679" s="261" t="str">
        <f t="shared" si="50"/>
        <v/>
      </c>
      <c r="I679" s="262"/>
    </row>
    <row r="680" spans="1:9">
      <c r="A680" s="257">
        <f t="shared" si="47"/>
        <v>678</v>
      </c>
      <c r="B680" s="258">
        <v>45026</v>
      </c>
      <c r="C680" s="259">
        <v>105.331748</v>
      </c>
      <c r="D680" s="260">
        <v>177.94911472925142</v>
      </c>
      <c r="E680" s="259">
        <f t="shared" si="48"/>
        <v>105.331748</v>
      </c>
      <c r="F680" s="266"/>
      <c r="G680" s="190" t="str">
        <f t="shared" si="49"/>
        <v/>
      </c>
      <c r="H680" s="261" t="str">
        <f t="shared" si="50"/>
        <v/>
      </c>
      <c r="I680" s="262"/>
    </row>
    <row r="681" spans="1:9">
      <c r="A681" s="257">
        <f t="shared" si="47"/>
        <v>679</v>
      </c>
      <c r="B681" s="258">
        <v>45027</v>
      </c>
      <c r="C681" s="259">
        <v>129.18971500000001</v>
      </c>
      <c r="D681" s="260">
        <v>177.94911472925142</v>
      </c>
      <c r="E681" s="259">
        <f t="shared" si="48"/>
        <v>129.18971500000001</v>
      </c>
      <c r="F681" s="266"/>
      <c r="G681" s="190" t="str">
        <f t="shared" si="49"/>
        <v/>
      </c>
      <c r="H681" s="261" t="str">
        <f t="shared" si="50"/>
        <v/>
      </c>
      <c r="I681" s="262"/>
    </row>
    <row r="682" spans="1:9">
      <c r="A682" s="257">
        <f t="shared" si="47"/>
        <v>680</v>
      </c>
      <c r="B682" s="258">
        <v>45028</v>
      </c>
      <c r="C682" s="259">
        <v>306.245769</v>
      </c>
      <c r="D682" s="260">
        <v>177.94911472925142</v>
      </c>
      <c r="E682" s="259">
        <f t="shared" si="48"/>
        <v>177.94911472925142</v>
      </c>
      <c r="F682" s="266"/>
      <c r="G682" s="190" t="str">
        <f t="shared" si="49"/>
        <v/>
      </c>
      <c r="H682" s="261" t="str">
        <f t="shared" si="50"/>
        <v/>
      </c>
      <c r="I682" s="262"/>
    </row>
    <row r="683" spans="1:9">
      <c r="A683" s="257">
        <f t="shared" si="47"/>
        <v>681</v>
      </c>
      <c r="B683" s="258">
        <v>45029</v>
      </c>
      <c r="C683" s="259">
        <v>254.35133899999997</v>
      </c>
      <c r="D683" s="260">
        <v>177.94911472925142</v>
      </c>
      <c r="E683" s="259">
        <f t="shared" si="48"/>
        <v>177.94911472925142</v>
      </c>
      <c r="F683" s="266"/>
      <c r="G683" s="190" t="str">
        <f t="shared" si="49"/>
        <v/>
      </c>
      <c r="H683" s="261" t="str">
        <f t="shared" si="50"/>
        <v/>
      </c>
      <c r="I683" s="262"/>
    </row>
    <row r="684" spans="1:9">
      <c r="A684" s="257">
        <f t="shared" si="47"/>
        <v>682</v>
      </c>
      <c r="B684" s="258">
        <v>45030</v>
      </c>
      <c r="C684" s="259">
        <v>295.58032500000002</v>
      </c>
      <c r="D684" s="260">
        <v>177.94911472925142</v>
      </c>
      <c r="E684" s="259">
        <f t="shared" si="48"/>
        <v>177.94911472925142</v>
      </c>
      <c r="F684" s="266"/>
      <c r="G684" s="190" t="str">
        <f t="shared" si="49"/>
        <v/>
      </c>
      <c r="H684" s="261" t="str">
        <f t="shared" si="50"/>
        <v/>
      </c>
      <c r="I684" s="262"/>
    </row>
    <row r="685" spans="1:9">
      <c r="A685" s="257">
        <f t="shared" si="47"/>
        <v>683</v>
      </c>
      <c r="B685" s="258">
        <v>45031</v>
      </c>
      <c r="C685" s="259">
        <v>265.54241200000001</v>
      </c>
      <c r="D685" s="260">
        <v>177.94911472925142</v>
      </c>
      <c r="E685" s="259">
        <f t="shared" si="48"/>
        <v>177.94911472925142</v>
      </c>
      <c r="F685" s="266"/>
      <c r="G685" s="190" t="str">
        <f t="shared" si="49"/>
        <v>A</v>
      </c>
      <c r="H685" s="261" t="str">
        <f t="shared" si="50"/>
        <v>177,9</v>
      </c>
      <c r="I685" s="262"/>
    </row>
    <row r="686" spans="1:9">
      <c r="A686" s="257">
        <f t="shared" si="47"/>
        <v>684</v>
      </c>
      <c r="B686" s="258">
        <v>45032</v>
      </c>
      <c r="C686" s="259">
        <v>186.61480500000002</v>
      </c>
      <c r="D686" s="260">
        <v>177.94911472925142</v>
      </c>
      <c r="E686" s="259">
        <f t="shared" si="48"/>
        <v>177.94911472925142</v>
      </c>
      <c r="F686" s="266"/>
      <c r="G686" s="190" t="str">
        <f t="shared" si="49"/>
        <v/>
      </c>
      <c r="H686" s="261" t="str">
        <f t="shared" si="50"/>
        <v/>
      </c>
      <c r="I686" s="262"/>
    </row>
    <row r="687" spans="1:9">
      <c r="A687" s="257">
        <f t="shared" si="47"/>
        <v>685</v>
      </c>
      <c r="B687" s="258">
        <v>45033</v>
      </c>
      <c r="C687" s="259">
        <v>209.49681700000002</v>
      </c>
      <c r="D687" s="260">
        <v>177.94911472925142</v>
      </c>
      <c r="E687" s="259">
        <f t="shared" si="48"/>
        <v>177.94911472925142</v>
      </c>
      <c r="F687" s="266"/>
      <c r="G687" s="190" t="str">
        <f t="shared" si="49"/>
        <v/>
      </c>
      <c r="H687" s="261" t="str">
        <f t="shared" si="50"/>
        <v/>
      </c>
      <c r="I687" s="262"/>
    </row>
    <row r="688" spans="1:9">
      <c r="A688" s="257">
        <f t="shared" si="47"/>
        <v>686</v>
      </c>
      <c r="B688" s="258">
        <v>45034</v>
      </c>
      <c r="C688" s="259">
        <v>191.52991399999999</v>
      </c>
      <c r="D688" s="260">
        <v>177.94911472925142</v>
      </c>
      <c r="E688" s="259">
        <f t="shared" si="48"/>
        <v>177.94911472925142</v>
      </c>
      <c r="F688" s="266"/>
      <c r="G688" s="190" t="str">
        <f t="shared" si="49"/>
        <v/>
      </c>
      <c r="H688" s="261" t="str">
        <f t="shared" si="50"/>
        <v/>
      </c>
      <c r="I688" s="262"/>
    </row>
    <row r="689" spans="1:9">
      <c r="A689" s="257">
        <f t="shared" si="47"/>
        <v>687</v>
      </c>
      <c r="B689" s="258">
        <v>45035</v>
      </c>
      <c r="C689" s="259">
        <v>124.699872</v>
      </c>
      <c r="D689" s="260">
        <v>177.94911472925142</v>
      </c>
      <c r="E689" s="259">
        <f t="shared" si="48"/>
        <v>124.699872</v>
      </c>
      <c r="F689" s="266"/>
      <c r="G689" s="190" t="str">
        <f t="shared" si="49"/>
        <v/>
      </c>
      <c r="H689" s="261" t="str">
        <f t="shared" si="50"/>
        <v/>
      </c>
      <c r="I689" s="262"/>
    </row>
    <row r="690" spans="1:9">
      <c r="A690" s="257">
        <f t="shared" si="47"/>
        <v>688</v>
      </c>
      <c r="B690" s="258">
        <v>45036</v>
      </c>
      <c r="C690" s="259">
        <v>75.424784000000002</v>
      </c>
      <c r="D690" s="260">
        <v>177.94911472925142</v>
      </c>
      <c r="E690" s="259">
        <f t="shared" si="48"/>
        <v>75.424784000000002</v>
      </c>
      <c r="F690" s="266"/>
      <c r="G690" s="190" t="str">
        <f t="shared" si="49"/>
        <v/>
      </c>
      <c r="H690" s="261" t="str">
        <f t="shared" si="50"/>
        <v/>
      </c>
      <c r="I690" s="262"/>
    </row>
    <row r="691" spans="1:9">
      <c r="A691" s="257">
        <f t="shared" si="47"/>
        <v>689</v>
      </c>
      <c r="B691" s="258">
        <v>45037</v>
      </c>
      <c r="C691" s="259">
        <v>149.42044199999998</v>
      </c>
      <c r="D691" s="260">
        <v>177.94911472925142</v>
      </c>
      <c r="E691" s="259">
        <f t="shared" si="48"/>
        <v>149.42044199999998</v>
      </c>
      <c r="F691" s="266"/>
      <c r="G691" s="190" t="str">
        <f t="shared" si="49"/>
        <v/>
      </c>
      <c r="H691" s="261" t="str">
        <f t="shared" si="50"/>
        <v/>
      </c>
      <c r="I691" s="262"/>
    </row>
    <row r="692" spans="1:9">
      <c r="A692" s="257">
        <f t="shared" si="47"/>
        <v>690</v>
      </c>
      <c r="B692" s="258">
        <v>45038</v>
      </c>
      <c r="C692" s="259">
        <v>155.22028400000002</v>
      </c>
      <c r="D692" s="260">
        <v>177.94911472925142</v>
      </c>
      <c r="E692" s="259">
        <f t="shared" si="48"/>
        <v>155.22028400000002</v>
      </c>
      <c r="F692" s="266"/>
      <c r="G692" s="190" t="str">
        <f t="shared" si="49"/>
        <v/>
      </c>
      <c r="H692" s="261" t="str">
        <f t="shared" si="50"/>
        <v/>
      </c>
      <c r="I692" s="262"/>
    </row>
    <row r="693" spans="1:9">
      <c r="A693" s="257">
        <f t="shared" si="47"/>
        <v>691</v>
      </c>
      <c r="B693" s="258">
        <v>45039</v>
      </c>
      <c r="C693" s="259">
        <v>182.71652599999999</v>
      </c>
      <c r="D693" s="260">
        <v>177.94911472925142</v>
      </c>
      <c r="E693" s="259">
        <f t="shared" si="48"/>
        <v>177.94911472925142</v>
      </c>
      <c r="F693" s="266"/>
      <c r="G693" s="190" t="str">
        <f t="shared" si="49"/>
        <v/>
      </c>
      <c r="H693" s="261" t="str">
        <f t="shared" si="50"/>
        <v/>
      </c>
      <c r="I693" s="262"/>
    </row>
    <row r="694" spans="1:9">
      <c r="A694" s="257">
        <f t="shared" si="47"/>
        <v>692</v>
      </c>
      <c r="B694" s="258">
        <v>45040</v>
      </c>
      <c r="C694" s="259">
        <v>112.96092999999999</v>
      </c>
      <c r="D694" s="260">
        <v>177.94911472925142</v>
      </c>
      <c r="E694" s="259">
        <f t="shared" si="48"/>
        <v>112.96092999999999</v>
      </c>
      <c r="F694" s="266"/>
      <c r="G694" s="190" t="str">
        <f t="shared" si="49"/>
        <v/>
      </c>
      <c r="H694" s="261" t="str">
        <f t="shared" si="50"/>
        <v/>
      </c>
      <c r="I694" s="262"/>
    </row>
    <row r="695" spans="1:9">
      <c r="A695" s="257">
        <f t="shared" si="47"/>
        <v>693</v>
      </c>
      <c r="B695" s="258">
        <v>45041</v>
      </c>
      <c r="C695" s="259">
        <v>128.059698</v>
      </c>
      <c r="D695" s="260">
        <v>177.94911472925142</v>
      </c>
      <c r="E695" s="259">
        <f t="shared" si="48"/>
        <v>128.059698</v>
      </c>
      <c r="F695" s="266"/>
      <c r="G695" s="190" t="str">
        <f t="shared" si="49"/>
        <v/>
      </c>
      <c r="H695" s="261" t="str">
        <f t="shared" si="50"/>
        <v/>
      </c>
      <c r="I695" s="262"/>
    </row>
    <row r="696" spans="1:9">
      <c r="A696" s="257">
        <f t="shared" si="47"/>
        <v>694</v>
      </c>
      <c r="B696" s="258">
        <v>45042</v>
      </c>
      <c r="C696" s="259">
        <v>61.160319000000001</v>
      </c>
      <c r="D696" s="260">
        <v>177.94911472925142</v>
      </c>
      <c r="E696" s="259">
        <f t="shared" si="48"/>
        <v>61.160319000000001</v>
      </c>
      <c r="F696" s="266"/>
      <c r="G696" s="190" t="str">
        <f t="shared" si="49"/>
        <v/>
      </c>
      <c r="H696" s="261" t="str">
        <f t="shared" si="50"/>
        <v/>
      </c>
      <c r="I696" s="262"/>
    </row>
    <row r="697" spans="1:9">
      <c r="A697" s="257">
        <f t="shared" si="47"/>
        <v>695</v>
      </c>
      <c r="B697" s="258">
        <v>45043</v>
      </c>
      <c r="C697" s="259">
        <v>58.808057999999996</v>
      </c>
      <c r="D697" s="260">
        <v>177.94911472925142</v>
      </c>
      <c r="E697" s="259">
        <f t="shared" si="48"/>
        <v>58.808057999999996</v>
      </c>
      <c r="F697" s="266"/>
      <c r="G697" s="190" t="str">
        <f t="shared" si="49"/>
        <v/>
      </c>
      <c r="H697" s="261" t="str">
        <f t="shared" si="50"/>
        <v/>
      </c>
      <c r="I697" s="262"/>
    </row>
    <row r="698" spans="1:9">
      <c r="A698" s="257">
        <f t="shared" si="47"/>
        <v>696</v>
      </c>
      <c r="B698" s="258">
        <v>45044</v>
      </c>
      <c r="C698" s="259">
        <v>123.48787900000001</v>
      </c>
      <c r="D698" s="260">
        <v>177.94911472925142</v>
      </c>
      <c r="E698" s="259">
        <f t="shared" si="48"/>
        <v>123.48787900000001</v>
      </c>
      <c r="F698" s="266"/>
      <c r="G698" s="190" t="str">
        <f t="shared" si="49"/>
        <v/>
      </c>
      <c r="H698" s="261" t="str">
        <f t="shared" si="50"/>
        <v/>
      </c>
      <c r="I698" s="262"/>
    </row>
    <row r="699" spans="1:9">
      <c r="A699" s="257">
        <f t="shared" si="47"/>
        <v>697</v>
      </c>
      <c r="B699" s="258">
        <v>45045</v>
      </c>
      <c r="C699" s="259">
        <v>159.23249200000001</v>
      </c>
      <c r="D699" s="260">
        <v>177.94911472925142</v>
      </c>
      <c r="E699" s="259">
        <f t="shared" si="48"/>
        <v>159.23249200000001</v>
      </c>
      <c r="F699" s="266"/>
      <c r="G699" s="190" t="str">
        <f t="shared" si="49"/>
        <v/>
      </c>
      <c r="H699" s="261" t="str">
        <f t="shared" si="50"/>
        <v/>
      </c>
      <c r="I699" s="262"/>
    </row>
    <row r="700" spans="1:9">
      <c r="A700" s="257">
        <f t="shared" si="47"/>
        <v>698</v>
      </c>
      <c r="B700" s="258">
        <v>45046</v>
      </c>
      <c r="C700" s="259">
        <v>181.08816400000001</v>
      </c>
      <c r="D700" s="260">
        <v>177.94911472925142</v>
      </c>
      <c r="E700" s="259">
        <f t="shared" si="48"/>
        <v>177.94911472925142</v>
      </c>
      <c r="F700" s="266"/>
      <c r="G700" s="190" t="str">
        <f t="shared" si="49"/>
        <v/>
      </c>
      <c r="H700" s="261" t="str">
        <f t="shared" si="50"/>
        <v/>
      </c>
      <c r="I700" s="262"/>
    </row>
    <row r="701" spans="1:9">
      <c r="A701" s="257">
        <f t="shared" si="47"/>
        <v>699</v>
      </c>
      <c r="B701" s="258">
        <v>45047</v>
      </c>
      <c r="C701" s="259">
        <v>130.792709</v>
      </c>
      <c r="D701" s="260">
        <v>162.40957243807455</v>
      </c>
      <c r="E701" s="259">
        <f t="shared" si="48"/>
        <v>130.792709</v>
      </c>
      <c r="F701" s="266"/>
      <c r="G701" s="190" t="str">
        <f t="shared" si="49"/>
        <v/>
      </c>
      <c r="H701" s="261" t="str">
        <f t="shared" si="50"/>
        <v/>
      </c>
      <c r="I701" s="262"/>
    </row>
    <row r="702" spans="1:9">
      <c r="A702" s="257">
        <f t="shared" si="47"/>
        <v>700</v>
      </c>
      <c r="B702" s="258">
        <v>45048</v>
      </c>
      <c r="C702" s="259">
        <v>97.21364299999999</v>
      </c>
      <c r="D702" s="260">
        <v>162.40957243807455</v>
      </c>
      <c r="E702" s="259">
        <f t="shared" si="48"/>
        <v>97.21364299999999</v>
      </c>
      <c r="F702" s="266"/>
      <c r="G702" s="190" t="str">
        <f t="shared" si="49"/>
        <v/>
      </c>
      <c r="H702" s="261" t="str">
        <f t="shared" si="50"/>
        <v/>
      </c>
      <c r="I702" s="262"/>
    </row>
    <row r="703" spans="1:9">
      <c r="A703" s="257">
        <f t="shared" si="47"/>
        <v>701</v>
      </c>
      <c r="B703" s="258">
        <v>45049</v>
      </c>
      <c r="C703" s="259">
        <v>205.75450900000001</v>
      </c>
      <c r="D703" s="260">
        <v>162.40957243807455</v>
      </c>
      <c r="E703" s="259">
        <f t="shared" si="48"/>
        <v>162.40957243807455</v>
      </c>
      <c r="F703" s="266"/>
      <c r="G703" s="190" t="str">
        <f t="shared" si="49"/>
        <v/>
      </c>
      <c r="H703" s="261" t="str">
        <f t="shared" si="50"/>
        <v/>
      </c>
      <c r="I703" s="262"/>
    </row>
    <row r="704" spans="1:9">
      <c r="A704" s="257">
        <f t="shared" si="47"/>
        <v>702</v>
      </c>
      <c r="B704" s="258">
        <v>45050</v>
      </c>
      <c r="C704" s="259">
        <v>169.54739999999998</v>
      </c>
      <c r="D704" s="260">
        <v>162.40957243807455</v>
      </c>
      <c r="E704" s="259">
        <f t="shared" si="48"/>
        <v>162.40957243807455</v>
      </c>
      <c r="F704" s="266"/>
      <c r="G704" s="190" t="str">
        <f t="shared" si="49"/>
        <v/>
      </c>
      <c r="H704" s="261" t="str">
        <f t="shared" si="50"/>
        <v/>
      </c>
      <c r="I704" s="262"/>
    </row>
    <row r="705" spans="1:9">
      <c r="A705" s="257">
        <f t="shared" si="47"/>
        <v>703</v>
      </c>
      <c r="B705" s="258">
        <v>45051</v>
      </c>
      <c r="C705" s="259">
        <v>92.020375000000001</v>
      </c>
      <c r="D705" s="260">
        <v>162.40957243807455</v>
      </c>
      <c r="E705" s="259">
        <f t="shared" si="48"/>
        <v>92.020375000000001</v>
      </c>
      <c r="F705" s="266"/>
      <c r="G705" s="190" t="str">
        <f t="shared" si="49"/>
        <v/>
      </c>
      <c r="H705" s="261" t="str">
        <f t="shared" si="50"/>
        <v/>
      </c>
      <c r="I705" s="262"/>
    </row>
    <row r="706" spans="1:9">
      <c r="A706" s="257">
        <f t="shared" si="47"/>
        <v>704</v>
      </c>
      <c r="B706" s="258">
        <v>45052</v>
      </c>
      <c r="C706" s="259">
        <v>106.975725</v>
      </c>
      <c r="D706" s="260">
        <v>162.40957243807455</v>
      </c>
      <c r="E706" s="259">
        <f t="shared" si="48"/>
        <v>106.975725</v>
      </c>
      <c r="F706" s="266"/>
      <c r="G706" s="190" t="str">
        <f t="shared" si="49"/>
        <v/>
      </c>
      <c r="H706" s="261" t="str">
        <f t="shared" si="50"/>
        <v/>
      </c>
      <c r="I706" s="262"/>
    </row>
    <row r="707" spans="1:9">
      <c r="A707" s="257">
        <f t="shared" si="47"/>
        <v>705</v>
      </c>
      <c r="B707" s="258">
        <v>45053</v>
      </c>
      <c r="C707" s="259">
        <v>127.99633</v>
      </c>
      <c r="D707" s="260">
        <v>162.40957243807455</v>
      </c>
      <c r="E707" s="259">
        <f t="shared" si="48"/>
        <v>127.99633</v>
      </c>
      <c r="F707" s="266"/>
      <c r="G707" s="190" t="str">
        <f t="shared" si="49"/>
        <v/>
      </c>
      <c r="H707" s="261" t="str">
        <f t="shared" si="50"/>
        <v/>
      </c>
      <c r="I707" s="262"/>
    </row>
    <row r="708" spans="1:9">
      <c r="A708" s="257">
        <f t="shared" si="47"/>
        <v>706</v>
      </c>
      <c r="B708" s="258">
        <v>45054</v>
      </c>
      <c r="C708" s="259">
        <v>116.359206</v>
      </c>
      <c r="D708" s="260">
        <v>162.40957243807455</v>
      </c>
      <c r="E708" s="259">
        <f t="shared" si="48"/>
        <v>116.359206</v>
      </c>
      <c r="F708" s="266"/>
      <c r="G708" s="190" t="str">
        <f t="shared" si="49"/>
        <v/>
      </c>
      <c r="H708" s="261" t="str">
        <f t="shared" si="50"/>
        <v/>
      </c>
      <c r="I708" s="262"/>
    </row>
    <row r="709" spans="1:9">
      <c r="A709" s="257">
        <f t="shared" si="47"/>
        <v>707</v>
      </c>
      <c r="B709" s="258">
        <v>45055</v>
      </c>
      <c r="C709" s="259">
        <v>178.88115100000002</v>
      </c>
      <c r="D709" s="260">
        <v>162.40957243807455</v>
      </c>
      <c r="E709" s="259">
        <f t="shared" si="48"/>
        <v>162.40957243807455</v>
      </c>
      <c r="F709" s="266"/>
      <c r="G709" s="190" t="str">
        <f t="shared" si="49"/>
        <v/>
      </c>
      <c r="H709" s="261" t="str">
        <f t="shared" si="50"/>
        <v/>
      </c>
      <c r="I709" s="262"/>
    </row>
    <row r="710" spans="1:9">
      <c r="A710" s="257">
        <f t="shared" si="47"/>
        <v>708</v>
      </c>
      <c r="B710" s="258">
        <v>45056</v>
      </c>
      <c r="C710" s="259">
        <v>202.80365699999999</v>
      </c>
      <c r="D710" s="260">
        <v>162.40957243807455</v>
      </c>
      <c r="E710" s="259">
        <f t="shared" si="48"/>
        <v>162.40957243807455</v>
      </c>
      <c r="F710" s="266"/>
      <c r="G710" s="190" t="str">
        <f t="shared" si="49"/>
        <v/>
      </c>
      <c r="H710" s="261" t="str">
        <f t="shared" si="50"/>
        <v/>
      </c>
      <c r="I710" s="262"/>
    </row>
    <row r="711" spans="1:9">
      <c r="A711" s="257">
        <f t="shared" si="47"/>
        <v>709</v>
      </c>
      <c r="B711" s="258">
        <v>45057</v>
      </c>
      <c r="C711" s="259">
        <v>211.376632</v>
      </c>
      <c r="D711" s="260">
        <v>162.40957243807455</v>
      </c>
      <c r="E711" s="259">
        <f t="shared" si="48"/>
        <v>162.40957243807455</v>
      </c>
      <c r="F711" s="266"/>
      <c r="G711" s="190" t="str">
        <f t="shared" si="49"/>
        <v/>
      </c>
      <c r="H711" s="261" t="str">
        <f t="shared" si="50"/>
        <v/>
      </c>
      <c r="I711" s="262"/>
    </row>
    <row r="712" spans="1:9">
      <c r="A712" s="257">
        <f t="shared" si="47"/>
        <v>710</v>
      </c>
      <c r="B712" s="258">
        <v>45058</v>
      </c>
      <c r="C712" s="259">
        <v>206.69601699999998</v>
      </c>
      <c r="D712" s="260">
        <v>162.40957243807455</v>
      </c>
      <c r="E712" s="259">
        <f t="shared" si="48"/>
        <v>162.40957243807455</v>
      </c>
      <c r="F712" s="266"/>
      <c r="G712" s="190" t="str">
        <f t="shared" si="49"/>
        <v/>
      </c>
      <c r="H712" s="261" t="str">
        <f t="shared" si="50"/>
        <v/>
      </c>
      <c r="I712" s="262"/>
    </row>
    <row r="713" spans="1:9">
      <c r="A713" s="257">
        <f t="shared" si="47"/>
        <v>711</v>
      </c>
      <c r="B713" s="258">
        <v>45059</v>
      </c>
      <c r="C713" s="259">
        <v>213.242198</v>
      </c>
      <c r="D713" s="260">
        <v>162.40957243807455</v>
      </c>
      <c r="E713" s="259">
        <f t="shared" si="48"/>
        <v>162.40957243807455</v>
      </c>
      <c r="F713" s="266"/>
      <c r="G713" s="190" t="str">
        <f t="shared" si="49"/>
        <v/>
      </c>
      <c r="H713" s="261" t="str">
        <f t="shared" si="50"/>
        <v/>
      </c>
      <c r="I713" s="262"/>
    </row>
    <row r="714" spans="1:9">
      <c r="A714" s="257">
        <f t="shared" si="47"/>
        <v>712</v>
      </c>
      <c r="B714" s="258">
        <v>45060</v>
      </c>
      <c r="C714" s="259">
        <v>193.71408700000001</v>
      </c>
      <c r="D714" s="260">
        <v>162.40957243807455</v>
      </c>
      <c r="E714" s="259">
        <f t="shared" si="48"/>
        <v>162.40957243807455</v>
      </c>
      <c r="F714" s="266"/>
      <c r="G714" s="190" t="str">
        <f t="shared" si="49"/>
        <v/>
      </c>
      <c r="H714" s="261" t="str">
        <f t="shared" si="50"/>
        <v/>
      </c>
      <c r="I714" s="262"/>
    </row>
    <row r="715" spans="1:9">
      <c r="A715" s="257">
        <f t="shared" si="47"/>
        <v>713</v>
      </c>
      <c r="B715" s="258">
        <v>45061</v>
      </c>
      <c r="C715" s="259">
        <v>252.664267</v>
      </c>
      <c r="D715" s="260">
        <v>162.40957243807455</v>
      </c>
      <c r="E715" s="259">
        <f t="shared" si="48"/>
        <v>162.40957243807455</v>
      </c>
      <c r="F715" s="266"/>
      <c r="G715" s="190" t="str">
        <f t="shared" si="49"/>
        <v>M</v>
      </c>
      <c r="H715" s="261" t="str">
        <f t="shared" si="50"/>
        <v>162,4</v>
      </c>
      <c r="I715" s="262"/>
    </row>
    <row r="716" spans="1:9">
      <c r="A716" s="257">
        <f t="shared" si="47"/>
        <v>714</v>
      </c>
      <c r="B716" s="258">
        <v>45062</v>
      </c>
      <c r="C716" s="259">
        <v>309.288929</v>
      </c>
      <c r="D716" s="260">
        <v>162.40957243807455</v>
      </c>
      <c r="E716" s="259">
        <f t="shared" si="48"/>
        <v>162.40957243807455</v>
      </c>
      <c r="F716" s="266"/>
      <c r="G716" s="190" t="str">
        <f t="shared" si="49"/>
        <v/>
      </c>
      <c r="H716" s="261" t="str">
        <f t="shared" si="50"/>
        <v/>
      </c>
      <c r="I716" s="262"/>
    </row>
    <row r="717" spans="1:9">
      <c r="A717" s="257">
        <f t="shared" si="47"/>
        <v>715</v>
      </c>
      <c r="B717" s="258">
        <v>45063</v>
      </c>
      <c r="C717" s="259">
        <v>332.43564700000002</v>
      </c>
      <c r="D717" s="260">
        <v>162.40957243807455</v>
      </c>
      <c r="E717" s="259">
        <f t="shared" si="48"/>
        <v>162.40957243807455</v>
      </c>
      <c r="F717" s="266"/>
      <c r="G717" s="190" t="str">
        <f t="shared" si="49"/>
        <v/>
      </c>
      <c r="H717" s="261" t="str">
        <f t="shared" si="50"/>
        <v/>
      </c>
      <c r="I717" s="262"/>
    </row>
    <row r="718" spans="1:9">
      <c r="A718" s="257">
        <f t="shared" si="47"/>
        <v>716</v>
      </c>
      <c r="B718" s="258">
        <v>45064</v>
      </c>
      <c r="C718" s="259">
        <v>300.52594599999998</v>
      </c>
      <c r="D718" s="260">
        <v>162.40957243807455</v>
      </c>
      <c r="E718" s="259">
        <f t="shared" si="48"/>
        <v>162.40957243807455</v>
      </c>
      <c r="F718" s="266"/>
      <c r="G718" s="190" t="str">
        <f t="shared" si="49"/>
        <v/>
      </c>
      <c r="H718" s="261" t="str">
        <f t="shared" si="50"/>
        <v/>
      </c>
      <c r="I718" s="262"/>
    </row>
    <row r="719" spans="1:9">
      <c r="A719" s="257">
        <f t="shared" si="47"/>
        <v>717</v>
      </c>
      <c r="B719" s="258">
        <v>45065</v>
      </c>
      <c r="C719" s="259">
        <v>275.90248800000001</v>
      </c>
      <c r="D719" s="260">
        <v>162.40957243807455</v>
      </c>
      <c r="E719" s="259">
        <f t="shared" si="48"/>
        <v>162.40957243807455</v>
      </c>
      <c r="F719" s="266"/>
      <c r="G719" s="190" t="str">
        <f t="shared" si="49"/>
        <v/>
      </c>
      <c r="H719" s="261" t="str">
        <f t="shared" si="50"/>
        <v/>
      </c>
      <c r="I719" s="262"/>
    </row>
    <row r="720" spans="1:9">
      <c r="A720" s="257">
        <f t="shared" si="47"/>
        <v>718</v>
      </c>
      <c r="B720" s="258">
        <v>45066</v>
      </c>
      <c r="C720" s="259">
        <v>206.60584599999999</v>
      </c>
      <c r="D720" s="260">
        <v>162.40957243807455</v>
      </c>
      <c r="E720" s="259">
        <f t="shared" si="48"/>
        <v>162.40957243807455</v>
      </c>
      <c r="F720" s="266"/>
      <c r="G720" s="190" t="str">
        <f t="shared" si="49"/>
        <v/>
      </c>
      <c r="H720" s="261" t="str">
        <f t="shared" si="50"/>
        <v/>
      </c>
      <c r="I720" s="262"/>
    </row>
    <row r="721" spans="1:9">
      <c r="A721" s="257">
        <f t="shared" si="47"/>
        <v>719</v>
      </c>
      <c r="B721" s="258">
        <v>45067</v>
      </c>
      <c r="C721" s="259">
        <v>175.39593199999999</v>
      </c>
      <c r="D721" s="260">
        <v>162.40957243807455</v>
      </c>
      <c r="E721" s="259">
        <f t="shared" si="48"/>
        <v>162.40957243807455</v>
      </c>
      <c r="F721" s="266"/>
      <c r="G721" s="190" t="str">
        <f t="shared" si="49"/>
        <v/>
      </c>
      <c r="H721" s="261" t="str">
        <f t="shared" si="50"/>
        <v/>
      </c>
      <c r="I721" s="262"/>
    </row>
    <row r="722" spans="1:9">
      <c r="A722" s="257">
        <f t="shared" si="47"/>
        <v>720</v>
      </c>
      <c r="B722" s="258">
        <v>45068</v>
      </c>
      <c r="C722" s="259">
        <v>166.21593999999999</v>
      </c>
      <c r="D722" s="260">
        <v>162.40957243807455</v>
      </c>
      <c r="E722" s="259">
        <f t="shared" si="48"/>
        <v>162.40957243807455</v>
      </c>
      <c r="F722" s="266"/>
      <c r="G722" s="190" t="str">
        <f t="shared" si="49"/>
        <v/>
      </c>
      <c r="H722" s="261" t="str">
        <f t="shared" si="50"/>
        <v/>
      </c>
      <c r="I722" s="262"/>
    </row>
    <row r="723" spans="1:9">
      <c r="A723" s="257">
        <f t="shared" si="47"/>
        <v>721</v>
      </c>
      <c r="B723" s="258">
        <v>45069</v>
      </c>
      <c r="C723" s="259">
        <v>186.874889</v>
      </c>
      <c r="D723" s="260">
        <v>162.40957243807455</v>
      </c>
      <c r="E723" s="259">
        <f t="shared" si="48"/>
        <v>162.40957243807455</v>
      </c>
      <c r="F723" s="266"/>
      <c r="G723" s="190" t="str">
        <f t="shared" si="49"/>
        <v/>
      </c>
      <c r="H723" s="261" t="str">
        <f t="shared" si="50"/>
        <v/>
      </c>
      <c r="I723" s="262"/>
    </row>
    <row r="724" spans="1:9">
      <c r="A724" s="257">
        <f t="shared" si="47"/>
        <v>722</v>
      </c>
      <c r="B724" s="258">
        <v>45070</v>
      </c>
      <c r="C724" s="259">
        <v>153.11031599999998</v>
      </c>
      <c r="D724" s="260">
        <v>162.40957243807455</v>
      </c>
      <c r="E724" s="259">
        <f t="shared" si="48"/>
        <v>153.11031599999998</v>
      </c>
      <c r="F724" s="266"/>
      <c r="G724" s="190" t="str">
        <f t="shared" si="49"/>
        <v/>
      </c>
      <c r="H724" s="261" t="str">
        <f t="shared" si="50"/>
        <v/>
      </c>
      <c r="I724" s="262"/>
    </row>
    <row r="725" spans="1:9">
      <c r="A725" s="257">
        <f t="shared" si="47"/>
        <v>723</v>
      </c>
      <c r="B725" s="258">
        <v>45071</v>
      </c>
      <c r="C725" s="259">
        <v>213.13278600000001</v>
      </c>
      <c r="D725" s="260">
        <v>162.40957243807455</v>
      </c>
      <c r="E725" s="259">
        <f t="shared" si="48"/>
        <v>162.40957243807455</v>
      </c>
      <c r="F725" s="266"/>
      <c r="G725" s="190" t="str">
        <f t="shared" si="49"/>
        <v/>
      </c>
      <c r="H725" s="261" t="str">
        <f t="shared" si="50"/>
        <v/>
      </c>
      <c r="I725" s="262"/>
    </row>
    <row r="726" spans="1:9">
      <c r="A726" s="257">
        <f t="shared" si="47"/>
        <v>724</v>
      </c>
      <c r="B726" s="258">
        <v>45072</v>
      </c>
      <c r="C726" s="259">
        <v>216.76489000000001</v>
      </c>
      <c r="D726" s="260">
        <v>162.40957243807455</v>
      </c>
      <c r="E726" s="259">
        <f t="shared" si="48"/>
        <v>162.40957243807455</v>
      </c>
      <c r="F726" s="266"/>
      <c r="G726" s="190" t="str">
        <f t="shared" si="49"/>
        <v/>
      </c>
      <c r="H726" s="261" t="str">
        <f t="shared" si="50"/>
        <v/>
      </c>
      <c r="I726" s="262"/>
    </row>
    <row r="727" spans="1:9">
      <c r="A727" s="257">
        <f t="shared" ref="A727:A761" si="51">+A726+1</f>
        <v>725</v>
      </c>
      <c r="B727" s="258">
        <v>45073</v>
      </c>
      <c r="C727" s="259">
        <v>91.994627999999992</v>
      </c>
      <c r="D727" s="260">
        <v>162.40957243807455</v>
      </c>
      <c r="E727" s="259">
        <f t="shared" ref="E727:E761" si="52">IF(C727&gt;D727,D727,C727)</f>
        <v>91.994627999999992</v>
      </c>
      <c r="F727" s="266"/>
      <c r="G727" s="190" t="str">
        <f t="shared" ref="G727:G762" si="53">IF(DAY(B727)=15,IF(MONTH(B727)=1,"E",IF(MONTH(B727)=2,"F",IF(MONTH(B727)=3,"M",IF(MONTH(B727)=4,"A",IF(MONTH(B727)=5,"M",IF(MONTH(B727)=6,"J",IF(MONTH(B727)=7,"J",IF(MONTH(B727)=8,"A",IF(MONTH(B727)=9,"S",IF(MONTH(B727)=10,"O",IF(MONTH(B727)=11,"N",IF(MONTH(B727)=12,"D","")))))))))))),"")</f>
        <v/>
      </c>
      <c r="H727" s="261" t="str">
        <f t="shared" ref="H727:H762" si="54">IF(DAY($B727)=15,TEXT(D727,"#,0"),"")</f>
        <v/>
      </c>
      <c r="I727" s="262"/>
    </row>
    <row r="728" spans="1:9">
      <c r="A728" s="257">
        <f t="shared" si="51"/>
        <v>726</v>
      </c>
      <c r="B728" s="258">
        <v>45074</v>
      </c>
      <c r="C728" s="259">
        <v>60.387822999999997</v>
      </c>
      <c r="D728" s="260">
        <v>162.40957243807455</v>
      </c>
      <c r="E728" s="259">
        <f t="shared" si="52"/>
        <v>60.387822999999997</v>
      </c>
      <c r="F728" s="266"/>
      <c r="G728" s="190" t="str">
        <f t="shared" si="53"/>
        <v/>
      </c>
      <c r="H728" s="261" t="str">
        <f t="shared" si="54"/>
        <v/>
      </c>
      <c r="I728" s="262"/>
    </row>
    <row r="729" spans="1:9">
      <c r="A729" s="257">
        <f t="shared" si="51"/>
        <v>727</v>
      </c>
      <c r="B729" s="258">
        <v>45075</v>
      </c>
      <c r="C729" s="259">
        <v>76.764148000000006</v>
      </c>
      <c r="D729" s="260">
        <v>162.40957243807455</v>
      </c>
      <c r="E729" s="259">
        <f t="shared" si="52"/>
        <v>76.764148000000006</v>
      </c>
      <c r="F729" s="266"/>
      <c r="G729" s="190" t="str">
        <f t="shared" si="53"/>
        <v/>
      </c>
      <c r="H729" s="261" t="str">
        <f t="shared" si="54"/>
        <v/>
      </c>
      <c r="I729" s="262"/>
    </row>
    <row r="730" spans="1:9">
      <c r="A730" s="257">
        <f t="shared" si="51"/>
        <v>728</v>
      </c>
      <c r="B730" s="258">
        <v>45076</v>
      </c>
      <c r="C730" s="259">
        <v>48.046773000000002</v>
      </c>
      <c r="D730" s="260">
        <v>162.40957243807455</v>
      </c>
      <c r="E730" s="259">
        <f t="shared" si="52"/>
        <v>48.046773000000002</v>
      </c>
      <c r="F730" s="266"/>
      <c r="G730" s="190" t="str">
        <f t="shared" si="53"/>
        <v/>
      </c>
      <c r="H730" s="261" t="str">
        <f t="shared" si="54"/>
        <v/>
      </c>
      <c r="I730" s="262"/>
    </row>
    <row r="731" spans="1:9">
      <c r="A731" s="257">
        <f t="shared" si="51"/>
        <v>729</v>
      </c>
      <c r="B731" s="258">
        <v>45077</v>
      </c>
      <c r="C731" s="259">
        <v>38.979551999999998</v>
      </c>
      <c r="D731" s="260">
        <v>162.40957243807455</v>
      </c>
      <c r="E731" s="259">
        <f t="shared" si="52"/>
        <v>38.979551999999998</v>
      </c>
      <c r="F731" s="266"/>
      <c r="G731" s="190" t="str">
        <f t="shared" si="53"/>
        <v/>
      </c>
      <c r="H731" s="261" t="str">
        <f t="shared" si="54"/>
        <v/>
      </c>
      <c r="I731" s="262"/>
    </row>
    <row r="732" spans="1:9">
      <c r="A732" s="257">
        <f t="shared" si="51"/>
        <v>730</v>
      </c>
      <c r="B732" s="258">
        <v>45078</v>
      </c>
      <c r="C732" s="259">
        <v>65.059613999999996</v>
      </c>
      <c r="D732" s="260">
        <v>167.82322485267701</v>
      </c>
      <c r="E732" s="259">
        <f t="shared" si="52"/>
        <v>65.059613999999996</v>
      </c>
      <c r="F732" s="266"/>
      <c r="G732" s="190" t="str">
        <f t="shared" si="53"/>
        <v/>
      </c>
      <c r="H732" s="261" t="str">
        <f t="shared" si="54"/>
        <v/>
      </c>
      <c r="I732" s="262"/>
    </row>
    <row r="733" spans="1:9">
      <c r="A733" s="257">
        <f t="shared" si="51"/>
        <v>731</v>
      </c>
      <c r="B733" s="258">
        <v>45079</v>
      </c>
      <c r="C733" s="259">
        <v>59.870452</v>
      </c>
      <c r="D733" s="260">
        <v>167.82322485267701</v>
      </c>
      <c r="E733" s="259">
        <f t="shared" si="52"/>
        <v>59.870452</v>
      </c>
      <c r="F733" s="266"/>
      <c r="G733" s="190" t="str">
        <f t="shared" si="53"/>
        <v/>
      </c>
      <c r="H733" s="261" t="str">
        <f t="shared" si="54"/>
        <v/>
      </c>
      <c r="I733" s="262"/>
    </row>
    <row r="734" spans="1:9">
      <c r="A734" s="257">
        <f t="shared" si="51"/>
        <v>732</v>
      </c>
      <c r="B734" s="258">
        <v>45080</v>
      </c>
      <c r="C734" s="259">
        <v>36.789555999999997</v>
      </c>
      <c r="D734" s="260">
        <v>167.82322485267701</v>
      </c>
      <c r="E734" s="259">
        <f t="shared" si="52"/>
        <v>36.789555999999997</v>
      </c>
      <c r="F734" s="266"/>
      <c r="G734" s="190" t="str">
        <f t="shared" si="53"/>
        <v/>
      </c>
      <c r="H734" s="261" t="str">
        <f t="shared" si="54"/>
        <v/>
      </c>
      <c r="I734" s="262"/>
    </row>
    <row r="735" spans="1:9">
      <c r="A735" s="257">
        <f t="shared" si="51"/>
        <v>733</v>
      </c>
      <c r="B735" s="258">
        <v>45081</v>
      </c>
      <c r="C735" s="259">
        <v>35.177380000000007</v>
      </c>
      <c r="D735" s="260">
        <v>167.82322485267701</v>
      </c>
      <c r="E735" s="259">
        <f t="shared" si="52"/>
        <v>35.177380000000007</v>
      </c>
      <c r="F735" s="266"/>
      <c r="G735" s="190" t="str">
        <f t="shared" si="53"/>
        <v/>
      </c>
      <c r="H735" s="261" t="str">
        <f t="shared" si="54"/>
        <v/>
      </c>
      <c r="I735" s="262"/>
    </row>
    <row r="736" spans="1:9">
      <c r="A736" s="257">
        <f t="shared" si="51"/>
        <v>734</v>
      </c>
      <c r="B736" s="258">
        <v>45082</v>
      </c>
      <c r="C736" s="259">
        <v>43.021312999999999</v>
      </c>
      <c r="D736" s="260">
        <v>167.82322485267701</v>
      </c>
      <c r="E736" s="259">
        <f t="shared" si="52"/>
        <v>43.021312999999999</v>
      </c>
      <c r="F736" s="266"/>
      <c r="G736" s="190" t="str">
        <f t="shared" si="53"/>
        <v/>
      </c>
      <c r="H736" s="261" t="str">
        <f t="shared" si="54"/>
        <v/>
      </c>
      <c r="I736" s="262"/>
    </row>
    <row r="737" spans="1:9">
      <c r="A737" s="257">
        <f t="shared" si="51"/>
        <v>735</v>
      </c>
      <c r="B737" s="258">
        <v>45083</v>
      </c>
      <c r="C737" s="259">
        <v>84.618122</v>
      </c>
      <c r="D737" s="260">
        <v>167.82322485267701</v>
      </c>
      <c r="E737" s="259">
        <f t="shared" si="52"/>
        <v>84.618122</v>
      </c>
      <c r="F737" s="266"/>
      <c r="G737" s="190" t="str">
        <f t="shared" si="53"/>
        <v/>
      </c>
      <c r="H737" s="261" t="str">
        <f t="shared" si="54"/>
        <v/>
      </c>
      <c r="I737" s="262"/>
    </row>
    <row r="738" spans="1:9">
      <c r="A738" s="257">
        <f t="shared" si="51"/>
        <v>736</v>
      </c>
      <c r="B738" s="258">
        <v>45084</v>
      </c>
      <c r="C738" s="259">
        <v>136.02359300000001</v>
      </c>
      <c r="D738" s="260">
        <v>167.82322485267701</v>
      </c>
      <c r="E738" s="259">
        <f t="shared" si="52"/>
        <v>136.02359300000001</v>
      </c>
      <c r="F738" s="266"/>
      <c r="G738" s="190" t="str">
        <f t="shared" si="53"/>
        <v/>
      </c>
      <c r="H738" s="261" t="str">
        <f t="shared" si="54"/>
        <v/>
      </c>
      <c r="I738" s="262"/>
    </row>
    <row r="739" spans="1:9">
      <c r="A739" s="257">
        <f t="shared" si="51"/>
        <v>737</v>
      </c>
      <c r="B739" s="258">
        <v>45085</v>
      </c>
      <c r="C739" s="259">
        <v>113.05998299999999</v>
      </c>
      <c r="D739" s="260">
        <v>167.82322485267701</v>
      </c>
      <c r="E739" s="259">
        <f t="shared" si="52"/>
        <v>113.05998299999999</v>
      </c>
      <c r="F739" s="266"/>
      <c r="G739" s="190" t="str">
        <f t="shared" si="53"/>
        <v/>
      </c>
      <c r="H739" s="261" t="str">
        <f t="shared" si="54"/>
        <v/>
      </c>
      <c r="I739" s="262"/>
    </row>
    <row r="740" spans="1:9">
      <c r="A740" s="257">
        <f t="shared" si="51"/>
        <v>738</v>
      </c>
      <c r="B740" s="258">
        <v>45086</v>
      </c>
      <c r="C740" s="259">
        <v>171.55850100000001</v>
      </c>
      <c r="D740" s="260">
        <v>167.82322485267701</v>
      </c>
      <c r="E740" s="259">
        <f t="shared" si="52"/>
        <v>167.82322485267701</v>
      </c>
      <c r="F740" s="266"/>
      <c r="G740" s="190" t="str">
        <f t="shared" si="53"/>
        <v/>
      </c>
      <c r="H740" s="261" t="str">
        <f t="shared" si="54"/>
        <v/>
      </c>
      <c r="I740" s="262"/>
    </row>
    <row r="741" spans="1:9">
      <c r="A741" s="257">
        <f t="shared" si="51"/>
        <v>739</v>
      </c>
      <c r="B741" s="258">
        <v>45087</v>
      </c>
      <c r="C741" s="259">
        <v>55.950822000000002</v>
      </c>
      <c r="D741" s="260">
        <v>167.82322485267701</v>
      </c>
      <c r="E741" s="259">
        <f t="shared" si="52"/>
        <v>55.950822000000002</v>
      </c>
      <c r="F741" s="266"/>
      <c r="G741" s="190" t="str">
        <f t="shared" si="53"/>
        <v/>
      </c>
      <c r="H741" s="261" t="str">
        <f t="shared" si="54"/>
        <v/>
      </c>
      <c r="I741" s="262"/>
    </row>
    <row r="742" spans="1:9">
      <c r="A742" s="257">
        <f t="shared" si="51"/>
        <v>740</v>
      </c>
      <c r="B742" s="258">
        <v>45088</v>
      </c>
      <c r="C742" s="259">
        <v>49.472636000000001</v>
      </c>
      <c r="D742" s="260">
        <v>167.82322485267701</v>
      </c>
      <c r="E742" s="259">
        <f t="shared" si="52"/>
        <v>49.472636000000001</v>
      </c>
      <c r="F742" s="266"/>
      <c r="G742" s="190" t="str">
        <f t="shared" si="53"/>
        <v/>
      </c>
      <c r="H742" s="261" t="str">
        <f t="shared" si="54"/>
        <v/>
      </c>
      <c r="I742" s="262"/>
    </row>
    <row r="743" spans="1:9">
      <c r="A743" s="257">
        <f t="shared" si="51"/>
        <v>741</v>
      </c>
      <c r="B743" s="258">
        <v>45089</v>
      </c>
      <c r="C743" s="259">
        <v>47.239129999999996</v>
      </c>
      <c r="D743" s="260">
        <v>167.82322485267701</v>
      </c>
      <c r="E743" s="259">
        <f t="shared" si="52"/>
        <v>47.239129999999996</v>
      </c>
      <c r="F743" s="266"/>
      <c r="G743" s="190" t="str">
        <f t="shared" si="53"/>
        <v/>
      </c>
      <c r="H743" s="261" t="str">
        <f t="shared" si="54"/>
        <v/>
      </c>
      <c r="I743" s="262"/>
    </row>
    <row r="744" spans="1:9">
      <c r="A744" s="257">
        <f t="shared" si="51"/>
        <v>742</v>
      </c>
      <c r="B744" s="258">
        <v>45090</v>
      </c>
      <c r="C744" s="259">
        <v>115.547297</v>
      </c>
      <c r="D744" s="260">
        <v>167.82322485267701</v>
      </c>
      <c r="E744" s="259">
        <f t="shared" si="52"/>
        <v>115.547297</v>
      </c>
      <c r="F744" s="266"/>
      <c r="G744" s="190" t="str">
        <f t="shared" si="53"/>
        <v/>
      </c>
      <c r="H744" s="261" t="str">
        <f t="shared" si="54"/>
        <v/>
      </c>
      <c r="I744" s="262"/>
    </row>
    <row r="745" spans="1:9">
      <c r="A745" s="257">
        <f t="shared" si="51"/>
        <v>743</v>
      </c>
      <c r="B745" s="258">
        <v>45091</v>
      </c>
      <c r="C745" s="259">
        <v>168.00235799999999</v>
      </c>
      <c r="D745" s="260">
        <v>167.82322485267701</v>
      </c>
      <c r="E745" s="259">
        <f t="shared" si="52"/>
        <v>167.82322485267701</v>
      </c>
      <c r="F745" s="266"/>
      <c r="G745" s="190" t="str">
        <f t="shared" si="53"/>
        <v/>
      </c>
      <c r="H745" s="261" t="str">
        <f t="shared" si="54"/>
        <v/>
      </c>
      <c r="I745" s="262"/>
    </row>
    <row r="746" spans="1:9">
      <c r="A746" s="257">
        <f t="shared" si="51"/>
        <v>744</v>
      </c>
      <c r="B746" s="258">
        <v>45092</v>
      </c>
      <c r="C746" s="259">
        <v>94.628661000000008</v>
      </c>
      <c r="D746" s="260">
        <v>167.82322485267701</v>
      </c>
      <c r="E746" s="259">
        <f t="shared" si="52"/>
        <v>94.628661000000008</v>
      </c>
      <c r="F746" s="266"/>
      <c r="G746" s="190" t="str">
        <f t="shared" si="53"/>
        <v>J</v>
      </c>
      <c r="H746" s="261" t="str">
        <f t="shared" si="54"/>
        <v>167,8</v>
      </c>
      <c r="I746" s="262"/>
    </row>
    <row r="747" spans="1:9">
      <c r="A747" s="257">
        <f t="shared" si="51"/>
        <v>745</v>
      </c>
      <c r="B747" s="258">
        <v>45093</v>
      </c>
      <c r="C747" s="259">
        <v>54.170406</v>
      </c>
      <c r="D747" s="260">
        <v>167.82322485267701</v>
      </c>
      <c r="E747" s="259">
        <f t="shared" si="52"/>
        <v>54.170406</v>
      </c>
      <c r="F747" s="266"/>
      <c r="G747" s="190" t="str">
        <f t="shared" si="53"/>
        <v/>
      </c>
      <c r="H747" s="261" t="str">
        <f t="shared" si="54"/>
        <v/>
      </c>
      <c r="I747" s="262"/>
    </row>
    <row r="748" spans="1:9">
      <c r="A748" s="257">
        <f t="shared" si="51"/>
        <v>746</v>
      </c>
      <c r="B748" s="258">
        <v>45094</v>
      </c>
      <c r="C748" s="259">
        <v>99.020520000000005</v>
      </c>
      <c r="D748" s="260">
        <v>167.82322485267701</v>
      </c>
      <c r="E748" s="259">
        <f t="shared" si="52"/>
        <v>99.020520000000005</v>
      </c>
      <c r="F748" s="266"/>
      <c r="G748" s="190" t="str">
        <f t="shared" si="53"/>
        <v/>
      </c>
      <c r="H748" s="261" t="str">
        <f t="shared" si="54"/>
        <v/>
      </c>
      <c r="I748" s="262"/>
    </row>
    <row r="749" spans="1:9">
      <c r="A749" s="257">
        <f t="shared" si="51"/>
        <v>747</v>
      </c>
      <c r="B749" s="258">
        <v>45095</v>
      </c>
      <c r="C749" s="259">
        <v>142.46518600000002</v>
      </c>
      <c r="D749" s="260">
        <v>167.82322485267701</v>
      </c>
      <c r="E749" s="259">
        <f t="shared" si="52"/>
        <v>142.46518600000002</v>
      </c>
      <c r="F749" s="266"/>
      <c r="G749" s="190" t="str">
        <f t="shared" si="53"/>
        <v/>
      </c>
      <c r="H749" s="261" t="str">
        <f t="shared" si="54"/>
        <v/>
      </c>
      <c r="I749" s="262"/>
    </row>
    <row r="750" spans="1:9">
      <c r="A750" s="257">
        <f t="shared" si="51"/>
        <v>748</v>
      </c>
      <c r="B750" s="258">
        <v>45096</v>
      </c>
      <c r="C750" s="259">
        <v>107.02368199999999</v>
      </c>
      <c r="D750" s="260">
        <v>167.82322485267701</v>
      </c>
      <c r="E750" s="259">
        <f t="shared" si="52"/>
        <v>107.02368199999999</v>
      </c>
      <c r="F750" s="266"/>
      <c r="G750" s="190" t="str">
        <f t="shared" si="53"/>
        <v/>
      </c>
      <c r="H750" s="261" t="str">
        <f t="shared" si="54"/>
        <v/>
      </c>
      <c r="I750" s="262"/>
    </row>
    <row r="751" spans="1:9">
      <c r="A751" s="257">
        <f t="shared" si="51"/>
        <v>749</v>
      </c>
      <c r="B751" s="258">
        <v>45097</v>
      </c>
      <c r="C751" s="259">
        <v>68.055712</v>
      </c>
      <c r="D751" s="260">
        <v>167.82322485267701</v>
      </c>
      <c r="E751" s="259">
        <f t="shared" si="52"/>
        <v>68.055712</v>
      </c>
      <c r="F751" s="266"/>
      <c r="G751" s="190" t="str">
        <f t="shared" si="53"/>
        <v/>
      </c>
      <c r="H751" s="261" t="str">
        <f t="shared" si="54"/>
        <v/>
      </c>
      <c r="I751" s="262"/>
    </row>
    <row r="752" spans="1:9">
      <c r="A752" s="257">
        <f t="shared" si="51"/>
        <v>750</v>
      </c>
      <c r="B752" s="258">
        <v>45098</v>
      </c>
      <c r="C752" s="259">
        <v>61.184428999999994</v>
      </c>
      <c r="D752" s="260">
        <v>167.82322485267701</v>
      </c>
      <c r="E752" s="259">
        <f t="shared" si="52"/>
        <v>61.184428999999994</v>
      </c>
      <c r="F752" s="266"/>
      <c r="G752" s="190" t="str">
        <f t="shared" si="53"/>
        <v/>
      </c>
      <c r="H752" s="261" t="str">
        <f t="shared" si="54"/>
        <v/>
      </c>
      <c r="I752" s="262"/>
    </row>
    <row r="753" spans="1:9">
      <c r="A753" s="257">
        <f t="shared" si="51"/>
        <v>751</v>
      </c>
      <c r="B753" s="258">
        <v>45099</v>
      </c>
      <c r="C753" s="259">
        <v>67.968407999999997</v>
      </c>
      <c r="D753" s="260">
        <v>167.82322485267701</v>
      </c>
      <c r="E753" s="259">
        <f t="shared" si="52"/>
        <v>67.968407999999997</v>
      </c>
      <c r="F753" s="266"/>
      <c r="G753" s="190" t="str">
        <f t="shared" si="53"/>
        <v/>
      </c>
      <c r="H753" s="261" t="str">
        <f t="shared" si="54"/>
        <v/>
      </c>
      <c r="I753" s="262"/>
    </row>
    <row r="754" spans="1:9">
      <c r="A754" s="257">
        <f t="shared" si="51"/>
        <v>752</v>
      </c>
      <c r="B754" s="258">
        <v>45100</v>
      </c>
      <c r="C754" s="259">
        <v>90.615098000000017</v>
      </c>
      <c r="D754" s="260">
        <v>167.82322485267701</v>
      </c>
      <c r="E754" s="259">
        <f t="shared" si="52"/>
        <v>90.615098000000017</v>
      </c>
      <c r="F754" s="266"/>
      <c r="G754" s="190" t="str">
        <f t="shared" si="53"/>
        <v/>
      </c>
      <c r="H754" s="261" t="str">
        <f t="shared" si="54"/>
        <v/>
      </c>
      <c r="I754" s="262"/>
    </row>
    <row r="755" spans="1:9">
      <c r="A755" s="257">
        <f t="shared" si="51"/>
        <v>753</v>
      </c>
      <c r="B755" s="258">
        <v>45101</v>
      </c>
      <c r="C755" s="259">
        <v>90.213211999999999</v>
      </c>
      <c r="D755" s="260">
        <v>167.82322485267701</v>
      </c>
      <c r="E755" s="259">
        <f t="shared" si="52"/>
        <v>90.213211999999999</v>
      </c>
      <c r="F755" s="266"/>
      <c r="G755" s="190" t="str">
        <f t="shared" si="53"/>
        <v/>
      </c>
      <c r="H755" s="261" t="str">
        <f t="shared" si="54"/>
        <v/>
      </c>
      <c r="I755" s="262"/>
    </row>
    <row r="756" spans="1:9">
      <c r="A756" s="257">
        <f t="shared" si="51"/>
        <v>754</v>
      </c>
      <c r="B756" s="258">
        <v>45102</v>
      </c>
      <c r="C756" s="259">
        <v>77.503663000000003</v>
      </c>
      <c r="D756" s="260">
        <v>167.82322485267701</v>
      </c>
      <c r="E756" s="259">
        <f t="shared" si="52"/>
        <v>77.503663000000003</v>
      </c>
      <c r="F756" s="266"/>
      <c r="G756" s="190" t="str">
        <f t="shared" si="53"/>
        <v/>
      </c>
      <c r="H756" s="261" t="str">
        <f t="shared" si="54"/>
        <v/>
      </c>
      <c r="I756" s="262"/>
    </row>
    <row r="757" spans="1:9">
      <c r="A757" s="257">
        <f t="shared" si="51"/>
        <v>755</v>
      </c>
      <c r="B757" s="258">
        <v>45103</v>
      </c>
      <c r="C757" s="259">
        <v>191.591195</v>
      </c>
      <c r="D757" s="260">
        <v>167.82322485267701</v>
      </c>
      <c r="E757" s="259">
        <f t="shared" si="52"/>
        <v>167.82322485267701</v>
      </c>
      <c r="F757" s="266"/>
      <c r="G757" s="190" t="str">
        <f t="shared" si="53"/>
        <v/>
      </c>
      <c r="H757" s="261" t="str">
        <f t="shared" si="54"/>
        <v/>
      </c>
      <c r="I757" s="262"/>
    </row>
    <row r="758" spans="1:9">
      <c r="A758" s="257">
        <f t="shared" si="51"/>
        <v>756</v>
      </c>
      <c r="B758" s="258">
        <v>45104</v>
      </c>
      <c r="C758" s="259">
        <v>188.43627300000003</v>
      </c>
      <c r="D758" s="260">
        <v>167.82322485267701</v>
      </c>
      <c r="E758" s="259">
        <f t="shared" si="52"/>
        <v>167.82322485267701</v>
      </c>
      <c r="F758" s="266"/>
      <c r="G758" s="190" t="str">
        <f t="shared" si="53"/>
        <v/>
      </c>
      <c r="H758" s="261" t="str">
        <f t="shared" si="54"/>
        <v/>
      </c>
      <c r="I758" s="262"/>
    </row>
    <row r="759" spans="1:9">
      <c r="A759" s="257">
        <f t="shared" si="51"/>
        <v>757</v>
      </c>
      <c r="B759" s="258">
        <v>45105</v>
      </c>
      <c r="C759" s="259">
        <v>129.844368</v>
      </c>
      <c r="D759" s="260">
        <v>167.82322485267701</v>
      </c>
      <c r="E759" s="259">
        <f t="shared" si="52"/>
        <v>129.844368</v>
      </c>
      <c r="F759" s="266"/>
      <c r="G759" s="190" t="str">
        <f t="shared" si="53"/>
        <v/>
      </c>
      <c r="H759" s="261" t="str">
        <f t="shared" si="54"/>
        <v/>
      </c>
      <c r="I759" s="262"/>
    </row>
    <row r="760" spans="1:9">
      <c r="A760" s="257">
        <f t="shared" si="51"/>
        <v>758</v>
      </c>
      <c r="B760" s="258">
        <v>45106</v>
      </c>
      <c r="C760" s="259">
        <v>195.280991</v>
      </c>
      <c r="D760" s="260">
        <v>167.82322485267701</v>
      </c>
      <c r="E760" s="259">
        <f t="shared" si="52"/>
        <v>167.82322485267701</v>
      </c>
      <c r="F760" s="266"/>
      <c r="G760" s="190" t="str">
        <f t="shared" si="53"/>
        <v/>
      </c>
      <c r="H760" s="261" t="str">
        <f t="shared" si="54"/>
        <v/>
      </c>
      <c r="I760" s="262"/>
    </row>
    <row r="761" spans="1:9">
      <c r="A761" s="257">
        <f t="shared" si="51"/>
        <v>759</v>
      </c>
      <c r="B761" s="258">
        <v>45107</v>
      </c>
      <c r="C761" s="259">
        <v>191.810484</v>
      </c>
      <c r="D761" s="260">
        <v>167.82322485267701</v>
      </c>
      <c r="E761" s="259">
        <f t="shared" si="52"/>
        <v>167.82322485267701</v>
      </c>
      <c r="F761" s="266"/>
      <c r="G761" s="190" t="str">
        <f t="shared" si="53"/>
        <v/>
      </c>
      <c r="H761" s="261" t="str">
        <f t="shared" si="54"/>
        <v/>
      </c>
      <c r="I761" s="262"/>
    </row>
    <row r="762" spans="1:9">
      <c r="B762" s="258"/>
      <c r="C762" s="259"/>
      <c r="D762" s="260"/>
      <c r="E762" s="259"/>
      <c r="F762" s="266"/>
      <c r="G762" s="190" t="str">
        <f t="shared" si="53"/>
        <v/>
      </c>
      <c r="H762" s="261" t="str">
        <f t="shared" si="54"/>
        <v/>
      </c>
      <c r="I762" s="262"/>
    </row>
    <row r="763" spans="1:9">
      <c r="B763" s="258"/>
      <c r="C763" s="259"/>
      <c r="D763" s="260"/>
      <c r="E763" s="259"/>
      <c r="F763" s="266"/>
      <c r="G763" s="190"/>
      <c r="H763" s="261"/>
      <c r="I763" s="262"/>
    </row>
    <row r="764" spans="1:9">
      <c r="B764" s="258"/>
      <c r="C764" s="259"/>
      <c r="D764" s="260"/>
      <c r="E764" s="259"/>
      <c r="F764" s="266"/>
      <c r="G764" s="190"/>
      <c r="H764" s="261"/>
      <c r="I764" s="262"/>
    </row>
    <row r="765" spans="1:9">
      <c r="B765" s="258"/>
      <c r="C765" s="259"/>
      <c r="D765" s="260"/>
      <c r="E765" s="259"/>
      <c r="F765" s="266"/>
      <c r="G765" s="190"/>
      <c r="H765" s="261"/>
      <c r="I765" s="262"/>
    </row>
    <row r="766" spans="1:9">
      <c r="B766" s="258"/>
      <c r="C766" s="259"/>
      <c r="D766" s="260"/>
      <c r="E766" s="259"/>
      <c r="F766" s="266"/>
      <c r="G766" s="190"/>
      <c r="H766" s="261"/>
      <c r="I766" s="262"/>
    </row>
    <row r="767" spans="1:9">
      <c r="B767" s="258"/>
      <c r="C767" s="259"/>
      <c r="D767" s="260"/>
      <c r="E767" s="259"/>
      <c r="F767" s="266"/>
      <c r="G767" s="190"/>
      <c r="H767" s="261"/>
      <c r="I767" s="262"/>
    </row>
    <row r="768" spans="1:9">
      <c r="B768" s="258"/>
      <c r="C768" s="259"/>
      <c r="D768" s="260"/>
      <c r="E768" s="259"/>
      <c r="F768" s="266"/>
      <c r="G768" s="190"/>
      <c r="H768" s="261"/>
      <c r="I768" s="262"/>
    </row>
    <row r="769" spans="2:9">
      <c r="B769" s="258"/>
      <c r="C769" s="259"/>
      <c r="D769" s="260"/>
      <c r="E769" s="259"/>
      <c r="F769" s="266"/>
      <c r="G769" s="190"/>
      <c r="H769" s="261"/>
      <c r="I769" s="262"/>
    </row>
    <row r="770" spans="2:9">
      <c r="B770" s="258"/>
      <c r="C770" s="259"/>
      <c r="D770" s="260"/>
      <c r="E770" s="259"/>
      <c r="F770" s="266"/>
      <c r="G770" s="190"/>
      <c r="H770" s="261"/>
      <c r="I770" s="262"/>
    </row>
    <row r="771" spans="2:9">
      <c r="B771" s="258"/>
      <c r="C771" s="259"/>
      <c r="D771" s="260"/>
      <c r="E771" s="259"/>
      <c r="F771" s="266"/>
      <c r="G771" s="190"/>
      <c r="H771" s="261"/>
      <c r="I771" s="262"/>
    </row>
    <row r="772" spans="2:9">
      <c r="B772" s="258"/>
      <c r="C772" s="259"/>
      <c r="D772" s="260"/>
      <c r="E772" s="259"/>
      <c r="F772" s="266"/>
      <c r="G772" s="190"/>
      <c r="H772" s="261"/>
      <c r="I772" s="262"/>
    </row>
    <row r="773" spans="2:9">
      <c r="B773" s="258"/>
      <c r="C773" s="259"/>
      <c r="D773" s="260"/>
      <c r="E773" s="259"/>
      <c r="F773" s="266"/>
      <c r="G773" s="190"/>
      <c r="H773" s="261"/>
      <c r="I773" s="262"/>
    </row>
    <row r="774" spans="2:9">
      <c r="B774" s="258"/>
      <c r="C774" s="259"/>
      <c r="D774" s="260"/>
      <c r="E774" s="259"/>
      <c r="F774" s="266"/>
      <c r="G774" s="190"/>
      <c r="H774" s="261"/>
      <c r="I774" s="262"/>
    </row>
    <row r="775" spans="2:9">
      <c r="B775" s="258"/>
      <c r="C775" s="259"/>
      <c r="D775" s="260"/>
      <c r="E775" s="259"/>
      <c r="F775" s="266"/>
      <c r="G775" s="190"/>
      <c r="H775" s="261"/>
      <c r="I775" s="262"/>
    </row>
    <row r="776" spans="2:9">
      <c r="B776" s="258"/>
      <c r="C776" s="259"/>
      <c r="D776" s="260"/>
      <c r="E776" s="259"/>
      <c r="F776" s="266"/>
      <c r="G776" s="190"/>
      <c r="H776" s="261"/>
      <c r="I776" s="262"/>
    </row>
    <row r="777" spans="2:9">
      <c r="B777" s="258"/>
      <c r="C777" s="259"/>
      <c r="D777" s="260"/>
      <c r="E777" s="259"/>
      <c r="F777" s="266"/>
      <c r="G777" s="190"/>
      <c r="H777" s="261"/>
      <c r="I777" s="262"/>
    </row>
    <row r="778" spans="2:9">
      <c r="B778" s="258"/>
      <c r="C778" s="259"/>
      <c r="D778" s="260"/>
      <c r="E778" s="259"/>
      <c r="F778" s="266"/>
      <c r="G778" s="190"/>
      <c r="H778" s="261"/>
      <c r="I778" s="262"/>
    </row>
    <row r="779" spans="2:9">
      <c r="B779" s="258"/>
      <c r="C779" s="259"/>
      <c r="D779" s="260"/>
      <c r="E779" s="259"/>
      <c r="F779" s="266"/>
      <c r="G779" s="190"/>
      <c r="H779" s="261"/>
      <c r="I779" s="262"/>
    </row>
    <row r="780" spans="2:9">
      <c r="B780" s="258"/>
      <c r="C780" s="259"/>
      <c r="D780" s="260"/>
      <c r="E780" s="259"/>
      <c r="F780" s="266"/>
      <c r="G780" s="190"/>
      <c r="H780" s="261"/>
      <c r="I780" s="262"/>
    </row>
    <row r="781" spans="2:9">
      <c r="B781" s="258"/>
      <c r="C781" s="259"/>
      <c r="D781" s="260"/>
      <c r="E781" s="259"/>
      <c r="F781" s="266"/>
      <c r="G781" s="190"/>
      <c r="H781" s="261"/>
      <c r="I781" s="262"/>
    </row>
    <row r="782" spans="2:9">
      <c r="B782" s="258"/>
      <c r="C782" s="259"/>
      <c r="D782" s="260"/>
      <c r="E782" s="259"/>
      <c r="F782" s="266"/>
      <c r="G782" s="190"/>
      <c r="H782" s="261"/>
      <c r="I782" s="262"/>
    </row>
    <row r="783" spans="2:9">
      <c r="B783" s="258"/>
      <c r="C783" s="259"/>
      <c r="D783" s="260"/>
      <c r="E783" s="259"/>
      <c r="F783" s="266"/>
      <c r="G783" s="190"/>
      <c r="H783" s="261"/>
      <c r="I783" s="262"/>
    </row>
    <row r="784" spans="2:9">
      <c r="B784" s="258"/>
      <c r="C784" s="259"/>
      <c r="D784" s="260"/>
      <c r="E784" s="259"/>
      <c r="F784" s="266"/>
      <c r="G784" s="190"/>
      <c r="H784" s="261"/>
      <c r="I784" s="262"/>
    </row>
    <row r="785" spans="2:9">
      <c r="B785" s="258"/>
      <c r="C785" s="259"/>
      <c r="D785" s="260"/>
      <c r="E785" s="259"/>
      <c r="F785" s="266"/>
      <c r="G785" s="190"/>
      <c r="H785" s="261"/>
      <c r="I785" s="262"/>
    </row>
    <row r="786" spans="2:9">
      <c r="B786" s="258"/>
      <c r="C786" s="259"/>
      <c r="D786" s="260"/>
      <c r="E786" s="259"/>
      <c r="F786" s="266"/>
      <c r="G786" s="190"/>
      <c r="H786" s="261"/>
      <c r="I786" s="262"/>
    </row>
    <row r="787" spans="2:9">
      <c r="B787" s="258"/>
      <c r="C787" s="259"/>
      <c r="D787" s="260"/>
      <c r="E787" s="259"/>
      <c r="F787" s="266"/>
      <c r="G787" s="190"/>
      <c r="H787" s="261"/>
      <c r="I787" s="262"/>
    </row>
    <row r="788" spans="2:9">
      <c r="B788" s="258"/>
      <c r="C788" s="259"/>
      <c r="D788" s="260"/>
      <c r="E788" s="259"/>
      <c r="F788" s="266"/>
      <c r="G788" s="190"/>
      <c r="H788" s="261"/>
      <c r="I788" s="262"/>
    </row>
    <row r="789" spans="2:9">
      <c r="B789" s="258"/>
      <c r="C789" s="259"/>
      <c r="D789" s="260"/>
      <c r="E789" s="259"/>
      <c r="F789" s="266"/>
      <c r="G789" s="190"/>
      <c r="H789" s="261"/>
      <c r="I789" s="262"/>
    </row>
    <row r="790" spans="2:9">
      <c r="B790" s="258"/>
      <c r="C790" s="259"/>
      <c r="D790" s="260"/>
      <c r="E790" s="259"/>
      <c r="F790" s="266"/>
      <c r="G790" s="190"/>
      <c r="H790" s="261"/>
      <c r="I790" s="262"/>
    </row>
    <row r="791" spans="2:9">
      <c r="B791" s="258"/>
      <c r="C791" s="259"/>
      <c r="D791" s="260"/>
      <c r="E791" s="259"/>
      <c r="F791" s="266"/>
      <c r="G791" s="190"/>
      <c r="H791" s="261"/>
      <c r="I791" s="262"/>
    </row>
    <row r="792" spans="2:9">
      <c r="B792" s="258"/>
      <c r="C792" s="259"/>
      <c r="D792" s="260"/>
      <c r="E792" s="259"/>
      <c r="F792" s="266"/>
      <c r="G792" s="190"/>
      <c r="H792" s="261"/>
      <c r="I792" s="262"/>
    </row>
    <row r="793" spans="2:9">
      <c r="B793" s="258"/>
      <c r="C793" s="259"/>
      <c r="D793" s="260"/>
      <c r="E793" s="259"/>
      <c r="F793" s="266"/>
      <c r="G793" s="190"/>
      <c r="H793" s="261"/>
      <c r="I793" s="262"/>
    </row>
    <row r="794" spans="2:9">
      <c r="B794" s="258"/>
      <c r="C794" s="259"/>
      <c r="D794" s="260"/>
      <c r="E794" s="259"/>
      <c r="F794" s="266"/>
      <c r="G794" s="190"/>
      <c r="H794" s="261"/>
      <c r="I794" s="262"/>
    </row>
    <row r="795" spans="2:9">
      <c r="B795" s="258"/>
      <c r="C795" s="259"/>
      <c r="D795" s="260"/>
      <c r="E795" s="259"/>
      <c r="F795" s="266"/>
      <c r="G795" s="190"/>
      <c r="H795" s="261"/>
      <c r="I795" s="262"/>
    </row>
    <row r="796" spans="2:9">
      <c r="B796" s="258"/>
      <c r="C796" s="259"/>
      <c r="D796" s="260"/>
      <c r="E796" s="259"/>
      <c r="F796" s="266"/>
      <c r="G796" s="190"/>
      <c r="H796" s="261"/>
      <c r="I796" s="262"/>
    </row>
    <row r="797" spans="2:9">
      <c r="B797" s="258"/>
      <c r="C797" s="259"/>
      <c r="D797" s="260"/>
      <c r="E797" s="259"/>
      <c r="F797" s="266"/>
      <c r="G797" s="190"/>
      <c r="H797" s="261"/>
      <c r="I797" s="262"/>
    </row>
    <row r="798" spans="2:9">
      <c r="B798" s="258"/>
      <c r="C798" s="259"/>
      <c r="D798" s="260"/>
      <c r="E798" s="259"/>
      <c r="F798" s="266"/>
      <c r="G798" s="190"/>
      <c r="H798" s="261"/>
      <c r="I798" s="262"/>
    </row>
    <row r="799" spans="2:9">
      <c r="B799" s="258"/>
      <c r="C799" s="259"/>
      <c r="D799" s="260"/>
      <c r="E799" s="259"/>
      <c r="F799" s="266"/>
      <c r="G799" s="190"/>
      <c r="H799" s="261"/>
      <c r="I799" s="262"/>
    </row>
    <row r="800" spans="2:9">
      <c r="B800" s="258"/>
      <c r="C800" s="259"/>
      <c r="D800" s="260"/>
      <c r="E800" s="259"/>
      <c r="F800" s="266"/>
      <c r="G800" s="190"/>
      <c r="H800" s="261"/>
      <c r="I800" s="262"/>
    </row>
    <row r="801" spans="2:9">
      <c r="B801" s="258"/>
      <c r="C801" s="259"/>
      <c r="D801" s="260"/>
      <c r="E801" s="259"/>
      <c r="F801" s="266"/>
      <c r="G801" s="190"/>
      <c r="H801" s="261"/>
      <c r="I801" s="262"/>
    </row>
    <row r="802" spans="2:9">
      <c r="B802" s="258"/>
      <c r="C802" s="259"/>
      <c r="D802" s="260"/>
      <c r="E802" s="259"/>
      <c r="F802" s="266"/>
      <c r="G802" s="190"/>
      <c r="H802" s="261"/>
      <c r="I802" s="262"/>
    </row>
    <row r="803" spans="2:9">
      <c r="B803" s="258"/>
      <c r="C803" s="259"/>
      <c r="D803" s="260"/>
      <c r="E803" s="259"/>
      <c r="F803" s="266"/>
      <c r="G803" s="190"/>
      <c r="H803" s="261"/>
      <c r="I803" s="262"/>
    </row>
    <row r="804" spans="2:9">
      <c r="B804" s="258"/>
      <c r="C804" s="259"/>
      <c r="D804" s="260"/>
      <c r="E804" s="259"/>
      <c r="F804" s="266"/>
      <c r="G804" s="190"/>
      <c r="H804" s="261"/>
      <c r="I804" s="26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showGridLines="0" topLeftCell="A212" workbookViewId="0">
      <selection activeCell="F247" sqref="F247"/>
    </sheetView>
  </sheetViews>
  <sheetFormatPr baseColWidth="10" defaultColWidth="11.42578125" defaultRowHeight="15"/>
  <cols>
    <col min="1" max="1" width="11.42578125" style="257"/>
    <col min="2" max="2" width="12.7109375" style="257" bestFit="1" customWidth="1"/>
    <col min="3" max="7" width="11.42578125" style="257"/>
    <col min="8" max="8" width="11.7109375" style="257" bestFit="1" customWidth="1"/>
    <col min="9" max="28" width="11.42578125" style="257"/>
    <col min="29" max="29" width="11.7109375" style="257" bestFit="1" customWidth="1"/>
    <col min="30" max="16384" width="11.42578125" style="257"/>
  </cols>
  <sheetData>
    <row r="1" spans="1:9" ht="60">
      <c r="B1" s="256" t="s">
        <v>141</v>
      </c>
      <c r="C1" s="297" t="s">
        <v>225</v>
      </c>
      <c r="D1" s="297" t="s">
        <v>226</v>
      </c>
    </row>
    <row r="2" spans="1:9">
      <c r="A2" s="257">
        <v>0</v>
      </c>
      <c r="B2" s="258">
        <v>44348</v>
      </c>
      <c r="C2" s="259">
        <v>59.279891000000006</v>
      </c>
      <c r="D2" s="260">
        <v>72.084582442505038</v>
      </c>
      <c r="E2" s="259">
        <f>IF(C2&gt;D2,D2,C2)</f>
        <v>59.279891000000006</v>
      </c>
      <c r="F2" s="262">
        <f>YEAR(B2)</f>
        <v>2021</v>
      </c>
      <c r="G2" s="190"/>
      <c r="H2" s="261" t="str">
        <f>IF(DAY($B2)=15,TEXT(D2,"#,0"),"")</f>
        <v/>
      </c>
      <c r="I2" s="262"/>
    </row>
    <row r="3" spans="1:9">
      <c r="A3" s="257">
        <f>+A2+1</f>
        <v>1</v>
      </c>
      <c r="B3" s="258">
        <v>44349</v>
      </c>
      <c r="C3" s="259">
        <v>85.267241999999996</v>
      </c>
      <c r="D3" s="260">
        <v>72.084582442505038</v>
      </c>
      <c r="E3" s="259">
        <f>IF(C3&gt;D3,D3,C3)</f>
        <v>72.084582442505038</v>
      </c>
      <c r="F3" s="266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61" t="str">
        <f t="shared" ref="H3" si="1">IF(DAY($B3)=15,TEXT(D3,"#,0"),"")</f>
        <v/>
      </c>
      <c r="I3" s="262"/>
    </row>
    <row r="4" spans="1:9">
      <c r="A4" s="257">
        <f t="shared" ref="A4:A67" si="2">+A3+1</f>
        <v>2</v>
      </c>
      <c r="B4" s="258">
        <v>44350</v>
      </c>
      <c r="C4" s="259">
        <v>79.231153999999989</v>
      </c>
      <c r="D4" s="260">
        <v>72.084582442505038</v>
      </c>
      <c r="E4" s="259">
        <f t="shared" ref="E4:E67" si="3">IF(C4&gt;D4,D4,C4)</f>
        <v>72.084582442505038</v>
      </c>
      <c r="F4" s="266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61" t="str">
        <f t="shared" ref="H4:H67" si="5">IF(DAY($B4)=15,TEXT(D4,"#,0"),"")</f>
        <v/>
      </c>
      <c r="I4" s="262"/>
    </row>
    <row r="5" spans="1:9">
      <c r="A5" s="257">
        <f t="shared" si="2"/>
        <v>3</v>
      </c>
      <c r="B5" s="258">
        <v>44351</v>
      </c>
      <c r="C5" s="259">
        <v>68.184728000000007</v>
      </c>
      <c r="D5" s="260">
        <v>72.084582442505038</v>
      </c>
      <c r="E5" s="259">
        <f t="shared" si="3"/>
        <v>68.184728000000007</v>
      </c>
      <c r="F5" s="266"/>
      <c r="G5" s="190" t="str">
        <f t="shared" si="4"/>
        <v/>
      </c>
      <c r="H5" s="261" t="str">
        <f t="shared" si="5"/>
        <v/>
      </c>
      <c r="I5" s="262"/>
    </row>
    <row r="6" spans="1:9">
      <c r="A6" s="257">
        <f t="shared" si="2"/>
        <v>4</v>
      </c>
      <c r="B6" s="258">
        <v>44352</v>
      </c>
      <c r="C6" s="259">
        <v>54.215156999999998</v>
      </c>
      <c r="D6" s="260">
        <v>72.084582442505038</v>
      </c>
      <c r="E6" s="259">
        <f t="shared" si="3"/>
        <v>54.215156999999998</v>
      </c>
      <c r="F6" s="266"/>
      <c r="G6" s="190" t="str">
        <f t="shared" si="4"/>
        <v/>
      </c>
      <c r="H6" s="261" t="str">
        <f t="shared" si="5"/>
        <v/>
      </c>
      <c r="I6" s="262"/>
    </row>
    <row r="7" spans="1:9">
      <c r="A7" s="257">
        <f t="shared" si="2"/>
        <v>5</v>
      </c>
      <c r="B7" s="258">
        <v>44353</v>
      </c>
      <c r="C7" s="259">
        <v>89.264213999999996</v>
      </c>
      <c r="D7" s="260">
        <v>72.084582442505038</v>
      </c>
      <c r="E7" s="259">
        <f t="shared" si="3"/>
        <v>72.084582442505038</v>
      </c>
      <c r="F7" s="266"/>
      <c r="G7" s="190" t="str">
        <f t="shared" si="4"/>
        <v/>
      </c>
      <c r="H7" s="261" t="str">
        <f t="shared" si="5"/>
        <v/>
      </c>
      <c r="I7" s="262"/>
    </row>
    <row r="8" spans="1:9">
      <c r="A8" s="257">
        <f t="shared" si="2"/>
        <v>6</v>
      </c>
      <c r="B8" s="258">
        <v>44354</v>
      </c>
      <c r="C8" s="259">
        <v>89.752984999999995</v>
      </c>
      <c r="D8" s="260">
        <v>72.084582442505038</v>
      </c>
      <c r="E8" s="259">
        <f t="shared" si="3"/>
        <v>72.084582442505038</v>
      </c>
      <c r="F8" s="266"/>
      <c r="G8" s="190" t="str">
        <f t="shared" si="4"/>
        <v/>
      </c>
      <c r="H8" s="261" t="str">
        <f t="shared" si="5"/>
        <v/>
      </c>
      <c r="I8" s="262"/>
    </row>
    <row r="9" spans="1:9">
      <c r="A9" s="257">
        <f t="shared" si="2"/>
        <v>7</v>
      </c>
      <c r="B9" s="258">
        <v>44355</v>
      </c>
      <c r="C9" s="259">
        <v>86.815074999999993</v>
      </c>
      <c r="D9" s="260">
        <v>72.084582442505038</v>
      </c>
      <c r="E9" s="259">
        <f t="shared" si="3"/>
        <v>72.084582442505038</v>
      </c>
      <c r="F9" s="266"/>
      <c r="G9" s="190" t="str">
        <f t="shared" si="4"/>
        <v/>
      </c>
      <c r="H9" s="261" t="str">
        <f t="shared" si="5"/>
        <v/>
      </c>
      <c r="I9" s="262"/>
    </row>
    <row r="10" spans="1:9">
      <c r="A10" s="257">
        <f t="shared" si="2"/>
        <v>8</v>
      </c>
      <c r="B10" s="258">
        <v>44356</v>
      </c>
      <c r="C10" s="259">
        <v>85.740721999999991</v>
      </c>
      <c r="D10" s="260">
        <v>72.084582442505038</v>
      </c>
      <c r="E10" s="259">
        <f t="shared" si="3"/>
        <v>72.084582442505038</v>
      </c>
      <c r="F10" s="266"/>
      <c r="G10" s="190" t="str">
        <f t="shared" si="4"/>
        <v/>
      </c>
      <c r="H10" s="261" t="str">
        <f t="shared" si="5"/>
        <v/>
      </c>
      <c r="I10" s="262"/>
    </row>
    <row r="11" spans="1:9">
      <c r="A11" s="257">
        <f t="shared" si="2"/>
        <v>9</v>
      </c>
      <c r="B11" s="258">
        <v>44357</v>
      </c>
      <c r="C11" s="259">
        <v>86.137584000000004</v>
      </c>
      <c r="D11" s="260">
        <v>72.084582442505038</v>
      </c>
      <c r="E11" s="259">
        <f t="shared" si="3"/>
        <v>72.084582442505038</v>
      </c>
      <c r="F11" s="266"/>
      <c r="G11" s="190" t="str">
        <f t="shared" si="4"/>
        <v/>
      </c>
      <c r="H11" s="261" t="str">
        <f t="shared" si="5"/>
        <v/>
      </c>
      <c r="I11" s="262"/>
    </row>
    <row r="12" spans="1:9">
      <c r="A12" s="257">
        <f t="shared" si="2"/>
        <v>10</v>
      </c>
      <c r="B12" s="258">
        <v>44358</v>
      </c>
      <c r="C12" s="259">
        <v>78.053235999999998</v>
      </c>
      <c r="D12" s="260">
        <v>72.084582442505038</v>
      </c>
      <c r="E12" s="259">
        <f t="shared" si="3"/>
        <v>72.084582442505038</v>
      </c>
      <c r="F12" s="266"/>
      <c r="G12" s="190" t="str">
        <f t="shared" si="4"/>
        <v/>
      </c>
      <c r="H12" s="261" t="str">
        <f t="shared" si="5"/>
        <v/>
      </c>
      <c r="I12" s="262"/>
    </row>
    <row r="13" spans="1:9">
      <c r="A13" s="257">
        <f t="shared" si="2"/>
        <v>11</v>
      </c>
      <c r="B13" s="258">
        <v>44359</v>
      </c>
      <c r="C13" s="259">
        <v>78.459846999999996</v>
      </c>
      <c r="D13" s="260">
        <v>72.084582442505038</v>
      </c>
      <c r="E13" s="259">
        <f t="shared" si="3"/>
        <v>72.084582442505038</v>
      </c>
      <c r="F13" s="266"/>
      <c r="G13" s="190" t="str">
        <f t="shared" si="4"/>
        <v/>
      </c>
      <c r="H13" s="261" t="str">
        <f t="shared" si="5"/>
        <v/>
      </c>
      <c r="I13" s="262"/>
    </row>
    <row r="14" spans="1:9">
      <c r="A14" s="257">
        <f t="shared" si="2"/>
        <v>12</v>
      </c>
      <c r="B14" s="258">
        <v>44360</v>
      </c>
      <c r="C14" s="259">
        <v>79.499013000000005</v>
      </c>
      <c r="D14" s="260">
        <v>72.084582442505038</v>
      </c>
      <c r="E14" s="259">
        <f t="shared" si="3"/>
        <v>72.084582442505038</v>
      </c>
      <c r="F14" s="266"/>
      <c r="G14" s="190" t="str">
        <f t="shared" si="4"/>
        <v/>
      </c>
      <c r="H14" s="261" t="str">
        <f t="shared" si="5"/>
        <v/>
      </c>
      <c r="I14" s="262"/>
    </row>
    <row r="15" spans="1:9">
      <c r="A15" s="257">
        <f t="shared" si="2"/>
        <v>13</v>
      </c>
      <c r="B15" s="258">
        <v>44361</v>
      </c>
      <c r="C15" s="259">
        <v>80.949066000000002</v>
      </c>
      <c r="D15" s="260">
        <v>72.084582442505038</v>
      </c>
      <c r="E15" s="259">
        <f t="shared" si="3"/>
        <v>72.084582442505038</v>
      </c>
      <c r="F15" s="266"/>
      <c r="G15" s="190" t="str">
        <f t="shared" si="4"/>
        <v/>
      </c>
      <c r="H15" s="261" t="str">
        <f t="shared" si="5"/>
        <v/>
      </c>
      <c r="I15" s="262"/>
    </row>
    <row r="16" spans="1:9">
      <c r="A16" s="257">
        <f t="shared" si="2"/>
        <v>14</v>
      </c>
      <c r="B16" s="258">
        <v>44362</v>
      </c>
      <c r="C16" s="259">
        <v>65.91014100000001</v>
      </c>
      <c r="D16" s="260">
        <v>72.084582442505038</v>
      </c>
      <c r="E16" s="259">
        <f t="shared" si="3"/>
        <v>65.91014100000001</v>
      </c>
      <c r="F16" s="266"/>
      <c r="G16" s="190" t="str">
        <f t="shared" si="4"/>
        <v>J</v>
      </c>
      <c r="H16" s="261" t="str">
        <f t="shared" si="5"/>
        <v>72,1</v>
      </c>
      <c r="I16" s="262"/>
    </row>
    <row r="17" spans="1:9">
      <c r="A17" s="257">
        <f t="shared" si="2"/>
        <v>15</v>
      </c>
      <c r="B17" s="258">
        <v>44363</v>
      </c>
      <c r="C17" s="259">
        <v>64.217901999999995</v>
      </c>
      <c r="D17" s="260">
        <v>72.084582442505038</v>
      </c>
      <c r="E17" s="259">
        <f t="shared" si="3"/>
        <v>64.217901999999995</v>
      </c>
      <c r="F17" s="266"/>
      <c r="G17" s="190" t="str">
        <f t="shared" si="4"/>
        <v/>
      </c>
      <c r="H17" s="261" t="str">
        <f t="shared" si="5"/>
        <v/>
      </c>
      <c r="I17" s="190"/>
    </row>
    <row r="18" spans="1:9">
      <c r="A18" s="257">
        <f t="shared" si="2"/>
        <v>16</v>
      </c>
      <c r="B18" s="258">
        <v>44364</v>
      </c>
      <c r="C18" s="259">
        <v>47.597551000000003</v>
      </c>
      <c r="D18" s="260">
        <v>72.084582442505038</v>
      </c>
      <c r="E18" s="259">
        <f t="shared" si="3"/>
        <v>47.597551000000003</v>
      </c>
      <c r="F18" s="266"/>
      <c r="G18" s="190" t="str">
        <f t="shared" si="4"/>
        <v/>
      </c>
      <c r="H18" s="261" t="str">
        <f t="shared" si="5"/>
        <v/>
      </c>
      <c r="I18" s="262"/>
    </row>
    <row r="19" spans="1:9">
      <c r="A19" s="257">
        <f t="shared" si="2"/>
        <v>17</v>
      </c>
      <c r="B19" s="258">
        <v>44365</v>
      </c>
      <c r="C19" s="259">
        <v>54.453857999999997</v>
      </c>
      <c r="D19" s="260">
        <v>72.084582442505038</v>
      </c>
      <c r="E19" s="259">
        <f t="shared" si="3"/>
        <v>54.453857999999997</v>
      </c>
      <c r="F19" s="266"/>
      <c r="G19" s="190" t="str">
        <f t="shared" si="4"/>
        <v/>
      </c>
      <c r="H19" s="261" t="str">
        <f t="shared" si="5"/>
        <v/>
      </c>
      <c r="I19" s="262"/>
    </row>
    <row r="20" spans="1:9">
      <c r="A20" s="257">
        <f t="shared" si="2"/>
        <v>18</v>
      </c>
      <c r="B20" s="258">
        <v>44366</v>
      </c>
      <c r="C20" s="259">
        <v>53.375809000000004</v>
      </c>
      <c r="D20" s="260">
        <v>72.084582442505038</v>
      </c>
      <c r="E20" s="259">
        <f t="shared" si="3"/>
        <v>53.375809000000004</v>
      </c>
      <c r="F20" s="266"/>
      <c r="G20" s="190" t="str">
        <f t="shared" si="4"/>
        <v/>
      </c>
      <c r="H20" s="261" t="str">
        <f t="shared" si="5"/>
        <v/>
      </c>
      <c r="I20" s="262"/>
    </row>
    <row r="21" spans="1:9">
      <c r="A21" s="257">
        <f t="shared" si="2"/>
        <v>19</v>
      </c>
      <c r="B21" s="258">
        <v>44367</v>
      </c>
      <c r="C21" s="259">
        <v>55.190779999999997</v>
      </c>
      <c r="D21" s="260">
        <v>72.084582442505038</v>
      </c>
      <c r="E21" s="259">
        <f t="shared" si="3"/>
        <v>55.190779999999997</v>
      </c>
      <c r="F21" s="266"/>
      <c r="G21" s="190" t="str">
        <f t="shared" si="4"/>
        <v/>
      </c>
      <c r="H21" s="261" t="str">
        <f t="shared" si="5"/>
        <v/>
      </c>
      <c r="I21" s="262"/>
    </row>
    <row r="22" spans="1:9">
      <c r="A22" s="257">
        <f t="shared" si="2"/>
        <v>20</v>
      </c>
      <c r="B22" s="258">
        <v>44368</v>
      </c>
      <c r="C22" s="259">
        <v>70.127712000000002</v>
      </c>
      <c r="D22" s="260">
        <v>72.084582442505038</v>
      </c>
      <c r="E22" s="259">
        <f t="shared" si="3"/>
        <v>70.127712000000002</v>
      </c>
      <c r="F22" s="266"/>
      <c r="G22" s="190" t="str">
        <f t="shared" si="4"/>
        <v/>
      </c>
      <c r="H22" s="261" t="str">
        <f t="shared" si="5"/>
        <v/>
      </c>
      <c r="I22" s="262"/>
    </row>
    <row r="23" spans="1:9">
      <c r="A23" s="257">
        <f t="shared" si="2"/>
        <v>21</v>
      </c>
      <c r="B23" s="258">
        <v>44369</v>
      </c>
      <c r="C23" s="259">
        <v>72.996560000000002</v>
      </c>
      <c r="D23" s="260">
        <v>72.084582442505038</v>
      </c>
      <c r="E23" s="259">
        <f t="shared" si="3"/>
        <v>72.084582442505038</v>
      </c>
      <c r="F23" s="266"/>
      <c r="G23" s="190" t="str">
        <f t="shared" si="4"/>
        <v/>
      </c>
      <c r="H23" s="261" t="str">
        <f t="shared" si="5"/>
        <v/>
      </c>
      <c r="I23" s="262"/>
    </row>
    <row r="24" spans="1:9">
      <c r="A24" s="257">
        <f t="shared" si="2"/>
        <v>22</v>
      </c>
      <c r="B24" s="258">
        <v>44370</v>
      </c>
      <c r="C24" s="259">
        <v>80.234447000000003</v>
      </c>
      <c r="D24" s="260">
        <v>72.084582442505038</v>
      </c>
      <c r="E24" s="259">
        <f t="shared" si="3"/>
        <v>72.084582442505038</v>
      </c>
      <c r="F24" s="266"/>
      <c r="G24" s="190" t="str">
        <f t="shared" si="4"/>
        <v/>
      </c>
      <c r="H24" s="261" t="str">
        <f t="shared" si="5"/>
        <v/>
      </c>
      <c r="I24" s="262"/>
    </row>
    <row r="25" spans="1:9">
      <c r="A25" s="257">
        <f t="shared" si="2"/>
        <v>23</v>
      </c>
      <c r="B25" s="258">
        <v>44371</v>
      </c>
      <c r="C25" s="259">
        <v>90.269609000000003</v>
      </c>
      <c r="D25" s="260">
        <v>72.084582442505038</v>
      </c>
      <c r="E25" s="259">
        <f t="shared" si="3"/>
        <v>72.084582442505038</v>
      </c>
      <c r="F25" s="266"/>
      <c r="G25" s="190" t="str">
        <f t="shared" si="4"/>
        <v/>
      </c>
      <c r="H25" s="261" t="str">
        <f t="shared" si="5"/>
        <v/>
      </c>
      <c r="I25" s="262"/>
    </row>
    <row r="26" spans="1:9">
      <c r="A26" s="257">
        <f t="shared" si="2"/>
        <v>24</v>
      </c>
      <c r="B26" s="258">
        <v>44372</v>
      </c>
      <c r="C26" s="259">
        <v>88.437440000000009</v>
      </c>
      <c r="D26" s="260">
        <v>72.084582442505038</v>
      </c>
      <c r="E26" s="259">
        <f t="shared" si="3"/>
        <v>72.084582442505038</v>
      </c>
      <c r="F26" s="266"/>
      <c r="G26" s="190" t="str">
        <f t="shared" si="4"/>
        <v/>
      </c>
      <c r="H26" s="261" t="str">
        <f t="shared" si="5"/>
        <v/>
      </c>
      <c r="I26" s="262"/>
    </row>
    <row r="27" spans="1:9">
      <c r="A27" s="257">
        <f t="shared" si="2"/>
        <v>25</v>
      </c>
      <c r="B27" s="258">
        <v>44373</v>
      </c>
      <c r="C27" s="259">
        <v>82.804156000000006</v>
      </c>
      <c r="D27" s="260">
        <v>72.084582442505038</v>
      </c>
      <c r="E27" s="259">
        <f t="shared" si="3"/>
        <v>72.084582442505038</v>
      </c>
      <c r="F27" s="266"/>
      <c r="G27" s="190" t="str">
        <f t="shared" si="4"/>
        <v/>
      </c>
      <c r="H27" s="261" t="str">
        <f t="shared" si="5"/>
        <v/>
      </c>
      <c r="I27" s="262"/>
    </row>
    <row r="28" spans="1:9">
      <c r="A28" s="257">
        <f t="shared" si="2"/>
        <v>26</v>
      </c>
      <c r="B28" s="258">
        <v>44374</v>
      </c>
      <c r="C28" s="259">
        <v>84.431536999999992</v>
      </c>
      <c r="D28" s="260">
        <v>72.084582442505038</v>
      </c>
      <c r="E28" s="259">
        <f t="shared" si="3"/>
        <v>72.084582442505038</v>
      </c>
      <c r="F28" s="266"/>
      <c r="G28" s="190" t="str">
        <f t="shared" si="4"/>
        <v/>
      </c>
      <c r="H28" s="261" t="str">
        <f t="shared" si="5"/>
        <v/>
      </c>
      <c r="I28" s="262"/>
    </row>
    <row r="29" spans="1:9">
      <c r="A29" s="257">
        <f t="shared" si="2"/>
        <v>27</v>
      </c>
      <c r="B29" s="258">
        <v>44375</v>
      </c>
      <c r="C29" s="259">
        <v>90.624431999999999</v>
      </c>
      <c r="D29" s="260">
        <v>72.084582442505038</v>
      </c>
      <c r="E29" s="259">
        <f t="shared" si="3"/>
        <v>72.084582442505038</v>
      </c>
      <c r="F29" s="266"/>
      <c r="G29" s="190" t="str">
        <f t="shared" si="4"/>
        <v/>
      </c>
      <c r="H29" s="261" t="str">
        <f t="shared" si="5"/>
        <v/>
      </c>
      <c r="I29" s="262"/>
    </row>
    <row r="30" spans="1:9">
      <c r="A30" s="257">
        <f t="shared" si="2"/>
        <v>28</v>
      </c>
      <c r="B30" s="258">
        <v>44376</v>
      </c>
      <c r="C30" s="259">
        <v>90.663020000000003</v>
      </c>
      <c r="D30" s="260">
        <v>72.084582442505038</v>
      </c>
      <c r="E30" s="259">
        <f t="shared" si="3"/>
        <v>72.084582442505038</v>
      </c>
      <c r="F30" s="266"/>
      <c r="G30" s="190" t="str">
        <f t="shared" si="4"/>
        <v/>
      </c>
      <c r="H30" s="261" t="str">
        <f t="shared" si="5"/>
        <v/>
      </c>
      <c r="I30" s="262"/>
    </row>
    <row r="31" spans="1:9">
      <c r="A31" s="257">
        <f t="shared" si="2"/>
        <v>29</v>
      </c>
      <c r="B31" s="258">
        <v>44377</v>
      </c>
      <c r="C31" s="259">
        <v>87.867525999999998</v>
      </c>
      <c r="D31" s="260">
        <v>72.084582442505038</v>
      </c>
      <c r="E31" s="259">
        <f t="shared" si="3"/>
        <v>72.084582442505038</v>
      </c>
      <c r="F31" s="266"/>
      <c r="G31" s="190" t="str">
        <f t="shared" si="4"/>
        <v/>
      </c>
      <c r="H31" s="261" t="str">
        <f t="shared" si="5"/>
        <v/>
      </c>
      <c r="I31" s="262"/>
    </row>
    <row r="32" spans="1:9">
      <c r="A32" s="257">
        <f t="shared" si="2"/>
        <v>30</v>
      </c>
      <c r="B32" s="258">
        <v>44378</v>
      </c>
      <c r="C32" s="259">
        <v>87.857987999999992</v>
      </c>
      <c r="D32" s="260">
        <v>73.220089691093634</v>
      </c>
      <c r="E32" s="259">
        <f t="shared" si="3"/>
        <v>73.220089691093634</v>
      </c>
      <c r="F32" s="266"/>
      <c r="G32" s="190" t="str">
        <f t="shared" si="4"/>
        <v/>
      </c>
      <c r="H32" s="261" t="str">
        <f t="shared" si="5"/>
        <v/>
      </c>
      <c r="I32" s="262"/>
    </row>
    <row r="33" spans="1:9">
      <c r="A33" s="257">
        <f t="shared" si="2"/>
        <v>31</v>
      </c>
      <c r="B33" s="258">
        <v>44379</v>
      </c>
      <c r="C33" s="259">
        <v>89.028741999999994</v>
      </c>
      <c r="D33" s="260">
        <v>73.220089691093634</v>
      </c>
      <c r="E33" s="259">
        <f t="shared" si="3"/>
        <v>73.220089691093634</v>
      </c>
      <c r="F33" s="266"/>
      <c r="G33" s="190" t="str">
        <f t="shared" si="4"/>
        <v/>
      </c>
      <c r="H33" s="261" t="str">
        <f t="shared" si="5"/>
        <v/>
      </c>
      <c r="I33" s="262"/>
    </row>
    <row r="34" spans="1:9">
      <c r="A34" s="257">
        <f t="shared" si="2"/>
        <v>32</v>
      </c>
      <c r="B34" s="258">
        <v>44380</v>
      </c>
      <c r="C34" s="259">
        <v>82.984085000000007</v>
      </c>
      <c r="D34" s="260">
        <v>73.220089691093634</v>
      </c>
      <c r="E34" s="259">
        <f t="shared" si="3"/>
        <v>73.220089691093634</v>
      </c>
      <c r="F34" s="266"/>
      <c r="G34" s="190" t="str">
        <f t="shared" si="4"/>
        <v/>
      </c>
      <c r="H34" s="261" t="str">
        <f t="shared" si="5"/>
        <v/>
      </c>
      <c r="I34" s="262"/>
    </row>
    <row r="35" spans="1:9">
      <c r="A35" s="257">
        <f t="shared" si="2"/>
        <v>33</v>
      </c>
      <c r="B35" s="258">
        <v>44381</v>
      </c>
      <c r="C35" s="259">
        <v>88.209670000000003</v>
      </c>
      <c r="D35" s="260">
        <v>73.220089691093634</v>
      </c>
      <c r="E35" s="259">
        <f t="shared" si="3"/>
        <v>73.220089691093634</v>
      </c>
      <c r="F35" s="266"/>
      <c r="G35" s="190" t="str">
        <f t="shared" si="4"/>
        <v/>
      </c>
      <c r="H35" s="261" t="str">
        <f t="shared" si="5"/>
        <v/>
      </c>
      <c r="I35" s="262"/>
    </row>
    <row r="36" spans="1:9">
      <c r="A36" s="257">
        <f t="shared" si="2"/>
        <v>34</v>
      </c>
      <c r="B36" s="258">
        <v>44382</v>
      </c>
      <c r="C36" s="259">
        <v>88.300663</v>
      </c>
      <c r="D36" s="260">
        <v>73.220089691093634</v>
      </c>
      <c r="E36" s="259">
        <f t="shared" si="3"/>
        <v>73.220089691093634</v>
      </c>
      <c r="F36" s="266"/>
      <c r="G36" s="190" t="str">
        <f t="shared" si="4"/>
        <v/>
      </c>
      <c r="H36" s="261" t="str">
        <f t="shared" si="5"/>
        <v/>
      </c>
      <c r="I36" s="262"/>
    </row>
    <row r="37" spans="1:9">
      <c r="A37" s="257">
        <f t="shared" si="2"/>
        <v>35</v>
      </c>
      <c r="B37" s="258">
        <v>44383</v>
      </c>
      <c r="C37" s="259">
        <v>64.792894000000004</v>
      </c>
      <c r="D37" s="260">
        <v>73.220089691093634</v>
      </c>
      <c r="E37" s="259">
        <f t="shared" si="3"/>
        <v>64.792894000000004</v>
      </c>
      <c r="F37" s="266"/>
      <c r="G37" s="190" t="str">
        <f t="shared" si="4"/>
        <v/>
      </c>
      <c r="H37" s="261" t="str">
        <f t="shared" si="5"/>
        <v/>
      </c>
      <c r="I37" s="262"/>
    </row>
    <row r="38" spans="1:9">
      <c r="A38" s="257">
        <f t="shared" si="2"/>
        <v>36</v>
      </c>
      <c r="B38" s="258">
        <v>44384</v>
      </c>
      <c r="C38" s="259">
        <v>82.672533000000001</v>
      </c>
      <c r="D38" s="260">
        <v>73.220089691093634</v>
      </c>
      <c r="E38" s="259">
        <f t="shared" si="3"/>
        <v>73.220089691093634</v>
      </c>
      <c r="F38" s="266"/>
      <c r="G38" s="190" t="str">
        <f t="shared" si="4"/>
        <v/>
      </c>
      <c r="H38" s="261" t="str">
        <f t="shared" si="5"/>
        <v/>
      </c>
      <c r="I38" s="262"/>
    </row>
    <row r="39" spans="1:9">
      <c r="A39" s="257">
        <f t="shared" si="2"/>
        <v>37</v>
      </c>
      <c r="B39" s="258">
        <v>44385</v>
      </c>
      <c r="C39" s="259">
        <v>87.063817999999998</v>
      </c>
      <c r="D39" s="260">
        <v>73.220089691093634</v>
      </c>
      <c r="E39" s="259">
        <f t="shared" si="3"/>
        <v>73.220089691093634</v>
      </c>
      <c r="F39" s="266"/>
      <c r="G39" s="190" t="str">
        <f t="shared" si="4"/>
        <v/>
      </c>
      <c r="H39" s="261" t="str">
        <f t="shared" si="5"/>
        <v/>
      </c>
      <c r="I39" s="262"/>
    </row>
    <row r="40" spans="1:9">
      <c r="A40" s="257">
        <f t="shared" si="2"/>
        <v>38</v>
      </c>
      <c r="B40" s="258">
        <v>44386</v>
      </c>
      <c r="C40" s="259">
        <v>85.324978000000002</v>
      </c>
      <c r="D40" s="260">
        <v>73.220089691093634</v>
      </c>
      <c r="E40" s="259">
        <f t="shared" si="3"/>
        <v>73.220089691093634</v>
      </c>
      <c r="F40" s="266"/>
      <c r="G40" s="190" t="str">
        <f t="shared" si="4"/>
        <v/>
      </c>
      <c r="H40" s="261" t="str">
        <f t="shared" si="5"/>
        <v/>
      </c>
      <c r="I40" s="262"/>
    </row>
    <row r="41" spans="1:9">
      <c r="A41" s="257">
        <f t="shared" si="2"/>
        <v>39</v>
      </c>
      <c r="B41" s="258">
        <v>44387</v>
      </c>
      <c r="C41" s="259">
        <v>81.431708</v>
      </c>
      <c r="D41" s="260">
        <v>73.220089691093634</v>
      </c>
      <c r="E41" s="259">
        <f t="shared" si="3"/>
        <v>73.220089691093634</v>
      </c>
      <c r="F41" s="266"/>
      <c r="G41" s="190" t="str">
        <f t="shared" si="4"/>
        <v/>
      </c>
      <c r="H41" s="261" t="str">
        <f t="shared" si="5"/>
        <v/>
      </c>
      <c r="I41" s="262"/>
    </row>
    <row r="42" spans="1:9">
      <c r="A42" s="257">
        <f t="shared" si="2"/>
        <v>40</v>
      </c>
      <c r="B42" s="258">
        <v>44388</v>
      </c>
      <c r="C42" s="259">
        <v>65.606406000000007</v>
      </c>
      <c r="D42" s="260">
        <v>73.220089691093634</v>
      </c>
      <c r="E42" s="259">
        <f t="shared" si="3"/>
        <v>65.606406000000007</v>
      </c>
      <c r="F42" s="266"/>
      <c r="G42" s="190" t="str">
        <f t="shared" si="4"/>
        <v/>
      </c>
      <c r="H42" s="261" t="str">
        <f t="shared" si="5"/>
        <v/>
      </c>
      <c r="I42" s="262"/>
    </row>
    <row r="43" spans="1:9">
      <c r="A43" s="257">
        <f t="shared" si="2"/>
        <v>41</v>
      </c>
      <c r="B43" s="258">
        <v>44389</v>
      </c>
      <c r="C43" s="259">
        <v>81.952504999999988</v>
      </c>
      <c r="D43" s="260">
        <v>73.220089691093634</v>
      </c>
      <c r="E43" s="259">
        <f t="shared" si="3"/>
        <v>73.220089691093634</v>
      </c>
      <c r="F43" s="266"/>
      <c r="G43" s="190" t="str">
        <f t="shared" si="4"/>
        <v/>
      </c>
      <c r="H43" s="261" t="str">
        <f t="shared" si="5"/>
        <v/>
      </c>
      <c r="I43" s="262"/>
    </row>
    <row r="44" spans="1:9">
      <c r="A44" s="257">
        <f t="shared" si="2"/>
        <v>42</v>
      </c>
      <c r="B44" s="258">
        <v>44390</v>
      </c>
      <c r="C44" s="259">
        <v>86.952617000000018</v>
      </c>
      <c r="D44" s="260">
        <v>73.220089691093634</v>
      </c>
      <c r="E44" s="259">
        <f t="shared" si="3"/>
        <v>73.220089691093634</v>
      </c>
      <c r="F44" s="266"/>
      <c r="G44" s="190" t="str">
        <f t="shared" si="4"/>
        <v/>
      </c>
      <c r="H44" s="261" t="str">
        <f t="shared" si="5"/>
        <v/>
      </c>
      <c r="I44" s="262"/>
    </row>
    <row r="45" spans="1:9">
      <c r="A45" s="257">
        <f t="shared" si="2"/>
        <v>43</v>
      </c>
      <c r="B45" s="258">
        <v>44391</v>
      </c>
      <c r="C45" s="259">
        <v>83.180644999999984</v>
      </c>
      <c r="D45" s="260">
        <v>73.220089691093634</v>
      </c>
      <c r="E45" s="259">
        <f t="shared" si="3"/>
        <v>73.220089691093634</v>
      </c>
      <c r="F45" s="266"/>
      <c r="G45" s="190" t="str">
        <f t="shared" si="4"/>
        <v/>
      </c>
      <c r="H45" s="261" t="str">
        <f t="shared" si="5"/>
        <v/>
      </c>
      <c r="I45" s="262"/>
    </row>
    <row r="46" spans="1:9">
      <c r="A46" s="257">
        <f t="shared" si="2"/>
        <v>44</v>
      </c>
      <c r="B46" s="258">
        <v>44392</v>
      </c>
      <c r="C46" s="259">
        <v>84.869953999999993</v>
      </c>
      <c r="D46" s="260">
        <v>73.220089691093634</v>
      </c>
      <c r="E46" s="259">
        <f t="shared" si="3"/>
        <v>73.220089691093634</v>
      </c>
      <c r="F46" s="266"/>
      <c r="G46" s="190" t="str">
        <f t="shared" si="4"/>
        <v>J</v>
      </c>
      <c r="H46" s="261" t="str">
        <f t="shared" si="5"/>
        <v>73,2</v>
      </c>
      <c r="I46" s="262"/>
    </row>
    <row r="47" spans="1:9">
      <c r="A47" s="257">
        <f t="shared" si="2"/>
        <v>45</v>
      </c>
      <c r="B47" s="258">
        <v>44393</v>
      </c>
      <c r="C47" s="259">
        <v>87.640498000000008</v>
      </c>
      <c r="D47" s="260">
        <v>73.220089691093634</v>
      </c>
      <c r="E47" s="259">
        <f t="shared" si="3"/>
        <v>73.220089691093634</v>
      </c>
      <c r="F47" s="266"/>
      <c r="G47" s="190" t="str">
        <f t="shared" si="4"/>
        <v/>
      </c>
      <c r="H47" s="261" t="str">
        <f t="shared" si="5"/>
        <v/>
      </c>
      <c r="I47" s="262"/>
    </row>
    <row r="48" spans="1:9">
      <c r="A48" s="257">
        <f t="shared" si="2"/>
        <v>46</v>
      </c>
      <c r="B48" s="258">
        <v>44394</v>
      </c>
      <c r="C48" s="259">
        <v>86.098312000000007</v>
      </c>
      <c r="D48" s="260">
        <v>73.220089691093634</v>
      </c>
      <c r="E48" s="259">
        <f t="shared" si="3"/>
        <v>73.220089691093634</v>
      </c>
      <c r="F48" s="266"/>
      <c r="G48" s="190" t="str">
        <f t="shared" si="4"/>
        <v/>
      </c>
      <c r="H48" s="261" t="str">
        <f t="shared" si="5"/>
        <v/>
      </c>
      <c r="I48" s="262"/>
    </row>
    <row r="49" spans="1:9">
      <c r="A49" s="257">
        <f t="shared" si="2"/>
        <v>47</v>
      </c>
      <c r="B49" s="258">
        <v>44395</v>
      </c>
      <c r="C49" s="259">
        <v>84.477520999999996</v>
      </c>
      <c r="D49" s="260">
        <v>73.220089691093634</v>
      </c>
      <c r="E49" s="259">
        <f t="shared" si="3"/>
        <v>73.220089691093634</v>
      </c>
      <c r="F49" s="266"/>
      <c r="G49" s="190" t="str">
        <f t="shared" si="4"/>
        <v/>
      </c>
      <c r="H49" s="261" t="str">
        <f t="shared" si="5"/>
        <v/>
      </c>
      <c r="I49" s="262"/>
    </row>
    <row r="50" spans="1:9">
      <c r="A50" s="257">
        <f t="shared" si="2"/>
        <v>48</v>
      </c>
      <c r="B50" s="258">
        <v>44396</v>
      </c>
      <c r="C50" s="259">
        <v>85.884721999999996</v>
      </c>
      <c r="D50" s="260">
        <v>73.220089691093634</v>
      </c>
      <c r="E50" s="259">
        <f t="shared" si="3"/>
        <v>73.220089691093634</v>
      </c>
      <c r="F50" s="266"/>
      <c r="G50" s="190" t="str">
        <f t="shared" si="4"/>
        <v/>
      </c>
      <c r="H50" s="261" t="str">
        <f t="shared" si="5"/>
        <v/>
      </c>
      <c r="I50" s="262"/>
    </row>
    <row r="51" spans="1:9">
      <c r="A51" s="257">
        <f t="shared" si="2"/>
        <v>49</v>
      </c>
      <c r="B51" s="258">
        <v>44397</v>
      </c>
      <c r="C51" s="259">
        <v>82.037983999999994</v>
      </c>
      <c r="D51" s="260">
        <v>73.220089691093634</v>
      </c>
      <c r="E51" s="259">
        <f t="shared" si="3"/>
        <v>73.220089691093634</v>
      </c>
      <c r="F51" s="266"/>
      <c r="G51" s="190" t="str">
        <f t="shared" si="4"/>
        <v/>
      </c>
      <c r="H51" s="261" t="str">
        <f t="shared" si="5"/>
        <v/>
      </c>
      <c r="I51" s="262"/>
    </row>
    <row r="52" spans="1:9">
      <c r="A52" s="257">
        <f t="shared" si="2"/>
        <v>50</v>
      </c>
      <c r="B52" s="258">
        <v>44398</v>
      </c>
      <c r="C52" s="259">
        <v>85.750675000000001</v>
      </c>
      <c r="D52" s="260">
        <v>73.220089691093634</v>
      </c>
      <c r="E52" s="259">
        <f t="shared" si="3"/>
        <v>73.220089691093634</v>
      </c>
      <c r="F52" s="266"/>
      <c r="G52" s="190" t="str">
        <f t="shared" si="4"/>
        <v/>
      </c>
      <c r="H52" s="261" t="str">
        <f t="shared" si="5"/>
        <v/>
      </c>
      <c r="I52" s="262"/>
    </row>
    <row r="53" spans="1:9">
      <c r="A53" s="257">
        <f t="shared" si="2"/>
        <v>51</v>
      </c>
      <c r="B53" s="258">
        <v>44399</v>
      </c>
      <c r="C53" s="259">
        <v>85.983475000000013</v>
      </c>
      <c r="D53" s="260">
        <v>73.220089691093634</v>
      </c>
      <c r="E53" s="259">
        <f t="shared" si="3"/>
        <v>73.220089691093634</v>
      </c>
      <c r="F53" s="266"/>
      <c r="G53" s="190" t="str">
        <f t="shared" si="4"/>
        <v/>
      </c>
      <c r="H53" s="261" t="str">
        <f t="shared" si="5"/>
        <v/>
      </c>
      <c r="I53" s="262"/>
    </row>
    <row r="54" spans="1:9">
      <c r="A54" s="257">
        <f t="shared" si="2"/>
        <v>52</v>
      </c>
      <c r="B54" s="258">
        <v>44400</v>
      </c>
      <c r="C54" s="259">
        <v>74.869489999999999</v>
      </c>
      <c r="D54" s="260">
        <v>73.220089691093634</v>
      </c>
      <c r="E54" s="259">
        <f t="shared" si="3"/>
        <v>73.220089691093634</v>
      </c>
      <c r="F54" s="266"/>
      <c r="G54" s="190" t="str">
        <f t="shared" si="4"/>
        <v/>
      </c>
      <c r="H54" s="261" t="str">
        <f t="shared" si="5"/>
        <v/>
      </c>
      <c r="I54" s="262"/>
    </row>
    <row r="55" spans="1:9">
      <c r="A55" s="257">
        <f t="shared" si="2"/>
        <v>53</v>
      </c>
      <c r="B55" s="258">
        <v>44401</v>
      </c>
      <c r="C55" s="259">
        <v>83.772267000000014</v>
      </c>
      <c r="D55" s="260">
        <v>73.220089691093634</v>
      </c>
      <c r="E55" s="259">
        <f t="shared" si="3"/>
        <v>73.220089691093634</v>
      </c>
      <c r="F55" s="266"/>
      <c r="G55" s="190" t="str">
        <f t="shared" si="4"/>
        <v/>
      </c>
      <c r="H55" s="261" t="str">
        <f t="shared" si="5"/>
        <v/>
      </c>
      <c r="I55" s="262"/>
    </row>
    <row r="56" spans="1:9">
      <c r="A56" s="257">
        <f t="shared" si="2"/>
        <v>54</v>
      </c>
      <c r="B56" s="258">
        <v>44402</v>
      </c>
      <c r="C56" s="259">
        <v>78.056733999999992</v>
      </c>
      <c r="D56" s="260">
        <v>73.220089691093634</v>
      </c>
      <c r="E56" s="259">
        <f t="shared" si="3"/>
        <v>73.220089691093634</v>
      </c>
      <c r="F56" s="266"/>
      <c r="G56" s="190" t="str">
        <f t="shared" si="4"/>
        <v/>
      </c>
      <c r="H56" s="261" t="str">
        <f t="shared" si="5"/>
        <v/>
      </c>
      <c r="I56" s="262"/>
    </row>
    <row r="57" spans="1:9">
      <c r="A57" s="257">
        <f t="shared" si="2"/>
        <v>55</v>
      </c>
      <c r="B57" s="258">
        <v>44403</v>
      </c>
      <c r="C57" s="259">
        <v>75.543798999999993</v>
      </c>
      <c r="D57" s="260">
        <v>73.220089691093634</v>
      </c>
      <c r="E57" s="259">
        <f t="shared" si="3"/>
        <v>73.220089691093634</v>
      </c>
      <c r="F57" s="266"/>
      <c r="G57" s="190" t="str">
        <f t="shared" si="4"/>
        <v/>
      </c>
      <c r="H57" s="261" t="str">
        <f t="shared" si="5"/>
        <v/>
      </c>
      <c r="I57" s="262"/>
    </row>
    <row r="58" spans="1:9">
      <c r="A58" s="257">
        <f t="shared" si="2"/>
        <v>56</v>
      </c>
      <c r="B58" s="258">
        <v>44404</v>
      </c>
      <c r="C58" s="259">
        <v>83.445448999999996</v>
      </c>
      <c r="D58" s="260">
        <v>73.220089691093634</v>
      </c>
      <c r="E58" s="259">
        <f t="shared" si="3"/>
        <v>73.220089691093634</v>
      </c>
      <c r="F58" s="266"/>
      <c r="G58" s="190" t="str">
        <f t="shared" si="4"/>
        <v/>
      </c>
      <c r="H58" s="261" t="str">
        <f t="shared" si="5"/>
        <v/>
      </c>
      <c r="I58" s="262"/>
    </row>
    <row r="59" spans="1:9">
      <c r="A59" s="257">
        <f t="shared" si="2"/>
        <v>57</v>
      </c>
      <c r="B59" s="258">
        <v>44405</v>
      </c>
      <c r="C59" s="259">
        <v>85.800607999999997</v>
      </c>
      <c r="D59" s="260">
        <v>73.220089691093634</v>
      </c>
      <c r="E59" s="259">
        <f t="shared" si="3"/>
        <v>73.220089691093634</v>
      </c>
      <c r="F59" s="266"/>
      <c r="G59" s="190" t="str">
        <f t="shared" si="4"/>
        <v/>
      </c>
      <c r="H59" s="261" t="str">
        <f t="shared" si="5"/>
        <v/>
      </c>
      <c r="I59" s="262"/>
    </row>
    <row r="60" spans="1:9">
      <c r="A60" s="257">
        <f t="shared" si="2"/>
        <v>58</v>
      </c>
      <c r="B60" s="258">
        <v>44406</v>
      </c>
      <c r="C60" s="259">
        <v>84.650345999999999</v>
      </c>
      <c r="D60" s="260">
        <v>73.220089691093634</v>
      </c>
      <c r="E60" s="259">
        <f t="shared" si="3"/>
        <v>73.220089691093634</v>
      </c>
      <c r="F60" s="266"/>
      <c r="G60" s="190" t="str">
        <f t="shared" si="4"/>
        <v/>
      </c>
      <c r="H60" s="261" t="str">
        <f t="shared" si="5"/>
        <v/>
      </c>
      <c r="I60" s="262"/>
    </row>
    <row r="61" spans="1:9">
      <c r="A61" s="257">
        <f t="shared" si="2"/>
        <v>59</v>
      </c>
      <c r="B61" s="258">
        <v>44407</v>
      </c>
      <c r="C61" s="259">
        <v>86.912426000000011</v>
      </c>
      <c r="D61" s="260">
        <v>73.220089691093634</v>
      </c>
      <c r="E61" s="259">
        <f t="shared" si="3"/>
        <v>73.220089691093634</v>
      </c>
      <c r="F61" s="266"/>
      <c r="G61" s="190" t="str">
        <f t="shared" si="4"/>
        <v/>
      </c>
      <c r="H61" s="261" t="str">
        <f t="shared" si="5"/>
        <v/>
      </c>
      <c r="I61" s="262"/>
    </row>
    <row r="62" spans="1:9">
      <c r="A62" s="257">
        <f t="shared" si="2"/>
        <v>60</v>
      </c>
      <c r="B62" s="258">
        <v>44408</v>
      </c>
      <c r="C62" s="259">
        <v>76.317902000000004</v>
      </c>
      <c r="D62" s="260">
        <v>73.220089691093634</v>
      </c>
      <c r="E62" s="259">
        <f t="shared" si="3"/>
        <v>73.220089691093634</v>
      </c>
      <c r="F62" s="266"/>
      <c r="G62" s="190" t="str">
        <f t="shared" si="4"/>
        <v/>
      </c>
      <c r="H62" s="261" t="str">
        <f t="shared" si="5"/>
        <v/>
      </c>
      <c r="I62" s="262"/>
    </row>
    <row r="63" spans="1:9">
      <c r="A63" s="257">
        <f t="shared" si="2"/>
        <v>61</v>
      </c>
      <c r="B63" s="258">
        <v>44409</v>
      </c>
      <c r="C63" s="259">
        <v>80.650249000000002</v>
      </c>
      <c r="D63" s="260">
        <v>68.037580238401247</v>
      </c>
      <c r="E63" s="259">
        <f t="shared" si="3"/>
        <v>68.037580238401247</v>
      </c>
      <c r="F63" s="266"/>
      <c r="G63" s="190" t="str">
        <f t="shared" si="4"/>
        <v/>
      </c>
      <c r="H63" s="261" t="str">
        <f t="shared" si="5"/>
        <v/>
      </c>
      <c r="I63" s="262"/>
    </row>
    <row r="64" spans="1:9">
      <c r="A64" s="257">
        <f t="shared" si="2"/>
        <v>62</v>
      </c>
      <c r="B64" s="258">
        <v>44410</v>
      </c>
      <c r="C64" s="259">
        <v>76.999760999999992</v>
      </c>
      <c r="D64" s="260">
        <v>68.037580238401247</v>
      </c>
      <c r="E64" s="259">
        <f t="shared" si="3"/>
        <v>68.037580238401247</v>
      </c>
      <c r="F64" s="266"/>
      <c r="G64" s="190" t="str">
        <f t="shared" si="4"/>
        <v/>
      </c>
      <c r="H64" s="261" t="str">
        <f t="shared" si="5"/>
        <v/>
      </c>
      <c r="I64" s="262"/>
    </row>
    <row r="65" spans="1:9">
      <c r="A65" s="257">
        <f t="shared" si="2"/>
        <v>63</v>
      </c>
      <c r="B65" s="258">
        <v>44411</v>
      </c>
      <c r="C65" s="259">
        <v>79.753812999999994</v>
      </c>
      <c r="D65" s="260">
        <v>68.037580238401247</v>
      </c>
      <c r="E65" s="259">
        <f t="shared" si="3"/>
        <v>68.037580238401247</v>
      </c>
      <c r="F65" s="266"/>
      <c r="G65" s="190" t="str">
        <f t="shared" si="4"/>
        <v/>
      </c>
      <c r="H65" s="261" t="str">
        <f t="shared" si="5"/>
        <v/>
      </c>
      <c r="I65" s="262"/>
    </row>
    <row r="66" spans="1:9">
      <c r="A66" s="257">
        <f t="shared" si="2"/>
        <v>64</v>
      </c>
      <c r="B66" s="258">
        <v>44412</v>
      </c>
      <c r="C66" s="259">
        <v>81.751263999999992</v>
      </c>
      <c r="D66" s="260">
        <v>68.037580238401247</v>
      </c>
      <c r="E66" s="259">
        <f t="shared" si="3"/>
        <v>68.037580238401247</v>
      </c>
      <c r="F66" s="266"/>
      <c r="G66" s="190" t="str">
        <f t="shared" si="4"/>
        <v/>
      </c>
      <c r="H66" s="261" t="str">
        <f t="shared" si="5"/>
        <v/>
      </c>
      <c r="I66" s="262"/>
    </row>
    <row r="67" spans="1:9">
      <c r="A67" s="257">
        <f t="shared" si="2"/>
        <v>65</v>
      </c>
      <c r="B67" s="258">
        <v>44413</v>
      </c>
      <c r="C67" s="259">
        <v>85.260774999999995</v>
      </c>
      <c r="D67" s="260">
        <v>68.037580238401247</v>
      </c>
      <c r="E67" s="259">
        <f t="shared" si="3"/>
        <v>68.037580238401247</v>
      </c>
      <c r="F67" s="266"/>
      <c r="G67" s="190" t="str">
        <f t="shared" si="4"/>
        <v/>
      </c>
      <c r="H67" s="261" t="str">
        <f t="shared" si="5"/>
        <v/>
      </c>
      <c r="I67" s="262"/>
    </row>
    <row r="68" spans="1:9">
      <c r="A68" s="257">
        <f t="shared" ref="A68:A131" si="6">+A67+1</f>
        <v>66</v>
      </c>
      <c r="B68" s="258">
        <v>44414</v>
      </c>
      <c r="C68" s="259">
        <v>87.962489000000005</v>
      </c>
      <c r="D68" s="260">
        <v>68.037580238401247</v>
      </c>
      <c r="E68" s="259">
        <f t="shared" ref="E68:E131" si="7">IF(C68&gt;D68,D68,C68)</f>
        <v>68.037580238401247</v>
      </c>
      <c r="F68" s="266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61" t="str">
        <f t="shared" ref="H68:H131" si="9">IF(DAY($B68)=15,TEXT(D68,"#,0"),"")</f>
        <v/>
      </c>
      <c r="I68" s="262"/>
    </row>
    <row r="69" spans="1:9">
      <c r="A69" s="257">
        <f t="shared" si="6"/>
        <v>67</v>
      </c>
      <c r="B69" s="258">
        <v>44415</v>
      </c>
      <c r="C69" s="259">
        <v>84.897508999999999</v>
      </c>
      <c r="D69" s="260">
        <v>68.037580238401247</v>
      </c>
      <c r="E69" s="259">
        <f t="shared" si="7"/>
        <v>68.037580238401247</v>
      </c>
      <c r="F69" s="266"/>
      <c r="G69" s="190" t="str">
        <f t="shared" si="8"/>
        <v/>
      </c>
      <c r="H69" s="261" t="str">
        <f t="shared" si="9"/>
        <v/>
      </c>
      <c r="I69" s="262"/>
    </row>
    <row r="70" spans="1:9">
      <c r="A70" s="257">
        <f t="shared" si="6"/>
        <v>68</v>
      </c>
      <c r="B70" s="258">
        <v>44416</v>
      </c>
      <c r="C70" s="259">
        <v>82.012154999999993</v>
      </c>
      <c r="D70" s="260">
        <v>68.037580238401247</v>
      </c>
      <c r="E70" s="259">
        <f t="shared" si="7"/>
        <v>68.037580238401247</v>
      </c>
      <c r="F70" s="266"/>
      <c r="G70" s="190" t="str">
        <f t="shared" si="8"/>
        <v/>
      </c>
      <c r="H70" s="261" t="str">
        <f t="shared" si="9"/>
        <v/>
      </c>
      <c r="I70" s="262"/>
    </row>
    <row r="71" spans="1:9">
      <c r="A71" s="257">
        <f t="shared" si="6"/>
        <v>69</v>
      </c>
      <c r="B71" s="258">
        <v>44417</v>
      </c>
      <c r="C71" s="259">
        <v>78.136133000000001</v>
      </c>
      <c r="D71" s="260">
        <v>68.037580238401247</v>
      </c>
      <c r="E71" s="259">
        <f t="shared" si="7"/>
        <v>68.037580238401247</v>
      </c>
      <c r="F71" s="266"/>
      <c r="G71" s="190" t="str">
        <f t="shared" si="8"/>
        <v/>
      </c>
      <c r="H71" s="261" t="str">
        <f t="shared" si="9"/>
        <v/>
      </c>
      <c r="I71" s="262"/>
    </row>
    <row r="72" spans="1:9">
      <c r="A72" s="257">
        <f t="shared" si="6"/>
        <v>70</v>
      </c>
      <c r="B72" s="258">
        <v>44418</v>
      </c>
      <c r="C72" s="259">
        <v>66.971457000000001</v>
      </c>
      <c r="D72" s="260">
        <v>68.037580238401247</v>
      </c>
      <c r="E72" s="259">
        <f t="shared" si="7"/>
        <v>66.971457000000001</v>
      </c>
      <c r="F72" s="266"/>
      <c r="G72" s="190" t="str">
        <f t="shared" si="8"/>
        <v/>
      </c>
      <c r="H72" s="261" t="str">
        <f t="shared" si="9"/>
        <v/>
      </c>
      <c r="I72" s="262"/>
    </row>
    <row r="73" spans="1:9">
      <c r="A73" s="257">
        <f t="shared" si="6"/>
        <v>71</v>
      </c>
      <c r="B73" s="258">
        <v>44419</v>
      </c>
      <c r="C73" s="259">
        <v>65.181792999999999</v>
      </c>
      <c r="D73" s="260">
        <v>68.037580238401247</v>
      </c>
      <c r="E73" s="259">
        <f t="shared" si="7"/>
        <v>65.181792999999999</v>
      </c>
      <c r="F73" s="266"/>
      <c r="G73" s="190" t="str">
        <f t="shared" si="8"/>
        <v/>
      </c>
      <c r="H73" s="261" t="str">
        <f t="shared" si="9"/>
        <v/>
      </c>
      <c r="I73" s="262"/>
    </row>
    <row r="74" spans="1:9">
      <c r="A74" s="257">
        <f t="shared" si="6"/>
        <v>72</v>
      </c>
      <c r="B74" s="258">
        <v>44420</v>
      </c>
      <c r="C74" s="259">
        <v>73.395524999999992</v>
      </c>
      <c r="D74" s="260">
        <v>68.037580238401247</v>
      </c>
      <c r="E74" s="259">
        <f t="shared" si="7"/>
        <v>68.037580238401247</v>
      </c>
      <c r="F74" s="266"/>
      <c r="G74" s="190" t="str">
        <f t="shared" si="8"/>
        <v/>
      </c>
      <c r="H74" s="261" t="str">
        <f t="shared" si="9"/>
        <v/>
      </c>
      <c r="I74" s="262"/>
    </row>
    <row r="75" spans="1:9">
      <c r="A75" s="257">
        <f t="shared" si="6"/>
        <v>73</v>
      </c>
      <c r="B75" s="258">
        <v>44421</v>
      </c>
      <c r="C75" s="259">
        <v>72.998514</v>
      </c>
      <c r="D75" s="260">
        <v>68.037580238401247</v>
      </c>
      <c r="E75" s="259">
        <f t="shared" si="7"/>
        <v>68.037580238401247</v>
      </c>
      <c r="F75" s="266"/>
      <c r="G75" s="190" t="str">
        <f t="shared" si="8"/>
        <v/>
      </c>
      <c r="H75" s="261" t="str">
        <f t="shared" si="9"/>
        <v/>
      </c>
      <c r="I75" s="262"/>
    </row>
    <row r="76" spans="1:9">
      <c r="A76" s="257">
        <f t="shared" si="6"/>
        <v>74</v>
      </c>
      <c r="B76" s="258">
        <v>44422</v>
      </c>
      <c r="C76" s="259">
        <v>70.354946999999996</v>
      </c>
      <c r="D76" s="260">
        <v>68.037580238401247</v>
      </c>
      <c r="E76" s="259">
        <f t="shared" si="7"/>
        <v>68.037580238401247</v>
      </c>
      <c r="F76" s="266"/>
      <c r="G76" s="190" t="str">
        <f t="shared" si="8"/>
        <v/>
      </c>
      <c r="H76" s="261" t="str">
        <f t="shared" si="9"/>
        <v/>
      </c>
      <c r="I76" s="262"/>
    </row>
    <row r="77" spans="1:9">
      <c r="A77" s="257">
        <f t="shared" si="6"/>
        <v>75</v>
      </c>
      <c r="B77" s="258">
        <v>44423</v>
      </c>
      <c r="C77" s="259">
        <v>67.816153999999997</v>
      </c>
      <c r="D77" s="260">
        <v>68.037580238401247</v>
      </c>
      <c r="E77" s="259">
        <f t="shared" si="7"/>
        <v>67.816153999999997</v>
      </c>
      <c r="F77" s="266"/>
      <c r="G77" s="190" t="str">
        <f t="shared" si="8"/>
        <v>A</v>
      </c>
      <c r="H77" s="261" t="str">
        <f t="shared" si="9"/>
        <v>68,0</v>
      </c>
      <c r="I77" s="262"/>
    </row>
    <row r="78" spans="1:9">
      <c r="A78" s="257">
        <f t="shared" si="6"/>
        <v>76</v>
      </c>
      <c r="B78" s="258">
        <v>44424</v>
      </c>
      <c r="C78" s="259">
        <v>80.863536999999994</v>
      </c>
      <c r="D78" s="260">
        <v>68.037580238401247</v>
      </c>
      <c r="E78" s="259">
        <f t="shared" si="7"/>
        <v>68.037580238401247</v>
      </c>
      <c r="F78" s="266"/>
      <c r="G78" s="190" t="str">
        <f t="shared" si="8"/>
        <v/>
      </c>
      <c r="H78" s="261" t="str">
        <f t="shared" si="9"/>
        <v/>
      </c>
      <c r="I78" s="262"/>
    </row>
    <row r="79" spans="1:9">
      <c r="A79" s="257">
        <f t="shared" si="6"/>
        <v>77</v>
      </c>
      <c r="B79" s="258">
        <v>44425</v>
      </c>
      <c r="C79" s="259">
        <v>79.002756000000005</v>
      </c>
      <c r="D79" s="260">
        <v>68.037580238401247</v>
      </c>
      <c r="E79" s="259">
        <f t="shared" si="7"/>
        <v>68.037580238401247</v>
      </c>
      <c r="F79" s="266"/>
      <c r="G79" s="190" t="str">
        <f t="shared" si="8"/>
        <v/>
      </c>
      <c r="H79" s="261" t="str">
        <f t="shared" si="9"/>
        <v/>
      </c>
      <c r="I79" s="262"/>
    </row>
    <row r="80" spans="1:9">
      <c r="A80" s="257">
        <f t="shared" si="6"/>
        <v>78</v>
      </c>
      <c r="B80" s="258">
        <v>44426</v>
      </c>
      <c r="C80" s="259">
        <v>80.144456999999989</v>
      </c>
      <c r="D80" s="260">
        <v>68.037580238401247</v>
      </c>
      <c r="E80" s="259">
        <f t="shared" si="7"/>
        <v>68.037580238401247</v>
      </c>
      <c r="F80" s="266"/>
      <c r="G80" s="190" t="str">
        <f t="shared" si="8"/>
        <v/>
      </c>
      <c r="H80" s="261" t="str">
        <f t="shared" si="9"/>
        <v/>
      </c>
      <c r="I80" s="262"/>
    </row>
    <row r="81" spans="1:9">
      <c r="A81" s="257">
        <f t="shared" si="6"/>
        <v>79</v>
      </c>
      <c r="B81" s="258">
        <v>44427</v>
      </c>
      <c r="C81" s="259">
        <v>75.172749999999994</v>
      </c>
      <c r="D81" s="260">
        <v>68.037580238401247</v>
      </c>
      <c r="E81" s="259">
        <f t="shared" si="7"/>
        <v>68.037580238401247</v>
      </c>
      <c r="F81" s="266"/>
      <c r="G81" s="190" t="str">
        <f t="shared" si="8"/>
        <v/>
      </c>
      <c r="H81" s="261" t="str">
        <f t="shared" si="9"/>
        <v/>
      </c>
      <c r="I81" s="262"/>
    </row>
    <row r="82" spans="1:9">
      <c r="A82" s="257">
        <f t="shared" si="6"/>
        <v>80</v>
      </c>
      <c r="B82" s="258">
        <v>44428</v>
      </c>
      <c r="C82" s="259">
        <v>82.682819000000009</v>
      </c>
      <c r="D82" s="260">
        <v>68.037580238401247</v>
      </c>
      <c r="E82" s="259">
        <f t="shared" si="7"/>
        <v>68.037580238401247</v>
      </c>
      <c r="F82" s="266"/>
      <c r="G82" s="190" t="str">
        <f t="shared" si="8"/>
        <v/>
      </c>
      <c r="H82" s="261" t="str">
        <f t="shared" si="9"/>
        <v/>
      </c>
      <c r="I82" s="262"/>
    </row>
    <row r="83" spans="1:9">
      <c r="A83" s="257">
        <f t="shared" si="6"/>
        <v>81</v>
      </c>
      <c r="B83" s="258">
        <v>44429</v>
      </c>
      <c r="C83" s="259">
        <v>80.201736000000011</v>
      </c>
      <c r="D83" s="260">
        <v>68.037580238401247</v>
      </c>
      <c r="E83" s="259">
        <f t="shared" si="7"/>
        <v>68.037580238401247</v>
      </c>
      <c r="F83" s="266"/>
      <c r="G83" s="190" t="str">
        <f t="shared" si="8"/>
        <v/>
      </c>
      <c r="H83" s="261" t="str">
        <f t="shared" si="9"/>
        <v/>
      </c>
      <c r="I83" s="262"/>
    </row>
    <row r="84" spans="1:9">
      <c r="A84" s="257">
        <f t="shared" si="6"/>
        <v>82</v>
      </c>
      <c r="B84" s="258">
        <v>44430</v>
      </c>
      <c r="C84" s="259">
        <v>68.153981999999999</v>
      </c>
      <c r="D84" s="260">
        <v>68.037580238401247</v>
      </c>
      <c r="E84" s="259">
        <f t="shared" si="7"/>
        <v>68.037580238401247</v>
      </c>
      <c r="F84" s="266"/>
      <c r="G84" s="190" t="str">
        <f t="shared" si="8"/>
        <v/>
      </c>
      <c r="H84" s="261" t="str">
        <f t="shared" si="9"/>
        <v/>
      </c>
      <c r="I84" s="262"/>
    </row>
    <row r="85" spans="1:9">
      <c r="A85" s="257">
        <f t="shared" si="6"/>
        <v>83</v>
      </c>
      <c r="B85" s="258">
        <v>44431</v>
      </c>
      <c r="C85" s="259">
        <v>70.278081999999998</v>
      </c>
      <c r="D85" s="260">
        <v>68.037580238401247</v>
      </c>
      <c r="E85" s="259">
        <f t="shared" si="7"/>
        <v>68.037580238401247</v>
      </c>
      <c r="F85" s="266"/>
      <c r="G85" s="190" t="str">
        <f t="shared" si="8"/>
        <v/>
      </c>
      <c r="H85" s="261" t="str">
        <f t="shared" si="9"/>
        <v/>
      </c>
      <c r="I85" s="262"/>
    </row>
    <row r="86" spans="1:9">
      <c r="A86" s="257">
        <f t="shared" si="6"/>
        <v>84</v>
      </c>
      <c r="B86" s="258">
        <v>44432</v>
      </c>
      <c r="C86" s="259">
        <v>63.783844999999999</v>
      </c>
      <c r="D86" s="260">
        <v>68.037580238401247</v>
      </c>
      <c r="E86" s="259">
        <f t="shared" si="7"/>
        <v>63.783844999999999</v>
      </c>
      <c r="F86" s="266"/>
      <c r="G86" s="190" t="str">
        <f t="shared" si="8"/>
        <v/>
      </c>
      <c r="H86" s="261" t="str">
        <f t="shared" si="9"/>
        <v/>
      </c>
      <c r="I86" s="262"/>
    </row>
    <row r="87" spans="1:9">
      <c r="A87" s="257">
        <f t="shared" si="6"/>
        <v>85</v>
      </c>
      <c r="B87" s="258">
        <v>44433</v>
      </c>
      <c r="C87" s="259">
        <v>67.791126000000006</v>
      </c>
      <c r="D87" s="260">
        <v>68.037580238401247</v>
      </c>
      <c r="E87" s="259">
        <f t="shared" si="7"/>
        <v>67.791126000000006</v>
      </c>
      <c r="F87" s="266"/>
      <c r="G87" s="190" t="str">
        <f t="shared" si="8"/>
        <v/>
      </c>
      <c r="H87" s="261" t="str">
        <f t="shared" si="9"/>
        <v/>
      </c>
      <c r="I87" s="262"/>
    </row>
    <row r="88" spans="1:9">
      <c r="A88" s="257">
        <f t="shared" si="6"/>
        <v>86</v>
      </c>
      <c r="B88" s="258">
        <v>44434</v>
      </c>
      <c r="C88" s="259">
        <v>75.463808</v>
      </c>
      <c r="D88" s="260">
        <v>68.037580238401247</v>
      </c>
      <c r="E88" s="259">
        <f t="shared" si="7"/>
        <v>68.037580238401247</v>
      </c>
      <c r="F88" s="266"/>
      <c r="G88" s="190" t="str">
        <f t="shared" si="8"/>
        <v/>
      </c>
      <c r="H88" s="261" t="str">
        <f t="shared" si="9"/>
        <v/>
      </c>
      <c r="I88" s="262"/>
    </row>
    <row r="89" spans="1:9">
      <c r="A89" s="257">
        <f t="shared" si="6"/>
        <v>87</v>
      </c>
      <c r="B89" s="258">
        <v>44435</v>
      </c>
      <c r="C89" s="259">
        <v>78.770495999999994</v>
      </c>
      <c r="D89" s="260">
        <v>68.037580238401247</v>
      </c>
      <c r="E89" s="259">
        <f t="shared" si="7"/>
        <v>68.037580238401247</v>
      </c>
      <c r="F89" s="266"/>
      <c r="G89" s="190" t="str">
        <f t="shared" si="8"/>
        <v/>
      </c>
      <c r="H89" s="261" t="str">
        <f t="shared" si="9"/>
        <v/>
      </c>
      <c r="I89" s="262"/>
    </row>
    <row r="90" spans="1:9">
      <c r="A90" s="257">
        <f t="shared" si="6"/>
        <v>88</v>
      </c>
      <c r="B90" s="258">
        <v>44436</v>
      </c>
      <c r="C90" s="259">
        <v>80.737055999999995</v>
      </c>
      <c r="D90" s="260">
        <v>68.037580238401247</v>
      </c>
      <c r="E90" s="259">
        <f t="shared" si="7"/>
        <v>68.037580238401247</v>
      </c>
      <c r="F90" s="266"/>
      <c r="G90" s="190" t="str">
        <f t="shared" si="8"/>
        <v/>
      </c>
      <c r="H90" s="261" t="str">
        <f t="shared" si="9"/>
        <v/>
      </c>
      <c r="I90" s="262"/>
    </row>
    <row r="91" spans="1:9">
      <c r="A91" s="257">
        <f t="shared" si="6"/>
        <v>89</v>
      </c>
      <c r="B91" s="258">
        <v>44437</v>
      </c>
      <c r="C91" s="259">
        <v>75.557756999999995</v>
      </c>
      <c r="D91" s="260">
        <v>68.037580238401247</v>
      </c>
      <c r="E91" s="259">
        <f t="shared" si="7"/>
        <v>68.037580238401247</v>
      </c>
      <c r="F91" s="266"/>
      <c r="G91" s="190" t="str">
        <f t="shared" si="8"/>
        <v/>
      </c>
      <c r="H91" s="261" t="str">
        <f t="shared" si="9"/>
        <v/>
      </c>
      <c r="I91" s="262"/>
    </row>
    <row r="92" spans="1:9">
      <c r="A92" s="257">
        <f t="shared" si="6"/>
        <v>90</v>
      </c>
      <c r="B92" s="258">
        <v>44438</v>
      </c>
      <c r="C92" s="259">
        <v>72.187483999999998</v>
      </c>
      <c r="D92" s="260">
        <v>68.037580238401247</v>
      </c>
      <c r="E92" s="259">
        <f t="shared" si="7"/>
        <v>68.037580238401247</v>
      </c>
      <c r="F92" s="266"/>
      <c r="G92" s="190" t="str">
        <f t="shared" si="8"/>
        <v/>
      </c>
      <c r="H92" s="261" t="str">
        <f t="shared" si="9"/>
        <v/>
      </c>
      <c r="I92" s="262"/>
    </row>
    <row r="93" spans="1:9">
      <c r="A93" s="257">
        <f t="shared" si="6"/>
        <v>91</v>
      </c>
      <c r="B93" s="258">
        <v>44439</v>
      </c>
      <c r="C93" s="259">
        <v>65.519387000000009</v>
      </c>
      <c r="D93" s="260">
        <v>68.037580238401247</v>
      </c>
      <c r="E93" s="259">
        <f t="shared" si="7"/>
        <v>65.519387000000009</v>
      </c>
      <c r="F93" s="266"/>
      <c r="G93" s="190" t="str">
        <f t="shared" si="8"/>
        <v/>
      </c>
      <c r="H93" s="261" t="str">
        <f t="shared" si="9"/>
        <v/>
      </c>
      <c r="I93" s="262"/>
    </row>
    <row r="94" spans="1:9">
      <c r="A94" s="257">
        <f t="shared" si="6"/>
        <v>92</v>
      </c>
      <c r="B94" s="258">
        <v>44440</v>
      </c>
      <c r="C94" s="259">
        <v>43.607447999999998</v>
      </c>
      <c r="D94" s="260">
        <v>59.040223612163082</v>
      </c>
      <c r="E94" s="259">
        <f t="shared" si="7"/>
        <v>43.607447999999998</v>
      </c>
      <c r="F94" s="266"/>
      <c r="G94" s="190" t="str">
        <f t="shared" si="8"/>
        <v/>
      </c>
      <c r="H94" s="261" t="str">
        <f t="shared" si="9"/>
        <v/>
      </c>
      <c r="I94" s="262"/>
    </row>
    <row r="95" spans="1:9">
      <c r="A95" s="257">
        <f t="shared" si="6"/>
        <v>93</v>
      </c>
      <c r="B95" s="258">
        <v>44441</v>
      </c>
      <c r="C95" s="259">
        <v>65.887820000000005</v>
      </c>
      <c r="D95" s="260">
        <v>59.040223612163082</v>
      </c>
      <c r="E95" s="259">
        <f t="shared" si="7"/>
        <v>59.040223612163082</v>
      </c>
      <c r="F95" s="266"/>
      <c r="G95" s="190" t="str">
        <f t="shared" si="8"/>
        <v/>
      </c>
      <c r="H95" s="261" t="str">
        <f t="shared" si="9"/>
        <v/>
      </c>
      <c r="I95" s="262"/>
    </row>
    <row r="96" spans="1:9">
      <c r="A96" s="257">
        <f t="shared" si="6"/>
        <v>94</v>
      </c>
      <c r="B96" s="258">
        <v>44442</v>
      </c>
      <c r="C96" s="259">
        <v>75.459269000000006</v>
      </c>
      <c r="D96" s="260">
        <v>59.040223612163082</v>
      </c>
      <c r="E96" s="259">
        <f t="shared" si="7"/>
        <v>59.040223612163082</v>
      </c>
      <c r="F96" s="266"/>
      <c r="G96" s="190" t="str">
        <f t="shared" si="8"/>
        <v/>
      </c>
      <c r="H96" s="261" t="str">
        <f t="shared" si="9"/>
        <v/>
      </c>
      <c r="I96" s="262"/>
    </row>
    <row r="97" spans="1:9">
      <c r="A97" s="257">
        <f t="shared" si="6"/>
        <v>95</v>
      </c>
      <c r="B97" s="258">
        <v>44443</v>
      </c>
      <c r="C97" s="259">
        <v>79.561924000000005</v>
      </c>
      <c r="D97" s="260">
        <v>59.040223612163082</v>
      </c>
      <c r="E97" s="259">
        <f t="shared" si="7"/>
        <v>59.040223612163082</v>
      </c>
      <c r="F97" s="266"/>
      <c r="G97" s="190" t="str">
        <f t="shared" si="8"/>
        <v/>
      </c>
      <c r="H97" s="261" t="str">
        <f t="shared" si="9"/>
        <v/>
      </c>
      <c r="I97" s="262"/>
    </row>
    <row r="98" spans="1:9">
      <c r="A98" s="257">
        <f t="shared" si="6"/>
        <v>96</v>
      </c>
      <c r="B98" s="258">
        <v>44444</v>
      </c>
      <c r="C98" s="259">
        <v>77.509867</v>
      </c>
      <c r="D98" s="260">
        <v>59.040223612163082</v>
      </c>
      <c r="E98" s="259">
        <f t="shared" si="7"/>
        <v>59.040223612163082</v>
      </c>
      <c r="F98" s="266"/>
      <c r="G98" s="190" t="str">
        <f t="shared" si="8"/>
        <v/>
      </c>
      <c r="H98" s="261" t="str">
        <f t="shared" si="9"/>
        <v/>
      </c>
      <c r="I98" s="262"/>
    </row>
    <row r="99" spans="1:9">
      <c r="A99" s="257">
        <f t="shared" si="6"/>
        <v>97</v>
      </c>
      <c r="B99" s="258">
        <v>44445</v>
      </c>
      <c r="C99" s="259">
        <v>44.526495000000004</v>
      </c>
      <c r="D99" s="260">
        <v>59.040223612163082</v>
      </c>
      <c r="E99" s="259">
        <f t="shared" si="7"/>
        <v>44.526495000000004</v>
      </c>
      <c r="F99" s="266"/>
      <c r="G99" s="190" t="str">
        <f t="shared" si="8"/>
        <v/>
      </c>
      <c r="H99" s="261" t="str">
        <f t="shared" si="9"/>
        <v/>
      </c>
      <c r="I99" s="262"/>
    </row>
    <row r="100" spans="1:9">
      <c r="A100" s="257">
        <f t="shared" si="6"/>
        <v>98</v>
      </c>
      <c r="B100" s="258">
        <v>44446</v>
      </c>
      <c r="C100" s="259">
        <v>65.528165000000001</v>
      </c>
      <c r="D100" s="260">
        <v>59.040223612163082</v>
      </c>
      <c r="E100" s="259">
        <f t="shared" si="7"/>
        <v>59.040223612163082</v>
      </c>
      <c r="F100" s="266"/>
      <c r="G100" s="190" t="str">
        <f t="shared" si="8"/>
        <v/>
      </c>
      <c r="H100" s="261" t="str">
        <f t="shared" si="9"/>
        <v/>
      </c>
      <c r="I100" s="262"/>
    </row>
    <row r="101" spans="1:9">
      <c r="A101" s="257">
        <f t="shared" si="6"/>
        <v>99</v>
      </c>
      <c r="B101" s="258">
        <v>44447</v>
      </c>
      <c r="C101" s="259">
        <v>69.601799</v>
      </c>
      <c r="D101" s="260">
        <v>59.040223612163082</v>
      </c>
      <c r="E101" s="259">
        <f t="shared" si="7"/>
        <v>59.040223612163082</v>
      </c>
      <c r="F101" s="266"/>
      <c r="G101" s="190" t="str">
        <f t="shared" si="8"/>
        <v/>
      </c>
      <c r="H101" s="261" t="str">
        <f t="shared" si="9"/>
        <v/>
      </c>
      <c r="I101" s="262"/>
    </row>
    <row r="102" spans="1:9">
      <c r="A102" s="257">
        <f t="shared" si="6"/>
        <v>100</v>
      </c>
      <c r="B102" s="258">
        <v>44448</v>
      </c>
      <c r="C102" s="259">
        <v>60.385736999999999</v>
      </c>
      <c r="D102" s="260">
        <v>59.040223612163082</v>
      </c>
      <c r="E102" s="259">
        <f t="shared" si="7"/>
        <v>59.040223612163082</v>
      </c>
      <c r="F102" s="266"/>
      <c r="G102" s="190" t="str">
        <f t="shared" si="8"/>
        <v/>
      </c>
      <c r="H102" s="261" t="str">
        <f t="shared" si="9"/>
        <v/>
      </c>
      <c r="I102" s="262"/>
    </row>
    <row r="103" spans="1:9">
      <c r="A103" s="257">
        <f t="shared" si="6"/>
        <v>101</v>
      </c>
      <c r="B103" s="258">
        <v>44449</v>
      </c>
      <c r="C103" s="259">
        <v>75.998351</v>
      </c>
      <c r="D103" s="260">
        <v>59.040223612163082</v>
      </c>
      <c r="E103" s="259">
        <f t="shared" si="7"/>
        <v>59.040223612163082</v>
      </c>
      <c r="F103" s="266"/>
      <c r="G103" s="190" t="str">
        <f t="shared" si="8"/>
        <v/>
      </c>
      <c r="H103" s="261" t="str">
        <f t="shared" si="9"/>
        <v/>
      </c>
      <c r="I103" s="262"/>
    </row>
    <row r="104" spans="1:9">
      <c r="A104" s="257">
        <f t="shared" si="6"/>
        <v>102</v>
      </c>
      <c r="B104" s="258">
        <v>44450</v>
      </c>
      <c r="C104" s="259">
        <v>66.603399999999993</v>
      </c>
      <c r="D104" s="260">
        <v>59.040223612163082</v>
      </c>
      <c r="E104" s="259">
        <f t="shared" si="7"/>
        <v>59.040223612163082</v>
      </c>
      <c r="F104" s="266"/>
      <c r="G104" s="190" t="str">
        <f t="shared" si="8"/>
        <v/>
      </c>
      <c r="H104" s="261" t="str">
        <f t="shared" si="9"/>
        <v/>
      </c>
      <c r="I104" s="262"/>
    </row>
    <row r="105" spans="1:9">
      <c r="A105" s="257">
        <f t="shared" si="6"/>
        <v>103</v>
      </c>
      <c r="B105" s="258">
        <v>44451</v>
      </c>
      <c r="C105" s="259">
        <v>74.426691999999989</v>
      </c>
      <c r="D105" s="260">
        <v>59.040223612163082</v>
      </c>
      <c r="E105" s="259">
        <f t="shared" si="7"/>
        <v>59.040223612163082</v>
      </c>
      <c r="F105" s="266"/>
      <c r="G105" s="190" t="str">
        <f t="shared" si="8"/>
        <v/>
      </c>
      <c r="H105" s="261" t="str">
        <f t="shared" si="9"/>
        <v/>
      </c>
      <c r="I105" s="262"/>
    </row>
    <row r="106" spans="1:9">
      <c r="A106" s="257">
        <f t="shared" si="6"/>
        <v>104</v>
      </c>
      <c r="B106" s="258">
        <v>44452</v>
      </c>
      <c r="C106" s="259">
        <v>24.395609</v>
      </c>
      <c r="D106" s="260">
        <v>59.040223612163082</v>
      </c>
      <c r="E106" s="259">
        <f t="shared" si="7"/>
        <v>24.395609</v>
      </c>
      <c r="F106" s="266"/>
      <c r="G106" s="190" t="str">
        <f t="shared" si="8"/>
        <v/>
      </c>
      <c r="H106" s="261" t="str">
        <f t="shared" si="9"/>
        <v/>
      </c>
      <c r="I106" s="262"/>
    </row>
    <row r="107" spans="1:9">
      <c r="A107" s="257">
        <f t="shared" si="6"/>
        <v>105</v>
      </c>
      <c r="B107" s="258">
        <v>44453</v>
      </c>
      <c r="C107" s="259">
        <v>21.839333999999997</v>
      </c>
      <c r="D107" s="260">
        <v>59.040223612163082</v>
      </c>
      <c r="E107" s="259">
        <f t="shared" si="7"/>
        <v>21.839333999999997</v>
      </c>
      <c r="F107" s="266"/>
      <c r="G107" s="190" t="str">
        <f t="shared" si="8"/>
        <v/>
      </c>
      <c r="H107" s="261" t="str">
        <f t="shared" si="9"/>
        <v/>
      </c>
      <c r="I107" s="262"/>
    </row>
    <row r="108" spans="1:9">
      <c r="A108" s="257">
        <f t="shared" si="6"/>
        <v>106</v>
      </c>
      <c r="B108" s="258">
        <v>44454</v>
      </c>
      <c r="C108" s="259">
        <v>54.006630999999999</v>
      </c>
      <c r="D108" s="260">
        <v>59.040223612163082</v>
      </c>
      <c r="E108" s="259">
        <f t="shared" si="7"/>
        <v>54.006630999999999</v>
      </c>
      <c r="F108" s="266"/>
      <c r="G108" s="190" t="str">
        <f t="shared" si="8"/>
        <v>S</v>
      </c>
      <c r="H108" s="261" t="str">
        <f t="shared" si="9"/>
        <v>59,0</v>
      </c>
      <c r="I108" s="262"/>
    </row>
    <row r="109" spans="1:9">
      <c r="A109" s="257">
        <f t="shared" si="6"/>
        <v>107</v>
      </c>
      <c r="B109" s="258">
        <v>44455</v>
      </c>
      <c r="C109" s="259">
        <v>67.90812600000001</v>
      </c>
      <c r="D109" s="260">
        <v>59.040223612163082</v>
      </c>
      <c r="E109" s="259">
        <f t="shared" si="7"/>
        <v>59.040223612163082</v>
      </c>
      <c r="F109" s="266"/>
      <c r="G109" s="190" t="str">
        <f t="shared" si="8"/>
        <v/>
      </c>
      <c r="H109" s="261" t="str">
        <f t="shared" si="9"/>
        <v/>
      </c>
      <c r="I109" s="262"/>
    </row>
    <row r="110" spans="1:9">
      <c r="A110" s="257">
        <f t="shared" si="6"/>
        <v>108</v>
      </c>
      <c r="B110" s="258">
        <v>44456</v>
      </c>
      <c r="C110" s="259">
        <v>75.088414999999998</v>
      </c>
      <c r="D110" s="260">
        <v>59.040223612163082</v>
      </c>
      <c r="E110" s="259">
        <f t="shared" si="7"/>
        <v>59.040223612163082</v>
      </c>
      <c r="F110" s="266"/>
      <c r="G110" s="190" t="str">
        <f t="shared" si="8"/>
        <v/>
      </c>
      <c r="H110" s="261" t="str">
        <f t="shared" si="9"/>
        <v/>
      </c>
      <c r="I110" s="262"/>
    </row>
    <row r="111" spans="1:9">
      <c r="A111" s="257">
        <f t="shared" si="6"/>
        <v>109</v>
      </c>
      <c r="B111" s="258">
        <v>44457</v>
      </c>
      <c r="C111" s="259">
        <v>73.784172999999996</v>
      </c>
      <c r="D111" s="260">
        <v>59.040223612163082</v>
      </c>
      <c r="E111" s="259">
        <f t="shared" si="7"/>
        <v>59.040223612163082</v>
      </c>
      <c r="F111" s="266"/>
      <c r="G111" s="190" t="str">
        <f t="shared" si="8"/>
        <v/>
      </c>
      <c r="H111" s="261" t="str">
        <f t="shared" si="9"/>
        <v/>
      </c>
      <c r="I111" s="262"/>
    </row>
    <row r="112" spans="1:9">
      <c r="A112" s="257">
        <f t="shared" si="6"/>
        <v>110</v>
      </c>
      <c r="B112" s="258">
        <v>44458</v>
      </c>
      <c r="C112" s="259">
        <v>78.323782000000008</v>
      </c>
      <c r="D112" s="260">
        <v>59.040223612163082</v>
      </c>
      <c r="E112" s="259">
        <f t="shared" si="7"/>
        <v>59.040223612163082</v>
      </c>
      <c r="F112" s="266"/>
      <c r="G112" s="190" t="str">
        <f t="shared" si="8"/>
        <v/>
      </c>
      <c r="H112" s="261" t="str">
        <f t="shared" si="9"/>
        <v/>
      </c>
      <c r="I112" s="262"/>
    </row>
    <row r="113" spans="1:9">
      <c r="A113" s="257">
        <f t="shared" si="6"/>
        <v>111</v>
      </c>
      <c r="B113" s="258">
        <v>44459</v>
      </c>
      <c r="C113" s="259">
        <v>72.410177000000004</v>
      </c>
      <c r="D113" s="260">
        <v>59.040223612163082</v>
      </c>
      <c r="E113" s="259">
        <f t="shared" si="7"/>
        <v>59.040223612163082</v>
      </c>
      <c r="F113" s="266"/>
      <c r="G113" s="190" t="str">
        <f t="shared" si="8"/>
        <v/>
      </c>
      <c r="H113" s="261" t="str">
        <f t="shared" si="9"/>
        <v/>
      </c>
      <c r="I113" s="262"/>
    </row>
    <row r="114" spans="1:9">
      <c r="A114" s="257">
        <f t="shared" si="6"/>
        <v>112</v>
      </c>
      <c r="B114" s="258">
        <v>44460</v>
      </c>
      <c r="C114" s="259">
        <v>69.959833000000003</v>
      </c>
      <c r="D114" s="260">
        <v>59.040223612163082</v>
      </c>
      <c r="E114" s="259">
        <f t="shared" si="7"/>
        <v>59.040223612163082</v>
      </c>
      <c r="F114" s="266"/>
      <c r="G114" s="190" t="str">
        <f t="shared" si="8"/>
        <v/>
      </c>
      <c r="H114" s="261" t="str">
        <f t="shared" si="9"/>
        <v/>
      </c>
      <c r="I114" s="262"/>
    </row>
    <row r="115" spans="1:9">
      <c r="A115" s="257">
        <f t="shared" si="6"/>
        <v>113</v>
      </c>
      <c r="B115" s="258">
        <v>44461</v>
      </c>
      <c r="C115" s="259">
        <v>56.451000000000001</v>
      </c>
      <c r="D115" s="260">
        <v>59.040223612163082</v>
      </c>
      <c r="E115" s="259">
        <f t="shared" si="7"/>
        <v>56.451000000000001</v>
      </c>
      <c r="F115" s="266"/>
      <c r="G115" s="190" t="str">
        <f t="shared" si="8"/>
        <v/>
      </c>
      <c r="H115" s="261" t="str">
        <f t="shared" si="9"/>
        <v/>
      </c>
      <c r="I115" s="262"/>
    </row>
    <row r="116" spans="1:9">
      <c r="A116" s="257">
        <f t="shared" si="6"/>
        <v>114</v>
      </c>
      <c r="B116" s="258">
        <v>44462</v>
      </c>
      <c r="C116" s="259">
        <v>46.990832000000005</v>
      </c>
      <c r="D116" s="260">
        <v>59.040223612163082</v>
      </c>
      <c r="E116" s="259">
        <f t="shared" si="7"/>
        <v>46.990832000000005</v>
      </c>
      <c r="F116" s="266"/>
      <c r="G116" s="190" t="str">
        <f t="shared" si="8"/>
        <v/>
      </c>
      <c r="H116" s="261" t="str">
        <f t="shared" si="9"/>
        <v/>
      </c>
      <c r="I116" s="262"/>
    </row>
    <row r="117" spans="1:9">
      <c r="A117" s="257">
        <f t="shared" si="6"/>
        <v>115</v>
      </c>
      <c r="B117" s="258">
        <v>44463</v>
      </c>
      <c r="C117" s="259">
        <v>39.281423000000004</v>
      </c>
      <c r="D117" s="260">
        <v>59.040223612163082</v>
      </c>
      <c r="E117" s="259">
        <f t="shared" si="7"/>
        <v>39.281423000000004</v>
      </c>
      <c r="F117" s="266"/>
      <c r="G117" s="190" t="str">
        <f t="shared" si="8"/>
        <v/>
      </c>
      <c r="H117" s="261" t="str">
        <f t="shared" si="9"/>
        <v/>
      </c>
      <c r="I117" s="262"/>
    </row>
    <row r="118" spans="1:9">
      <c r="A118" s="257">
        <f t="shared" si="6"/>
        <v>116</v>
      </c>
      <c r="B118" s="258">
        <v>44464</v>
      </c>
      <c r="C118" s="259">
        <v>52.514084000000004</v>
      </c>
      <c r="D118" s="260">
        <v>59.040223612163082</v>
      </c>
      <c r="E118" s="259">
        <f t="shared" si="7"/>
        <v>52.514084000000004</v>
      </c>
      <c r="F118" s="266"/>
      <c r="G118" s="190" t="str">
        <f t="shared" si="8"/>
        <v/>
      </c>
      <c r="H118" s="261" t="str">
        <f t="shared" si="9"/>
        <v/>
      </c>
      <c r="I118" s="262"/>
    </row>
    <row r="119" spans="1:9">
      <c r="A119" s="257">
        <f t="shared" si="6"/>
        <v>117</v>
      </c>
      <c r="B119" s="258">
        <v>44465</v>
      </c>
      <c r="C119" s="259">
        <v>71.935952999999998</v>
      </c>
      <c r="D119" s="260">
        <v>59.040223612163082</v>
      </c>
      <c r="E119" s="259">
        <f t="shared" si="7"/>
        <v>59.040223612163082</v>
      </c>
      <c r="F119" s="266"/>
      <c r="G119" s="190" t="str">
        <f t="shared" si="8"/>
        <v/>
      </c>
      <c r="H119" s="261" t="str">
        <f t="shared" si="9"/>
        <v/>
      </c>
      <c r="I119" s="262"/>
    </row>
    <row r="120" spans="1:9">
      <c r="A120" s="257">
        <f t="shared" si="6"/>
        <v>118</v>
      </c>
      <c r="B120" s="258">
        <v>44466</v>
      </c>
      <c r="C120" s="259">
        <v>74.403009000000011</v>
      </c>
      <c r="D120" s="260">
        <v>59.040223612163082</v>
      </c>
      <c r="E120" s="259">
        <f t="shared" si="7"/>
        <v>59.040223612163082</v>
      </c>
      <c r="F120" s="266"/>
      <c r="G120" s="190" t="str">
        <f t="shared" si="8"/>
        <v/>
      </c>
      <c r="H120" s="261" t="str">
        <f t="shared" si="9"/>
        <v/>
      </c>
      <c r="I120" s="262"/>
    </row>
    <row r="121" spans="1:9">
      <c r="A121" s="257">
        <f t="shared" si="6"/>
        <v>119</v>
      </c>
      <c r="B121" s="258">
        <v>44467</v>
      </c>
      <c r="C121" s="259">
        <v>68.11357000000001</v>
      </c>
      <c r="D121" s="260">
        <v>59.040223612163082</v>
      </c>
      <c r="E121" s="259">
        <f t="shared" si="7"/>
        <v>59.040223612163082</v>
      </c>
      <c r="F121" s="266"/>
      <c r="G121" s="190" t="str">
        <f t="shared" si="8"/>
        <v/>
      </c>
      <c r="H121" s="261" t="str">
        <f t="shared" si="9"/>
        <v/>
      </c>
      <c r="I121" s="262"/>
    </row>
    <row r="122" spans="1:9">
      <c r="A122" s="257">
        <f t="shared" si="6"/>
        <v>120</v>
      </c>
      <c r="B122" s="258">
        <v>44468</v>
      </c>
      <c r="C122" s="259">
        <v>74.985717000000008</v>
      </c>
      <c r="D122" s="260">
        <v>59.040223612163082</v>
      </c>
      <c r="E122" s="259">
        <f t="shared" si="7"/>
        <v>59.040223612163082</v>
      </c>
      <c r="F122" s="266"/>
      <c r="G122" s="190" t="str">
        <f t="shared" si="8"/>
        <v/>
      </c>
      <c r="H122" s="261" t="str">
        <f t="shared" si="9"/>
        <v/>
      </c>
      <c r="I122" s="262"/>
    </row>
    <row r="123" spans="1:9">
      <c r="A123" s="257">
        <f t="shared" si="6"/>
        <v>121</v>
      </c>
      <c r="B123" s="258">
        <v>44469</v>
      </c>
      <c r="C123" s="259">
        <v>67.121850999999992</v>
      </c>
      <c r="D123" s="260">
        <v>59.040223612163082</v>
      </c>
      <c r="E123" s="259">
        <f t="shared" si="7"/>
        <v>59.040223612163082</v>
      </c>
      <c r="F123" s="266"/>
      <c r="G123" s="190" t="str">
        <f t="shared" si="8"/>
        <v/>
      </c>
      <c r="H123" s="261" t="str">
        <f t="shared" si="9"/>
        <v/>
      </c>
      <c r="I123" s="262"/>
    </row>
    <row r="124" spans="1:9">
      <c r="A124" s="257">
        <f t="shared" si="6"/>
        <v>122</v>
      </c>
      <c r="B124" s="258">
        <v>44470</v>
      </c>
      <c r="C124" s="259">
        <v>58.414735999999998</v>
      </c>
      <c r="D124" s="260">
        <v>47.536843219653683</v>
      </c>
      <c r="E124" s="259">
        <f t="shared" si="7"/>
        <v>47.536843219653683</v>
      </c>
      <c r="F124" s="266"/>
      <c r="G124" s="190" t="str">
        <f t="shared" si="8"/>
        <v/>
      </c>
      <c r="H124" s="261" t="str">
        <f t="shared" si="9"/>
        <v/>
      </c>
      <c r="I124" s="262"/>
    </row>
    <row r="125" spans="1:9">
      <c r="A125" s="257">
        <f t="shared" si="6"/>
        <v>123</v>
      </c>
      <c r="B125" s="258">
        <v>44471</v>
      </c>
      <c r="C125" s="259">
        <v>62.881790000000002</v>
      </c>
      <c r="D125" s="260">
        <v>47.536843219653683</v>
      </c>
      <c r="E125" s="259">
        <f t="shared" si="7"/>
        <v>47.536843219653683</v>
      </c>
      <c r="F125" s="266"/>
      <c r="G125" s="190" t="str">
        <f t="shared" si="8"/>
        <v/>
      </c>
      <c r="H125" s="261" t="str">
        <f t="shared" si="9"/>
        <v/>
      </c>
      <c r="I125" s="262"/>
    </row>
    <row r="126" spans="1:9">
      <c r="A126" s="257">
        <f t="shared" si="6"/>
        <v>124</v>
      </c>
      <c r="B126" s="258">
        <v>44472</v>
      </c>
      <c r="C126" s="259">
        <v>40.577213999999998</v>
      </c>
      <c r="D126" s="260">
        <v>47.536843219653683</v>
      </c>
      <c r="E126" s="259">
        <f t="shared" si="7"/>
        <v>40.577213999999998</v>
      </c>
      <c r="F126" s="266"/>
      <c r="G126" s="190" t="str">
        <f t="shared" si="8"/>
        <v/>
      </c>
      <c r="H126" s="261" t="str">
        <f t="shared" si="9"/>
        <v/>
      </c>
      <c r="I126" s="262"/>
    </row>
    <row r="127" spans="1:9">
      <c r="A127" s="257">
        <f t="shared" si="6"/>
        <v>125</v>
      </c>
      <c r="B127" s="258">
        <v>44473</v>
      </c>
      <c r="C127" s="259">
        <v>64.937165000000007</v>
      </c>
      <c r="D127" s="260">
        <v>47.536843219653683</v>
      </c>
      <c r="E127" s="259">
        <f t="shared" si="7"/>
        <v>47.536843219653683</v>
      </c>
      <c r="F127" s="266"/>
      <c r="G127" s="190" t="str">
        <f t="shared" si="8"/>
        <v/>
      </c>
      <c r="H127" s="261" t="str">
        <f t="shared" si="9"/>
        <v/>
      </c>
      <c r="I127" s="262"/>
    </row>
    <row r="128" spans="1:9">
      <c r="A128" s="257">
        <f t="shared" si="6"/>
        <v>126</v>
      </c>
      <c r="B128" s="258">
        <v>44474</v>
      </c>
      <c r="C128" s="259">
        <v>64.869080999999994</v>
      </c>
      <c r="D128" s="260">
        <v>47.536843219653683</v>
      </c>
      <c r="E128" s="259">
        <f t="shared" si="7"/>
        <v>47.536843219653683</v>
      </c>
      <c r="F128" s="266"/>
      <c r="G128" s="190" t="str">
        <f t="shared" si="8"/>
        <v/>
      </c>
      <c r="H128" s="261" t="str">
        <f t="shared" si="9"/>
        <v/>
      </c>
      <c r="I128" s="262"/>
    </row>
    <row r="129" spans="1:9">
      <c r="A129" s="257">
        <f t="shared" si="6"/>
        <v>127</v>
      </c>
      <c r="B129" s="258">
        <v>44475</v>
      </c>
      <c r="C129" s="259">
        <v>70.699613999999997</v>
      </c>
      <c r="D129" s="260">
        <v>47.536843219653683</v>
      </c>
      <c r="E129" s="259">
        <f t="shared" si="7"/>
        <v>47.536843219653683</v>
      </c>
      <c r="F129" s="266"/>
      <c r="G129" s="190" t="str">
        <f t="shared" si="8"/>
        <v/>
      </c>
      <c r="H129" s="261" t="str">
        <f t="shared" si="9"/>
        <v/>
      </c>
      <c r="I129" s="262"/>
    </row>
    <row r="130" spans="1:9">
      <c r="A130" s="257">
        <f t="shared" si="6"/>
        <v>128</v>
      </c>
      <c r="B130" s="258">
        <v>44476</v>
      </c>
      <c r="C130" s="259">
        <v>68.672346999999988</v>
      </c>
      <c r="D130" s="260">
        <v>47.536843219653683</v>
      </c>
      <c r="E130" s="259">
        <f t="shared" si="7"/>
        <v>47.536843219653683</v>
      </c>
      <c r="F130" s="266"/>
      <c r="G130" s="190" t="str">
        <f t="shared" si="8"/>
        <v/>
      </c>
      <c r="H130" s="261" t="str">
        <f t="shared" si="9"/>
        <v/>
      </c>
      <c r="I130" s="262"/>
    </row>
    <row r="131" spans="1:9">
      <c r="A131" s="257">
        <f t="shared" si="6"/>
        <v>129</v>
      </c>
      <c r="B131" s="258">
        <v>44477</v>
      </c>
      <c r="C131" s="259">
        <v>70.190144000000004</v>
      </c>
      <c r="D131" s="260">
        <v>47.536843219653683</v>
      </c>
      <c r="E131" s="259">
        <f t="shared" si="7"/>
        <v>47.536843219653683</v>
      </c>
      <c r="F131" s="266"/>
      <c r="G131" s="190" t="str">
        <f t="shared" si="8"/>
        <v/>
      </c>
      <c r="H131" s="261" t="str">
        <f t="shared" si="9"/>
        <v/>
      </c>
      <c r="I131" s="262"/>
    </row>
    <row r="132" spans="1:9">
      <c r="A132" s="257">
        <f t="shared" ref="A132:A195" si="10">+A131+1</f>
        <v>130</v>
      </c>
      <c r="B132" s="258">
        <v>44478</v>
      </c>
      <c r="C132" s="259">
        <v>64.761814999999999</v>
      </c>
      <c r="D132" s="260">
        <v>47.536843219653683</v>
      </c>
      <c r="E132" s="259">
        <f t="shared" ref="E132:E195" si="11">IF(C132&gt;D132,D132,C132)</f>
        <v>47.536843219653683</v>
      </c>
      <c r="F132" s="266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61" t="str">
        <f t="shared" ref="H132:H195" si="13">IF(DAY($B132)=15,TEXT(D132,"#,0"),"")</f>
        <v/>
      </c>
      <c r="I132" s="262"/>
    </row>
    <row r="133" spans="1:9">
      <c r="A133" s="257">
        <f t="shared" si="10"/>
        <v>131</v>
      </c>
      <c r="B133" s="258">
        <v>44479</v>
      </c>
      <c r="C133" s="259">
        <v>63.191891000000005</v>
      </c>
      <c r="D133" s="260">
        <v>47.536843219653683</v>
      </c>
      <c r="E133" s="259">
        <f t="shared" si="11"/>
        <v>47.536843219653683</v>
      </c>
      <c r="F133" s="266"/>
      <c r="G133" s="190" t="str">
        <f t="shared" si="12"/>
        <v/>
      </c>
      <c r="H133" s="261" t="str">
        <f t="shared" si="13"/>
        <v/>
      </c>
      <c r="I133" s="262"/>
    </row>
    <row r="134" spans="1:9">
      <c r="A134" s="257">
        <f t="shared" si="10"/>
        <v>132</v>
      </c>
      <c r="B134" s="258">
        <v>44480</v>
      </c>
      <c r="C134" s="259">
        <v>60.510195000000003</v>
      </c>
      <c r="D134" s="260">
        <v>47.536843219653683</v>
      </c>
      <c r="E134" s="259">
        <f t="shared" si="11"/>
        <v>47.536843219653683</v>
      </c>
      <c r="F134" s="266"/>
      <c r="G134" s="190" t="str">
        <f t="shared" si="12"/>
        <v/>
      </c>
      <c r="H134" s="261" t="str">
        <f t="shared" si="13"/>
        <v/>
      </c>
      <c r="I134" s="262"/>
    </row>
    <row r="135" spans="1:9">
      <c r="A135" s="257">
        <f t="shared" si="10"/>
        <v>133</v>
      </c>
      <c r="B135" s="258">
        <v>44481</v>
      </c>
      <c r="C135" s="259">
        <v>65.761448999999999</v>
      </c>
      <c r="D135" s="260">
        <v>47.536843219653683</v>
      </c>
      <c r="E135" s="259">
        <f t="shared" si="11"/>
        <v>47.536843219653683</v>
      </c>
      <c r="F135" s="266"/>
      <c r="G135" s="190" t="str">
        <f t="shared" si="12"/>
        <v/>
      </c>
      <c r="H135" s="261" t="str">
        <f t="shared" si="13"/>
        <v/>
      </c>
      <c r="I135" s="262"/>
    </row>
    <row r="136" spans="1:9">
      <c r="A136" s="257">
        <f t="shared" si="10"/>
        <v>134</v>
      </c>
      <c r="B136" s="258">
        <v>44482</v>
      </c>
      <c r="C136" s="259">
        <v>69.882373999999999</v>
      </c>
      <c r="D136" s="260">
        <v>47.536843219653683</v>
      </c>
      <c r="E136" s="259">
        <f t="shared" si="11"/>
        <v>47.536843219653683</v>
      </c>
      <c r="F136" s="266"/>
      <c r="G136" s="190" t="str">
        <f t="shared" si="12"/>
        <v/>
      </c>
      <c r="H136" s="261" t="str">
        <f t="shared" si="13"/>
        <v/>
      </c>
      <c r="I136" s="262"/>
    </row>
    <row r="137" spans="1:9">
      <c r="A137" s="257">
        <f t="shared" si="10"/>
        <v>135</v>
      </c>
      <c r="B137" s="258">
        <v>44483</v>
      </c>
      <c r="C137" s="259">
        <v>66.686986999999988</v>
      </c>
      <c r="D137" s="260">
        <v>47.536843219653683</v>
      </c>
      <c r="E137" s="259">
        <f t="shared" si="11"/>
        <v>47.536843219653683</v>
      </c>
      <c r="F137" s="266"/>
      <c r="G137" s="190" t="str">
        <f t="shared" si="12"/>
        <v/>
      </c>
      <c r="H137" s="261" t="str">
        <f t="shared" si="13"/>
        <v/>
      </c>
      <c r="I137" s="262"/>
    </row>
    <row r="138" spans="1:9">
      <c r="A138" s="257">
        <f t="shared" si="10"/>
        <v>136</v>
      </c>
      <c r="B138" s="258">
        <v>44484</v>
      </c>
      <c r="C138" s="259">
        <v>64.125969999999995</v>
      </c>
      <c r="D138" s="260">
        <v>47.536843219653683</v>
      </c>
      <c r="E138" s="259">
        <f t="shared" si="11"/>
        <v>47.536843219653683</v>
      </c>
      <c r="F138" s="266"/>
      <c r="G138" s="190" t="str">
        <f t="shared" si="12"/>
        <v>O</v>
      </c>
      <c r="H138" s="261" t="str">
        <f t="shared" si="13"/>
        <v>47,5</v>
      </c>
      <c r="I138" s="262"/>
    </row>
    <row r="139" spans="1:9">
      <c r="A139" s="257">
        <f t="shared" si="10"/>
        <v>137</v>
      </c>
      <c r="B139" s="258">
        <v>44485</v>
      </c>
      <c r="C139" s="259">
        <v>45.596372000000002</v>
      </c>
      <c r="D139" s="260">
        <v>47.536843219653683</v>
      </c>
      <c r="E139" s="259">
        <f t="shared" si="11"/>
        <v>45.596372000000002</v>
      </c>
      <c r="F139" s="266"/>
      <c r="G139" s="190" t="str">
        <f t="shared" si="12"/>
        <v/>
      </c>
      <c r="H139" s="261" t="str">
        <f t="shared" si="13"/>
        <v/>
      </c>
      <c r="I139" s="262"/>
    </row>
    <row r="140" spans="1:9">
      <c r="A140" s="257">
        <f t="shared" si="10"/>
        <v>138</v>
      </c>
      <c r="B140" s="258">
        <v>44486</v>
      </c>
      <c r="C140" s="259">
        <v>43.905574000000001</v>
      </c>
      <c r="D140" s="260">
        <v>47.536843219653683</v>
      </c>
      <c r="E140" s="259">
        <f t="shared" si="11"/>
        <v>43.905574000000001</v>
      </c>
      <c r="F140" s="266"/>
      <c r="G140" s="190" t="str">
        <f t="shared" si="12"/>
        <v/>
      </c>
      <c r="H140" s="261" t="str">
        <f t="shared" si="13"/>
        <v/>
      </c>
      <c r="I140" s="262"/>
    </row>
    <row r="141" spans="1:9">
      <c r="A141" s="257">
        <f t="shared" si="10"/>
        <v>139</v>
      </c>
      <c r="B141" s="258">
        <v>44487</v>
      </c>
      <c r="C141" s="259">
        <v>53.794451000000002</v>
      </c>
      <c r="D141" s="260">
        <v>47.536843219653683</v>
      </c>
      <c r="E141" s="259">
        <f t="shared" si="11"/>
        <v>47.536843219653683</v>
      </c>
      <c r="F141" s="266"/>
      <c r="G141" s="190" t="str">
        <f t="shared" si="12"/>
        <v/>
      </c>
      <c r="H141" s="261" t="str">
        <f t="shared" si="13"/>
        <v/>
      </c>
      <c r="I141" s="262"/>
    </row>
    <row r="142" spans="1:9">
      <c r="A142" s="257">
        <f t="shared" si="10"/>
        <v>140</v>
      </c>
      <c r="B142" s="258">
        <v>44488</v>
      </c>
      <c r="C142" s="259">
        <v>62.248615000000001</v>
      </c>
      <c r="D142" s="260">
        <v>47.536843219653683</v>
      </c>
      <c r="E142" s="259">
        <f t="shared" si="11"/>
        <v>47.536843219653683</v>
      </c>
      <c r="F142" s="266"/>
      <c r="G142" s="190" t="str">
        <f t="shared" si="12"/>
        <v/>
      </c>
      <c r="H142" s="261" t="str">
        <f t="shared" si="13"/>
        <v/>
      </c>
      <c r="I142" s="262"/>
    </row>
    <row r="143" spans="1:9">
      <c r="A143" s="257">
        <f t="shared" si="10"/>
        <v>141</v>
      </c>
      <c r="B143" s="258">
        <v>44489</v>
      </c>
      <c r="C143" s="259">
        <v>59.301107999999999</v>
      </c>
      <c r="D143" s="260">
        <v>47.536843219653683</v>
      </c>
      <c r="E143" s="259">
        <f t="shared" si="11"/>
        <v>47.536843219653683</v>
      </c>
      <c r="F143" s="266"/>
      <c r="G143" s="190" t="str">
        <f t="shared" si="12"/>
        <v/>
      </c>
      <c r="H143" s="261" t="str">
        <f t="shared" si="13"/>
        <v/>
      </c>
      <c r="I143" s="262"/>
    </row>
    <row r="144" spans="1:9">
      <c r="A144" s="257">
        <f t="shared" si="10"/>
        <v>142</v>
      </c>
      <c r="B144" s="258">
        <v>44490</v>
      </c>
      <c r="C144" s="259">
        <v>53.187358999999994</v>
      </c>
      <c r="D144" s="260">
        <v>47.536843219653683</v>
      </c>
      <c r="E144" s="259">
        <f t="shared" si="11"/>
        <v>47.536843219653683</v>
      </c>
      <c r="F144" s="266"/>
      <c r="G144" s="190" t="str">
        <f t="shared" si="12"/>
        <v/>
      </c>
      <c r="H144" s="261" t="str">
        <f t="shared" si="13"/>
        <v/>
      </c>
      <c r="I144" s="262"/>
    </row>
    <row r="145" spans="1:9">
      <c r="A145" s="257">
        <f t="shared" si="10"/>
        <v>143</v>
      </c>
      <c r="B145" s="258">
        <v>44491</v>
      </c>
      <c r="C145" s="259">
        <v>53.308661000000001</v>
      </c>
      <c r="D145" s="260">
        <v>47.536843219653683</v>
      </c>
      <c r="E145" s="259">
        <f t="shared" si="11"/>
        <v>47.536843219653683</v>
      </c>
      <c r="F145" s="266"/>
      <c r="G145" s="190" t="str">
        <f t="shared" si="12"/>
        <v/>
      </c>
      <c r="H145" s="261" t="str">
        <f t="shared" si="13"/>
        <v/>
      </c>
      <c r="I145" s="262"/>
    </row>
    <row r="146" spans="1:9">
      <c r="A146" s="257">
        <f t="shared" si="10"/>
        <v>144</v>
      </c>
      <c r="B146" s="258">
        <v>44492</v>
      </c>
      <c r="C146" s="259">
        <v>63.615361</v>
      </c>
      <c r="D146" s="260">
        <v>47.536843219653683</v>
      </c>
      <c r="E146" s="259">
        <f t="shared" si="11"/>
        <v>47.536843219653683</v>
      </c>
      <c r="F146" s="266"/>
      <c r="G146" s="190" t="str">
        <f t="shared" si="12"/>
        <v/>
      </c>
      <c r="H146" s="261" t="str">
        <f t="shared" si="13"/>
        <v/>
      </c>
      <c r="I146" s="262"/>
    </row>
    <row r="147" spans="1:9">
      <c r="A147" s="257">
        <f t="shared" si="10"/>
        <v>145</v>
      </c>
      <c r="B147" s="258">
        <v>44493</v>
      </c>
      <c r="C147" s="259">
        <v>65.707695999999999</v>
      </c>
      <c r="D147" s="260">
        <v>47.536843219653683</v>
      </c>
      <c r="E147" s="259">
        <f t="shared" si="11"/>
        <v>47.536843219653683</v>
      </c>
      <c r="F147" s="266"/>
      <c r="G147" s="190" t="str">
        <f t="shared" si="12"/>
        <v/>
      </c>
      <c r="H147" s="261" t="str">
        <f t="shared" si="13"/>
        <v/>
      </c>
      <c r="I147" s="262"/>
    </row>
    <row r="148" spans="1:9">
      <c r="A148" s="257">
        <f t="shared" si="10"/>
        <v>146</v>
      </c>
      <c r="B148" s="258">
        <v>44494</v>
      </c>
      <c r="C148" s="259">
        <v>58.047085999999993</v>
      </c>
      <c r="D148" s="260">
        <v>47.536843219653683</v>
      </c>
      <c r="E148" s="259">
        <f t="shared" si="11"/>
        <v>47.536843219653683</v>
      </c>
      <c r="F148" s="266"/>
      <c r="G148" s="190" t="str">
        <f t="shared" si="12"/>
        <v/>
      </c>
      <c r="H148" s="261" t="str">
        <f t="shared" si="13"/>
        <v/>
      </c>
      <c r="I148" s="262"/>
    </row>
    <row r="149" spans="1:9">
      <c r="A149" s="257">
        <f t="shared" si="10"/>
        <v>147</v>
      </c>
      <c r="B149" s="258">
        <v>44495</v>
      </c>
      <c r="C149" s="259">
        <v>54.560186000000002</v>
      </c>
      <c r="D149" s="260">
        <v>47.536843219653683</v>
      </c>
      <c r="E149" s="259">
        <f t="shared" si="11"/>
        <v>47.536843219653683</v>
      </c>
      <c r="F149" s="266"/>
      <c r="G149" s="190" t="str">
        <f t="shared" si="12"/>
        <v/>
      </c>
      <c r="H149" s="261" t="str">
        <f t="shared" si="13"/>
        <v/>
      </c>
      <c r="I149" s="262"/>
    </row>
    <row r="150" spans="1:9">
      <c r="A150" s="257">
        <f t="shared" si="10"/>
        <v>148</v>
      </c>
      <c r="B150" s="258">
        <v>44496</v>
      </c>
      <c r="C150" s="259">
        <v>58.519354</v>
      </c>
      <c r="D150" s="260">
        <v>47.536843219653683</v>
      </c>
      <c r="E150" s="259">
        <f t="shared" si="11"/>
        <v>47.536843219653683</v>
      </c>
      <c r="F150" s="266"/>
      <c r="G150" s="190" t="str">
        <f t="shared" si="12"/>
        <v/>
      </c>
      <c r="H150" s="261" t="str">
        <f t="shared" si="13"/>
        <v/>
      </c>
      <c r="I150" s="262"/>
    </row>
    <row r="151" spans="1:9">
      <c r="A151" s="257">
        <f t="shared" si="10"/>
        <v>149</v>
      </c>
      <c r="B151" s="258">
        <v>44497</v>
      </c>
      <c r="C151" s="259">
        <v>53.078631000000001</v>
      </c>
      <c r="D151" s="260">
        <v>47.536843219653683</v>
      </c>
      <c r="E151" s="259">
        <f t="shared" si="11"/>
        <v>47.536843219653683</v>
      </c>
      <c r="F151" s="266"/>
      <c r="G151" s="190" t="str">
        <f t="shared" si="12"/>
        <v/>
      </c>
      <c r="H151" s="261" t="str">
        <f t="shared" si="13"/>
        <v/>
      </c>
      <c r="I151" s="262"/>
    </row>
    <row r="152" spans="1:9">
      <c r="A152" s="257">
        <f t="shared" si="10"/>
        <v>150</v>
      </c>
      <c r="B152" s="258">
        <v>44498</v>
      </c>
      <c r="C152" s="259">
        <v>20.011710000000001</v>
      </c>
      <c r="D152" s="260">
        <v>47.536843219653683</v>
      </c>
      <c r="E152" s="259">
        <f t="shared" si="11"/>
        <v>20.011710000000001</v>
      </c>
      <c r="F152" s="266"/>
      <c r="G152" s="190" t="str">
        <f t="shared" si="12"/>
        <v/>
      </c>
      <c r="H152" s="261" t="str">
        <f t="shared" si="13"/>
        <v/>
      </c>
      <c r="I152" s="262"/>
    </row>
    <row r="153" spans="1:9">
      <c r="A153" s="257">
        <f t="shared" si="10"/>
        <v>151</v>
      </c>
      <c r="B153" s="258">
        <v>44499</v>
      </c>
      <c r="C153" s="259">
        <v>14.236377000000001</v>
      </c>
      <c r="D153" s="260">
        <v>47.536843219653683</v>
      </c>
      <c r="E153" s="259">
        <f t="shared" si="11"/>
        <v>14.236377000000001</v>
      </c>
      <c r="F153" s="266"/>
      <c r="G153" s="190" t="str">
        <f t="shared" si="12"/>
        <v/>
      </c>
      <c r="H153" s="261" t="str">
        <f t="shared" si="13"/>
        <v/>
      </c>
      <c r="I153" s="262"/>
    </row>
    <row r="154" spans="1:9">
      <c r="A154" s="257">
        <f t="shared" si="10"/>
        <v>152</v>
      </c>
      <c r="B154" s="258">
        <v>44500</v>
      </c>
      <c r="C154" s="259">
        <v>24.812853</v>
      </c>
      <c r="D154" s="260">
        <v>47.536843219653683</v>
      </c>
      <c r="E154" s="259">
        <f t="shared" si="11"/>
        <v>24.812853</v>
      </c>
      <c r="F154" s="266"/>
      <c r="G154" s="190" t="str">
        <f t="shared" si="12"/>
        <v/>
      </c>
      <c r="H154" s="261" t="str">
        <f t="shared" si="13"/>
        <v/>
      </c>
      <c r="I154" s="262"/>
    </row>
    <row r="155" spans="1:9">
      <c r="A155" s="257">
        <f t="shared" si="10"/>
        <v>153</v>
      </c>
      <c r="B155" s="258">
        <v>44501</v>
      </c>
      <c r="C155" s="259">
        <v>34.200583999999999</v>
      </c>
      <c r="D155" s="260">
        <v>33.819001711362226</v>
      </c>
      <c r="E155" s="259">
        <f t="shared" si="11"/>
        <v>33.819001711362226</v>
      </c>
      <c r="F155" s="266"/>
      <c r="G155" s="190" t="str">
        <f t="shared" si="12"/>
        <v/>
      </c>
      <c r="H155" s="261" t="str">
        <f t="shared" si="13"/>
        <v/>
      </c>
      <c r="I155" s="262"/>
    </row>
    <row r="156" spans="1:9">
      <c r="A156" s="257">
        <f t="shared" si="10"/>
        <v>154</v>
      </c>
      <c r="B156" s="258">
        <v>44502</v>
      </c>
      <c r="C156" s="259">
        <v>28.425051</v>
      </c>
      <c r="D156" s="260">
        <v>33.819001711362226</v>
      </c>
      <c r="E156" s="259">
        <f t="shared" si="11"/>
        <v>28.425051</v>
      </c>
      <c r="F156" s="266"/>
      <c r="G156" s="190" t="str">
        <f t="shared" si="12"/>
        <v/>
      </c>
      <c r="H156" s="261" t="str">
        <f t="shared" si="13"/>
        <v/>
      </c>
      <c r="I156" s="262"/>
    </row>
    <row r="157" spans="1:9">
      <c r="A157" s="257">
        <f t="shared" si="10"/>
        <v>155</v>
      </c>
      <c r="B157" s="258">
        <v>44503</v>
      </c>
      <c r="C157" s="259">
        <v>47.295914000000003</v>
      </c>
      <c r="D157" s="260">
        <v>33.819001711362226</v>
      </c>
      <c r="E157" s="259">
        <f t="shared" si="11"/>
        <v>33.819001711362226</v>
      </c>
      <c r="F157" s="266"/>
      <c r="G157" s="190" t="str">
        <f t="shared" si="12"/>
        <v/>
      </c>
      <c r="H157" s="261" t="str">
        <f t="shared" si="13"/>
        <v/>
      </c>
      <c r="I157" s="262"/>
    </row>
    <row r="158" spans="1:9">
      <c r="A158" s="257">
        <f t="shared" si="10"/>
        <v>156</v>
      </c>
      <c r="B158" s="258">
        <v>44504</v>
      </c>
      <c r="C158" s="259">
        <v>53.287258000000001</v>
      </c>
      <c r="D158" s="260">
        <v>33.819001711362226</v>
      </c>
      <c r="E158" s="259">
        <f t="shared" si="11"/>
        <v>33.819001711362226</v>
      </c>
      <c r="F158" s="266"/>
      <c r="G158" s="190" t="str">
        <f t="shared" si="12"/>
        <v/>
      </c>
      <c r="H158" s="261" t="str">
        <f t="shared" si="13"/>
        <v/>
      </c>
      <c r="I158" s="262"/>
    </row>
    <row r="159" spans="1:9">
      <c r="A159" s="257">
        <f t="shared" si="10"/>
        <v>157</v>
      </c>
      <c r="B159" s="258">
        <v>44505</v>
      </c>
      <c r="C159" s="259">
        <v>58.305930999999994</v>
      </c>
      <c r="D159" s="260">
        <v>33.819001711362226</v>
      </c>
      <c r="E159" s="259">
        <f t="shared" si="11"/>
        <v>33.819001711362226</v>
      </c>
      <c r="F159" s="266"/>
      <c r="G159" s="190" t="str">
        <f t="shared" si="12"/>
        <v/>
      </c>
      <c r="H159" s="261" t="str">
        <f t="shared" si="13"/>
        <v/>
      </c>
      <c r="I159" s="262"/>
    </row>
    <row r="160" spans="1:9">
      <c r="A160" s="257">
        <f t="shared" si="10"/>
        <v>158</v>
      </c>
      <c r="B160" s="258">
        <v>44506</v>
      </c>
      <c r="C160" s="259">
        <v>60.266964000000002</v>
      </c>
      <c r="D160" s="260">
        <v>33.819001711362226</v>
      </c>
      <c r="E160" s="259">
        <f t="shared" si="11"/>
        <v>33.819001711362226</v>
      </c>
      <c r="F160" s="266"/>
      <c r="G160" s="190" t="str">
        <f t="shared" si="12"/>
        <v/>
      </c>
      <c r="H160" s="261" t="str">
        <f t="shared" si="13"/>
        <v/>
      </c>
      <c r="I160" s="262"/>
    </row>
    <row r="161" spans="1:9">
      <c r="A161" s="257">
        <f t="shared" si="10"/>
        <v>159</v>
      </c>
      <c r="B161" s="258">
        <v>44507</v>
      </c>
      <c r="C161" s="259">
        <v>58.469233000000003</v>
      </c>
      <c r="D161" s="260">
        <v>33.819001711362226</v>
      </c>
      <c r="E161" s="259">
        <f t="shared" si="11"/>
        <v>33.819001711362226</v>
      </c>
      <c r="F161" s="266"/>
      <c r="G161" s="190" t="str">
        <f t="shared" si="12"/>
        <v/>
      </c>
      <c r="H161" s="261" t="str">
        <f t="shared" si="13"/>
        <v/>
      </c>
      <c r="I161" s="262"/>
    </row>
    <row r="162" spans="1:9">
      <c r="A162" s="257">
        <f t="shared" si="10"/>
        <v>160</v>
      </c>
      <c r="B162" s="258">
        <v>44508</v>
      </c>
      <c r="C162" s="259">
        <v>58.837652999999996</v>
      </c>
      <c r="D162" s="260">
        <v>33.819001711362226</v>
      </c>
      <c r="E162" s="259">
        <f t="shared" si="11"/>
        <v>33.819001711362226</v>
      </c>
      <c r="F162" s="266"/>
      <c r="G162" s="190" t="str">
        <f t="shared" si="12"/>
        <v/>
      </c>
      <c r="H162" s="261" t="str">
        <f t="shared" si="13"/>
        <v/>
      </c>
      <c r="I162" s="262"/>
    </row>
    <row r="163" spans="1:9">
      <c r="A163" s="257">
        <f t="shared" si="10"/>
        <v>161</v>
      </c>
      <c r="B163" s="258">
        <v>44509</v>
      </c>
      <c r="C163" s="259">
        <v>58.616315</v>
      </c>
      <c r="D163" s="260">
        <v>33.819001711362226</v>
      </c>
      <c r="E163" s="259">
        <f t="shared" si="11"/>
        <v>33.819001711362226</v>
      </c>
      <c r="F163" s="266"/>
      <c r="G163" s="190" t="str">
        <f t="shared" si="12"/>
        <v/>
      </c>
      <c r="H163" s="261" t="str">
        <f t="shared" si="13"/>
        <v/>
      </c>
      <c r="I163" s="262"/>
    </row>
    <row r="164" spans="1:9">
      <c r="A164" s="257">
        <f t="shared" si="10"/>
        <v>162</v>
      </c>
      <c r="B164" s="258">
        <v>44510</v>
      </c>
      <c r="C164" s="259">
        <v>54.433118</v>
      </c>
      <c r="D164" s="260">
        <v>33.819001711362226</v>
      </c>
      <c r="E164" s="259">
        <f t="shared" si="11"/>
        <v>33.819001711362226</v>
      </c>
      <c r="F164" s="266"/>
      <c r="G164" s="190" t="str">
        <f t="shared" si="12"/>
        <v/>
      </c>
      <c r="H164" s="261" t="str">
        <f t="shared" si="13"/>
        <v/>
      </c>
      <c r="I164" s="262"/>
    </row>
    <row r="165" spans="1:9">
      <c r="A165" s="257">
        <f t="shared" si="10"/>
        <v>163</v>
      </c>
      <c r="B165" s="258">
        <v>44511</v>
      </c>
      <c r="C165" s="259">
        <v>51.350515000000001</v>
      </c>
      <c r="D165" s="260">
        <v>33.819001711362226</v>
      </c>
      <c r="E165" s="259">
        <f t="shared" si="11"/>
        <v>33.819001711362226</v>
      </c>
      <c r="F165" s="266"/>
      <c r="G165" s="190" t="str">
        <f t="shared" si="12"/>
        <v/>
      </c>
      <c r="H165" s="261" t="str">
        <f t="shared" si="13"/>
        <v/>
      </c>
      <c r="I165" s="262"/>
    </row>
    <row r="166" spans="1:9">
      <c r="A166" s="257">
        <f t="shared" si="10"/>
        <v>164</v>
      </c>
      <c r="B166" s="258">
        <v>44512</v>
      </c>
      <c r="C166" s="259">
        <v>49.155479</v>
      </c>
      <c r="D166" s="260">
        <v>33.819001711362226</v>
      </c>
      <c r="E166" s="259">
        <f t="shared" si="11"/>
        <v>33.819001711362226</v>
      </c>
      <c r="F166" s="266"/>
      <c r="G166" s="190" t="str">
        <f t="shared" si="12"/>
        <v/>
      </c>
      <c r="H166" s="261" t="str">
        <f t="shared" si="13"/>
        <v/>
      </c>
      <c r="I166" s="262"/>
    </row>
    <row r="167" spans="1:9">
      <c r="A167" s="257">
        <f t="shared" si="10"/>
        <v>165</v>
      </c>
      <c r="B167" s="258">
        <v>44513</v>
      </c>
      <c r="C167" s="259">
        <v>52.486421999999997</v>
      </c>
      <c r="D167" s="260">
        <v>33.819001711362226</v>
      </c>
      <c r="E167" s="259">
        <f t="shared" si="11"/>
        <v>33.819001711362226</v>
      </c>
      <c r="F167" s="266"/>
      <c r="G167" s="190" t="str">
        <f t="shared" si="12"/>
        <v/>
      </c>
      <c r="H167" s="261" t="str">
        <f t="shared" si="13"/>
        <v/>
      </c>
      <c r="I167" s="262"/>
    </row>
    <row r="168" spans="1:9">
      <c r="A168" s="257">
        <f t="shared" si="10"/>
        <v>166</v>
      </c>
      <c r="B168" s="258">
        <v>44514</v>
      </c>
      <c r="C168" s="259">
        <v>54.528788999999996</v>
      </c>
      <c r="D168" s="260">
        <v>33.819001711362226</v>
      </c>
      <c r="E168" s="259">
        <f t="shared" si="11"/>
        <v>33.819001711362226</v>
      </c>
      <c r="F168" s="266"/>
      <c r="G168" s="190" t="str">
        <f t="shared" si="12"/>
        <v/>
      </c>
      <c r="H168" s="261" t="str">
        <f t="shared" si="13"/>
        <v/>
      </c>
      <c r="I168" s="262"/>
    </row>
    <row r="169" spans="1:9">
      <c r="A169" s="257">
        <f t="shared" si="10"/>
        <v>167</v>
      </c>
      <c r="B169" s="258">
        <v>44515</v>
      </c>
      <c r="C169" s="259">
        <v>54.60962</v>
      </c>
      <c r="D169" s="260">
        <v>33.819001711362226</v>
      </c>
      <c r="E169" s="259">
        <f t="shared" si="11"/>
        <v>33.819001711362226</v>
      </c>
      <c r="F169" s="266"/>
      <c r="G169" s="190" t="str">
        <f t="shared" si="12"/>
        <v>N</v>
      </c>
      <c r="H169" s="261" t="str">
        <f t="shared" si="13"/>
        <v>33,8</v>
      </c>
      <c r="I169" s="262"/>
    </row>
    <row r="170" spans="1:9">
      <c r="A170" s="257">
        <f t="shared" si="10"/>
        <v>168</v>
      </c>
      <c r="B170" s="258">
        <v>44516</v>
      </c>
      <c r="C170" s="259">
        <v>53.977794000000003</v>
      </c>
      <c r="D170" s="260">
        <v>33.819001711362226</v>
      </c>
      <c r="E170" s="259">
        <f t="shared" si="11"/>
        <v>33.819001711362226</v>
      </c>
      <c r="F170" s="266"/>
      <c r="G170" s="190" t="str">
        <f t="shared" si="12"/>
        <v/>
      </c>
      <c r="H170" s="261" t="str">
        <f t="shared" si="13"/>
        <v/>
      </c>
      <c r="I170" s="262"/>
    </row>
    <row r="171" spans="1:9">
      <c r="A171" s="257">
        <f t="shared" si="10"/>
        <v>169</v>
      </c>
      <c r="B171" s="258">
        <v>44517</v>
      </c>
      <c r="C171" s="259">
        <v>52.179030999999995</v>
      </c>
      <c r="D171" s="260">
        <v>33.819001711362226</v>
      </c>
      <c r="E171" s="259">
        <f t="shared" si="11"/>
        <v>33.819001711362226</v>
      </c>
      <c r="F171" s="266"/>
      <c r="G171" s="190" t="str">
        <f t="shared" si="12"/>
        <v/>
      </c>
      <c r="H171" s="261" t="str">
        <f t="shared" si="13"/>
        <v/>
      </c>
      <c r="I171" s="262"/>
    </row>
    <row r="172" spans="1:9">
      <c r="A172" s="257">
        <f t="shared" si="10"/>
        <v>170</v>
      </c>
      <c r="B172" s="258">
        <v>44518</v>
      </c>
      <c r="C172" s="259">
        <v>43.444875000000003</v>
      </c>
      <c r="D172" s="260">
        <v>33.819001711362226</v>
      </c>
      <c r="E172" s="259">
        <f t="shared" si="11"/>
        <v>33.819001711362226</v>
      </c>
      <c r="F172" s="266"/>
      <c r="G172" s="190" t="str">
        <f t="shared" si="12"/>
        <v/>
      </c>
      <c r="H172" s="261" t="str">
        <f t="shared" si="13"/>
        <v/>
      </c>
      <c r="I172" s="262"/>
    </row>
    <row r="173" spans="1:9">
      <c r="A173" s="257">
        <f t="shared" si="10"/>
        <v>171</v>
      </c>
      <c r="B173" s="258">
        <v>44519</v>
      </c>
      <c r="C173" s="259">
        <v>39.298634</v>
      </c>
      <c r="D173" s="260">
        <v>33.819001711362226</v>
      </c>
      <c r="E173" s="259">
        <f t="shared" si="11"/>
        <v>33.819001711362226</v>
      </c>
      <c r="F173" s="266"/>
      <c r="G173" s="190" t="str">
        <f t="shared" si="12"/>
        <v/>
      </c>
      <c r="H173" s="261" t="str">
        <f t="shared" si="13"/>
        <v/>
      </c>
      <c r="I173" s="262"/>
    </row>
    <row r="174" spans="1:9">
      <c r="A174" s="257">
        <f t="shared" si="10"/>
        <v>172</v>
      </c>
      <c r="B174" s="258">
        <v>44520</v>
      </c>
      <c r="C174" s="259">
        <v>12.594541</v>
      </c>
      <c r="D174" s="260">
        <v>33.819001711362226</v>
      </c>
      <c r="E174" s="259">
        <f t="shared" si="11"/>
        <v>12.594541</v>
      </c>
      <c r="F174" s="266"/>
      <c r="G174" s="190" t="str">
        <f t="shared" si="12"/>
        <v/>
      </c>
      <c r="H174" s="261" t="str">
        <f t="shared" si="13"/>
        <v/>
      </c>
      <c r="I174" s="262"/>
    </row>
    <row r="175" spans="1:9">
      <c r="A175" s="257">
        <f t="shared" si="10"/>
        <v>173</v>
      </c>
      <c r="B175" s="258">
        <v>44521</v>
      </c>
      <c r="C175" s="259">
        <v>29.238383000000002</v>
      </c>
      <c r="D175" s="260">
        <v>33.819001711362226</v>
      </c>
      <c r="E175" s="259">
        <f t="shared" si="11"/>
        <v>29.238383000000002</v>
      </c>
      <c r="F175" s="266"/>
      <c r="G175" s="190" t="str">
        <f t="shared" si="12"/>
        <v/>
      </c>
      <c r="H175" s="261" t="str">
        <f t="shared" si="13"/>
        <v/>
      </c>
      <c r="I175" s="262"/>
    </row>
    <row r="176" spans="1:9">
      <c r="A176" s="257">
        <f t="shared" si="10"/>
        <v>174</v>
      </c>
      <c r="B176" s="258">
        <v>44522</v>
      </c>
      <c r="C176" s="259">
        <v>22.649394000000001</v>
      </c>
      <c r="D176" s="260">
        <v>33.819001711362226</v>
      </c>
      <c r="E176" s="259">
        <f t="shared" si="11"/>
        <v>22.649394000000001</v>
      </c>
      <c r="F176" s="266"/>
      <c r="G176" s="190" t="str">
        <f t="shared" si="12"/>
        <v/>
      </c>
      <c r="H176" s="261" t="str">
        <f t="shared" si="13"/>
        <v/>
      </c>
      <c r="I176" s="262"/>
    </row>
    <row r="177" spans="1:9">
      <c r="A177" s="257">
        <f t="shared" si="10"/>
        <v>175</v>
      </c>
      <c r="B177" s="258">
        <v>44523</v>
      </c>
      <c r="C177" s="259">
        <v>29.256648000000002</v>
      </c>
      <c r="D177" s="260">
        <v>33.819001711362226</v>
      </c>
      <c r="E177" s="259">
        <f t="shared" si="11"/>
        <v>29.256648000000002</v>
      </c>
      <c r="F177" s="266"/>
      <c r="G177" s="190" t="str">
        <f t="shared" si="12"/>
        <v/>
      </c>
      <c r="H177" s="261" t="str">
        <f t="shared" si="13"/>
        <v/>
      </c>
      <c r="I177" s="262"/>
    </row>
    <row r="178" spans="1:9">
      <c r="A178" s="257">
        <f t="shared" si="10"/>
        <v>176</v>
      </c>
      <c r="B178" s="258">
        <v>44524</v>
      </c>
      <c r="C178" s="259">
        <v>27.127847000000003</v>
      </c>
      <c r="D178" s="260">
        <v>33.819001711362226</v>
      </c>
      <c r="E178" s="259">
        <f t="shared" si="11"/>
        <v>27.127847000000003</v>
      </c>
      <c r="F178" s="266"/>
      <c r="G178" s="190" t="str">
        <f t="shared" si="12"/>
        <v/>
      </c>
      <c r="H178" s="261" t="str">
        <f t="shared" si="13"/>
        <v/>
      </c>
      <c r="I178" s="262"/>
    </row>
    <row r="179" spans="1:9">
      <c r="A179" s="257">
        <f t="shared" si="10"/>
        <v>177</v>
      </c>
      <c r="B179" s="258">
        <v>44525</v>
      </c>
      <c r="C179" s="259">
        <v>28.338612000000001</v>
      </c>
      <c r="D179" s="260">
        <v>33.819001711362226</v>
      </c>
      <c r="E179" s="259">
        <f t="shared" si="11"/>
        <v>28.338612000000001</v>
      </c>
      <c r="F179" s="266"/>
      <c r="G179" s="190" t="str">
        <f t="shared" si="12"/>
        <v/>
      </c>
      <c r="H179" s="261" t="str">
        <f t="shared" si="13"/>
        <v/>
      </c>
      <c r="I179" s="262"/>
    </row>
    <row r="180" spans="1:9">
      <c r="A180" s="257">
        <f t="shared" si="10"/>
        <v>178</v>
      </c>
      <c r="B180" s="258">
        <v>44526</v>
      </c>
      <c r="C180" s="259">
        <v>43.191369000000002</v>
      </c>
      <c r="D180" s="260">
        <v>33.819001711362226</v>
      </c>
      <c r="E180" s="259">
        <f t="shared" si="11"/>
        <v>33.819001711362226</v>
      </c>
      <c r="F180" s="266"/>
      <c r="G180" s="190" t="str">
        <f t="shared" si="12"/>
        <v/>
      </c>
      <c r="H180" s="261" t="str">
        <f t="shared" si="13"/>
        <v/>
      </c>
      <c r="I180" s="262"/>
    </row>
    <row r="181" spans="1:9">
      <c r="A181" s="257">
        <f t="shared" si="10"/>
        <v>179</v>
      </c>
      <c r="B181" s="258">
        <v>44527</v>
      </c>
      <c r="C181" s="259">
        <v>37.564961000000004</v>
      </c>
      <c r="D181" s="260">
        <v>33.819001711362226</v>
      </c>
      <c r="E181" s="259">
        <f t="shared" si="11"/>
        <v>33.819001711362226</v>
      </c>
      <c r="F181" s="266"/>
      <c r="G181" s="190" t="str">
        <f t="shared" si="12"/>
        <v/>
      </c>
      <c r="H181" s="261" t="str">
        <f t="shared" si="13"/>
        <v/>
      </c>
      <c r="I181" s="262"/>
    </row>
    <row r="182" spans="1:9">
      <c r="A182" s="257">
        <f t="shared" si="10"/>
        <v>180</v>
      </c>
      <c r="B182" s="258">
        <v>44528</v>
      </c>
      <c r="C182" s="259">
        <v>45.394492</v>
      </c>
      <c r="D182" s="260">
        <v>33.819001711362226</v>
      </c>
      <c r="E182" s="259">
        <f t="shared" si="11"/>
        <v>33.819001711362226</v>
      </c>
      <c r="F182" s="266"/>
      <c r="G182" s="190" t="str">
        <f t="shared" si="12"/>
        <v/>
      </c>
      <c r="H182" s="261" t="str">
        <f t="shared" si="13"/>
        <v/>
      </c>
      <c r="I182" s="262"/>
    </row>
    <row r="183" spans="1:9">
      <c r="A183" s="257">
        <f t="shared" si="10"/>
        <v>181</v>
      </c>
      <c r="B183" s="258">
        <v>44529</v>
      </c>
      <c r="C183" s="259">
        <v>40.145957000000003</v>
      </c>
      <c r="D183" s="260">
        <v>33.819001711362226</v>
      </c>
      <c r="E183" s="259">
        <f t="shared" si="11"/>
        <v>33.819001711362226</v>
      </c>
      <c r="F183" s="266"/>
      <c r="G183" s="190" t="str">
        <f t="shared" si="12"/>
        <v/>
      </c>
      <c r="H183" s="261" t="str">
        <f t="shared" si="13"/>
        <v/>
      </c>
      <c r="I183" s="262"/>
    </row>
    <row r="184" spans="1:9">
      <c r="A184" s="257">
        <f t="shared" si="10"/>
        <v>182</v>
      </c>
      <c r="B184" s="258">
        <v>44530</v>
      </c>
      <c r="C184" s="259">
        <v>45.986592999999999</v>
      </c>
      <c r="D184" s="260">
        <v>33.819001711362226</v>
      </c>
      <c r="E184" s="259">
        <f t="shared" si="11"/>
        <v>33.819001711362226</v>
      </c>
      <c r="F184" s="266"/>
      <c r="G184" s="190" t="str">
        <f t="shared" si="12"/>
        <v/>
      </c>
      <c r="H184" s="261" t="str">
        <f t="shared" si="13"/>
        <v/>
      </c>
      <c r="I184" s="262"/>
    </row>
    <row r="185" spans="1:9">
      <c r="A185" s="257">
        <f t="shared" si="10"/>
        <v>183</v>
      </c>
      <c r="B185" s="258">
        <v>44531</v>
      </c>
      <c r="C185" s="259">
        <v>37.607422</v>
      </c>
      <c r="D185" s="260">
        <v>31.093972940186504</v>
      </c>
      <c r="E185" s="259">
        <f t="shared" si="11"/>
        <v>31.093972940186504</v>
      </c>
      <c r="F185" s="266"/>
      <c r="G185" s="190" t="str">
        <f t="shared" si="12"/>
        <v/>
      </c>
      <c r="H185" s="261" t="str">
        <f t="shared" si="13"/>
        <v/>
      </c>
      <c r="I185" s="262"/>
    </row>
    <row r="186" spans="1:9">
      <c r="A186" s="257">
        <f t="shared" si="10"/>
        <v>184</v>
      </c>
      <c r="B186" s="258">
        <v>44532</v>
      </c>
      <c r="C186" s="259">
        <v>41.125182000000002</v>
      </c>
      <c r="D186" s="260">
        <v>31.093972940186504</v>
      </c>
      <c r="E186" s="259">
        <f t="shared" si="11"/>
        <v>31.093972940186504</v>
      </c>
      <c r="F186" s="266"/>
      <c r="G186" s="190" t="str">
        <f t="shared" si="12"/>
        <v/>
      </c>
      <c r="H186" s="261" t="str">
        <f t="shared" si="13"/>
        <v/>
      </c>
      <c r="I186" s="262"/>
    </row>
    <row r="187" spans="1:9">
      <c r="A187" s="257">
        <f t="shared" si="10"/>
        <v>185</v>
      </c>
      <c r="B187" s="258">
        <v>44533</v>
      </c>
      <c r="C187" s="259">
        <v>48.651383000000003</v>
      </c>
      <c r="D187" s="260">
        <v>31.093972940186504</v>
      </c>
      <c r="E187" s="259">
        <f t="shared" si="11"/>
        <v>31.093972940186504</v>
      </c>
      <c r="F187" s="266"/>
      <c r="G187" s="190" t="str">
        <f t="shared" si="12"/>
        <v/>
      </c>
      <c r="H187" s="261" t="str">
        <f t="shared" si="13"/>
        <v/>
      </c>
      <c r="I187" s="262"/>
    </row>
    <row r="188" spans="1:9">
      <c r="A188" s="257">
        <f t="shared" si="10"/>
        <v>186</v>
      </c>
      <c r="B188" s="258">
        <v>44534</v>
      </c>
      <c r="C188" s="259">
        <v>33.295372</v>
      </c>
      <c r="D188" s="260">
        <v>31.093972940186504</v>
      </c>
      <c r="E188" s="259">
        <f t="shared" si="11"/>
        <v>31.093972940186504</v>
      </c>
      <c r="F188" s="266"/>
      <c r="G188" s="190" t="str">
        <f t="shared" si="12"/>
        <v/>
      </c>
      <c r="H188" s="261" t="str">
        <f t="shared" si="13"/>
        <v/>
      </c>
      <c r="I188" s="262"/>
    </row>
    <row r="189" spans="1:9">
      <c r="A189" s="257">
        <f t="shared" si="10"/>
        <v>187</v>
      </c>
      <c r="B189" s="258">
        <v>44535</v>
      </c>
      <c r="C189" s="259">
        <v>40.319555000000001</v>
      </c>
      <c r="D189" s="260">
        <v>31.093972940186504</v>
      </c>
      <c r="E189" s="259">
        <f t="shared" si="11"/>
        <v>31.093972940186504</v>
      </c>
      <c r="F189" s="266"/>
      <c r="G189" s="190" t="str">
        <f t="shared" si="12"/>
        <v/>
      </c>
      <c r="H189" s="261" t="str">
        <f t="shared" si="13"/>
        <v/>
      </c>
      <c r="I189" s="262"/>
    </row>
    <row r="190" spans="1:9">
      <c r="A190" s="257">
        <f t="shared" si="10"/>
        <v>188</v>
      </c>
      <c r="B190" s="258">
        <v>44536</v>
      </c>
      <c r="C190" s="259">
        <v>44.549554999999998</v>
      </c>
      <c r="D190" s="260">
        <v>31.093972940186504</v>
      </c>
      <c r="E190" s="259">
        <f t="shared" si="11"/>
        <v>31.093972940186504</v>
      </c>
      <c r="F190" s="266"/>
      <c r="G190" s="190" t="str">
        <f t="shared" si="12"/>
        <v/>
      </c>
      <c r="H190" s="261" t="str">
        <f t="shared" si="13"/>
        <v/>
      </c>
      <c r="I190" s="262"/>
    </row>
    <row r="191" spans="1:9">
      <c r="A191" s="257">
        <f t="shared" si="10"/>
        <v>189</v>
      </c>
      <c r="B191" s="258">
        <v>44537</v>
      </c>
      <c r="C191" s="259">
        <v>26.500812999999997</v>
      </c>
      <c r="D191" s="260">
        <v>31.093972940186504</v>
      </c>
      <c r="E191" s="259">
        <f t="shared" si="11"/>
        <v>26.500812999999997</v>
      </c>
      <c r="F191" s="266"/>
      <c r="G191" s="190" t="str">
        <f t="shared" si="12"/>
        <v/>
      </c>
      <c r="H191" s="261" t="str">
        <f t="shared" si="13"/>
        <v/>
      </c>
      <c r="I191" s="262"/>
    </row>
    <row r="192" spans="1:9">
      <c r="A192" s="257">
        <f t="shared" si="10"/>
        <v>190</v>
      </c>
      <c r="B192" s="258">
        <v>44538</v>
      </c>
      <c r="C192" s="259">
        <v>31.946809000000002</v>
      </c>
      <c r="D192" s="260">
        <v>31.093972940186504</v>
      </c>
      <c r="E192" s="259">
        <f t="shared" si="11"/>
        <v>31.093972940186504</v>
      </c>
      <c r="F192" s="266"/>
      <c r="G192" s="190" t="str">
        <f t="shared" si="12"/>
        <v/>
      </c>
      <c r="H192" s="261" t="str">
        <f t="shared" si="13"/>
        <v/>
      </c>
      <c r="I192" s="262"/>
    </row>
    <row r="193" spans="1:9">
      <c r="A193" s="257">
        <f t="shared" si="10"/>
        <v>191</v>
      </c>
      <c r="B193" s="258">
        <v>44539</v>
      </c>
      <c r="C193" s="259">
        <v>29.325246</v>
      </c>
      <c r="D193" s="260">
        <v>31.093972940186504</v>
      </c>
      <c r="E193" s="259">
        <f t="shared" si="11"/>
        <v>29.325246</v>
      </c>
      <c r="F193" s="266"/>
      <c r="G193" s="190" t="str">
        <f t="shared" si="12"/>
        <v/>
      </c>
      <c r="H193" s="261" t="str">
        <f t="shared" si="13"/>
        <v/>
      </c>
      <c r="I193" s="262"/>
    </row>
    <row r="194" spans="1:9">
      <c r="A194" s="257">
        <f t="shared" si="10"/>
        <v>192</v>
      </c>
      <c r="B194" s="258">
        <v>44540</v>
      </c>
      <c r="C194" s="259">
        <v>19.673748</v>
      </c>
      <c r="D194" s="260">
        <v>31.093972940186504</v>
      </c>
      <c r="E194" s="259">
        <f t="shared" si="11"/>
        <v>19.673748</v>
      </c>
      <c r="F194" s="266"/>
      <c r="G194" s="190" t="str">
        <f t="shared" si="12"/>
        <v/>
      </c>
      <c r="H194" s="261" t="str">
        <f t="shared" si="13"/>
        <v/>
      </c>
      <c r="I194" s="262"/>
    </row>
    <row r="195" spans="1:9">
      <c r="A195" s="257">
        <f t="shared" si="10"/>
        <v>193</v>
      </c>
      <c r="B195" s="258">
        <v>44541</v>
      </c>
      <c r="C195" s="259">
        <v>43.367036999999996</v>
      </c>
      <c r="D195" s="260">
        <v>31.093972940186504</v>
      </c>
      <c r="E195" s="259">
        <f t="shared" si="11"/>
        <v>31.093972940186504</v>
      </c>
      <c r="F195" s="266"/>
      <c r="G195" s="190" t="str">
        <f t="shared" si="12"/>
        <v/>
      </c>
      <c r="H195" s="261" t="str">
        <f t="shared" si="13"/>
        <v/>
      </c>
      <c r="I195" s="262"/>
    </row>
    <row r="196" spans="1:9">
      <c r="A196" s="257">
        <f t="shared" ref="A196:A259" si="14">+A195+1</f>
        <v>194</v>
      </c>
      <c r="B196" s="258">
        <v>44542</v>
      </c>
      <c r="C196" s="259">
        <v>46.165599</v>
      </c>
      <c r="D196" s="260">
        <v>31.093972940186504</v>
      </c>
      <c r="E196" s="259">
        <f t="shared" ref="E196:E259" si="15">IF(C196&gt;D196,D196,C196)</f>
        <v>31.093972940186504</v>
      </c>
      <c r="F196" s="266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61" t="str">
        <f t="shared" ref="H196:H259" si="17">IF(DAY($B196)=15,TEXT(D196,"#,0"),"")</f>
        <v/>
      </c>
      <c r="I196" s="262"/>
    </row>
    <row r="197" spans="1:9">
      <c r="A197" s="257">
        <f t="shared" si="14"/>
        <v>195</v>
      </c>
      <c r="B197" s="258">
        <v>44543</v>
      </c>
      <c r="C197" s="259">
        <v>39.940021999999999</v>
      </c>
      <c r="D197" s="260">
        <v>31.093972940186504</v>
      </c>
      <c r="E197" s="259">
        <f t="shared" si="15"/>
        <v>31.093972940186504</v>
      </c>
      <c r="F197" s="266"/>
      <c r="G197" s="190" t="str">
        <f t="shared" si="16"/>
        <v/>
      </c>
      <c r="H197" s="261" t="str">
        <f t="shared" si="17"/>
        <v/>
      </c>
      <c r="I197" s="262"/>
    </row>
    <row r="198" spans="1:9">
      <c r="A198" s="257">
        <f t="shared" si="14"/>
        <v>196</v>
      </c>
      <c r="B198" s="258">
        <v>44544</v>
      </c>
      <c r="C198" s="259">
        <v>39.957680000000003</v>
      </c>
      <c r="D198" s="260">
        <v>31.093972940186504</v>
      </c>
      <c r="E198" s="259">
        <f t="shared" si="15"/>
        <v>31.093972940186504</v>
      </c>
      <c r="F198" s="266"/>
      <c r="G198" s="190" t="str">
        <f t="shared" si="16"/>
        <v/>
      </c>
      <c r="H198" s="261" t="str">
        <f t="shared" si="17"/>
        <v/>
      </c>
      <c r="I198" s="262"/>
    </row>
    <row r="199" spans="1:9">
      <c r="A199" s="257">
        <f t="shared" si="14"/>
        <v>197</v>
      </c>
      <c r="B199" s="258">
        <v>44545</v>
      </c>
      <c r="C199" s="259">
        <v>39.182118000000003</v>
      </c>
      <c r="D199" s="260">
        <v>31.093972940186504</v>
      </c>
      <c r="E199" s="259">
        <f t="shared" si="15"/>
        <v>31.093972940186504</v>
      </c>
      <c r="F199" s="266"/>
      <c r="G199" s="190" t="str">
        <f t="shared" si="16"/>
        <v>D</v>
      </c>
      <c r="H199" s="261" t="str">
        <f t="shared" si="17"/>
        <v>31,1</v>
      </c>
      <c r="I199" s="262"/>
    </row>
    <row r="200" spans="1:9">
      <c r="A200" s="257">
        <f t="shared" si="14"/>
        <v>198</v>
      </c>
      <c r="B200" s="258">
        <v>44546</v>
      </c>
      <c r="C200" s="259">
        <v>35.260991000000004</v>
      </c>
      <c r="D200" s="260">
        <v>31.093972940186504</v>
      </c>
      <c r="E200" s="259">
        <f t="shared" si="15"/>
        <v>31.093972940186504</v>
      </c>
      <c r="F200" s="266"/>
      <c r="G200" s="190" t="str">
        <f t="shared" si="16"/>
        <v/>
      </c>
      <c r="H200" s="261" t="str">
        <f t="shared" si="17"/>
        <v/>
      </c>
      <c r="I200" s="262"/>
    </row>
    <row r="201" spans="1:9">
      <c r="A201" s="257">
        <f t="shared" si="14"/>
        <v>199</v>
      </c>
      <c r="B201" s="258">
        <v>44547</v>
      </c>
      <c r="C201" s="259">
        <v>34.408909000000001</v>
      </c>
      <c r="D201" s="260">
        <v>31.093972940186504</v>
      </c>
      <c r="E201" s="259">
        <f t="shared" si="15"/>
        <v>31.093972940186504</v>
      </c>
      <c r="F201" s="266"/>
      <c r="G201" s="190" t="str">
        <f t="shared" si="16"/>
        <v/>
      </c>
      <c r="H201" s="261" t="str">
        <f t="shared" si="17"/>
        <v/>
      </c>
      <c r="I201" s="262"/>
    </row>
    <row r="202" spans="1:9">
      <c r="A202" s="257">
        <f t="shared" si="14"/>
        <v>200</v>
      </c>
      <c r="B202" s="258">
        <v>44548</v>
      </c>
      <c r="C202" s="259">
        <v>27.199411999999999</v>
      </c>
      <c r="D202" s="260">
        <v>31.093972940186504</v>
      </c>
      <c r="E202" s="259">
        <f t="shared" si="15"/>
        <v>27.199411999999999</v>
      </c>
      <c r="F202" s="266"/>
      <c r="G202" s="190" t="str">
        <f t="shared" si="16"/>
        <v/>
      </c>
      <c r="H202" s="261" t="str">
        <f t="shared" si="17"/>
        <v/>
      </c>
      <c r="I202" s="262"/>
    </row>
    <row r="203" spans="1:9">
      <c r="A203" s="257">
        <f t="shared" si="14"/>
        <v>201</v>
      </c>
      <c r="B203" s="258">
        <v>44549</v>
      </c>
      <c r="C203" s="259">
        <v>32.266796999999997</v>
      </c>
      <c r="D203" s="260">
        <v>31.093972940186504</v>
      </c>
      <c r="E203" s="259">
        <f t="shared" si="15"/>
        <v>31.093972940186504</v>
      </c>
      <c r="F203" s="266"/>
      <c r="G203" s="190" t="str">
        <f t="shared" si="16"/>
        <v/>
      </c>
      <c r="H203" s="261" t="str">
        <f t="shared" si="17"/>
        <v/>
      </c>
      <c r="I203" s="262"/>
    </row>
    <row r="204" spans="1:9">
      <c r="A204" s="257">
        <f t="shared" si="14"/>
        <v>202</v>
      </c>
      <c r="B204" s="258">
        <v>44550</v>
      </c>
      <c r="C204" s="259">
        <v>21.086787000000001</v>
      </c>
      <c r="D204" s="260">
        <v>31.093972940186504</v>
      </c>
      <c r="E204" s="259">
        <f t="shared" si="15"/>
        <v>21.086787000000001</v>
      </c>
      <c r="F204" s="266"/>
      <c r="G204" s="190" t="str">
        <f t="shared" si="16"/>
        <v/>
      </c>
      <c r="H204" s="261" t="str">
        <f t="shared" si="17"/>
        <v/>
      </c>
      <c r="I204" s="262"/>
    </row>
    <row r="205" spans="1:9">
      <c r="A205" s="257">
        <f t="shared" si="14"/>
        <v>203</v>
      </c>
      <c r="B205" s="258">
        <v>44551</v>
      </c>
      <c r="C205" s="259">
        <v>19.310046</v>
      </c>
      <c r="D205" s="260">
        <v>31.093972940186504</v>
      </c>
      <c r="E205" s="259">
        <f t="shared" si="15"/>
        <v>19.310046</v>
      </c>
      <c r="F205" s="266"/>
      <c r="G205" s="190" t="str">
        <f t="shared" si="16"/>
        <v/>
      </c>
      <c r="H205" s="261" t="str">
        <f t="shared" si="17"/>
        <v/>
      </c>
      <c r="I205" s="262"/>
    </row>
    <row r="206" spans="1:9">
      <c r="A206" s="257">
        <f t="shared" si="14"/>
        <v>204</v>
      </c>
      <c r="B206" s="258">
        <v>44552</v>
      </c>
      <c r="C206" s="259">
        <v>23.913466</v>
      </c>
      <c r="D206" s="260">
        <v>31.093972940186504</v>
      </c>
      <c r="E206" s="259">
        <f t="shared" si="15"/>
        <v>23.913466</v>
      </c>
      <c r="F206" s="266"/>
      <c r="G206" s="190" t="str">
        <f t="shared" si="16"/>
        <v/>
      </c>
      <c r="H206" s="261" t="str">
        <f t="shared" si="17"/>
        <v/>
      </c>
      <c r="I206" s="262"/>
    </row>
    <row r="207" spans="1:9">
      <c r="A207" s="257">
        <f t="shared" si="14"/>
        <v>205</v>
      </c>
      <c r="B207" s="258">
        <v>44553</v>
      </c>
      <c r="C207" s="259">
        <v>11.077534</v>
      </c>
      <c r="D207" s="260">
        <v>31.093972940186504</v>
      </c>
      <c r="E207" s="259">
        <f t="shared" si="15"/>
        <v>11.077534</v>
      </c>
      <c r="F207" s="266"/>
      <c r="G207" s="190" t="str">
        <f t="shared" si="16"/>
        <v/>
      </c>
      <c r="H207" s="261" t="str">
        <f t="shared" si="17"/>
        <v/>
      </c>
      <c r="I207" s="262"/>
    </row>
    <row r="208" spans="1:9">
      <c r="A208" s="257">
        <f t="shared" si="14"/>
        <v>206</v>
      </c>
      <c r="B208" s="258">
        <v>44554</v>
      </c>
      <c r="C208" s="259">
        <v>15.377177</v>
      </c>
      <c r="D208" s="260">
        <v>31.093972940186504</v>
      </c>
      <c r="E208" s="259">
        <f t="shared" si="15"/>
        <v>15.377177</v>
      </c>
      <c r="F208" s="266"/>
      <c r="G208" s="190" t="str">
        <f t="shared" si="16"/>
        <v/>
      </c>
      <c r="H208" s="261" t="str">
        <f t="shared" si="17"/>
        <v/>
      </c>
      <c r="I208" s="262"/>
    </row>
    <row r="209" spans="1:9">
      <c r="A209" s="257">
        <f t="shared" si="14"/>
        <v>207</v>
      </c>
      <c r="B209" s="258">
        <v>44555</v>
      </c>
      <c r="C209" s="259">
        <v>13.603522000000002</v>
      </c>
      <c r="D209" s="260">
        <v>31.093972940186504</v>
      </c>
      <c r="E209" s="259">
        <f t="shared" si="15"/>
        <v>13.603522000000002</v>
      </c>
      <c r="F209" s="266"/>
      <c r="G209" s="190" t="str">
        <f t="shared" si="16"/>
        <v/>
      </c>
      <c r="H209" s="261" t="str">
        <f t="shared" si="17"/>
        <v/>
      </c>
      <c r="I209" s="262"/>
    </row>
    <row r="210" spans="1:9">
      <c r="A210" s="257">
        <f t="shared" si="14"/>
        <v>208</v>
      </c>
      <c r="B210" s="258">
        <v>44556</v>
      </c>
      <c r="C210" s="259">
        <v>12.580187</v>
      </c>
      <c r="D210" s="260">
        <v>31.093972940186504</v>
      </c>
      <c r="E210" s="259">
        <f t="shared" si="15"/>
        <v>12.580187</v>
      </c>
      <c r="F210" s="266"/>
      <c r="G210" s="190" t="str">
        <f t="shared" si="16"/>
        <v/>
      </c>
      <c r="H210" s="261" t="str">
        <f t="shared" si="17"/>
        <v/>
      </c>
      <c r="I210" s="262"/>
    </row>
    <row r="211" spans="1:9">
      <c r="A211" s="257">
        <f t="shared" si="14"/>
        <v>209</v>
      </c>
      <c r="B211" s="258">
        <v>44557</v>
      </c>
      <c r="C211" s="259">
        <v>30.541526000000001</v>
      </c>
      <c r="D211" s="260">
        <v>31.093972940186504</v>
      </c>
      <c r="E211" s="259">
        <f t="shared" si="15"/>
        <v>30.541526000000001</v>
      </c>
      <c r="F211" s="266"/>
      <c r="G211" s="190" t="str">
        <f t="shared" si="16"/>
        <v/>
      </c>
      <c r="H211" s="261" t="str">
        <f t="shared" si="17"/>
        <v/>
      </c>
      <c r="I211" s="262"/>
    </row>
    <row r="212" spans="1:9">
      <c r="A212" s="257">
        <f t="shared" si="14"/>
        <v>210</v>
      </c>
      <c r="B212" s="258">
        <v>44558</v>
      </c>
      <c r="C212" s="259">
        <v>28.25357</v>
      </c>
      <c r="D212" s="260">
        <v>31.093972940186504</v>
      </c>
      <c r="E212" s="259">
        <f t="shared" si="15"/>
        <v>28.25357</v>
      </c>
      <c r="F212" s="266"/>
      <c r="G212" s="190" t="str">
        <f t="shared" si="16"/>
        <v/>
      </c>
      <c r="H212" s="261" t="str">
        <f t="shared" si="17"/>
        <v/>
      </c>
      <c r="I212" s="262"/>
    </row>
    <row r="213" spans="1:9">
      <c r="A213" s="257">
        <f t="shared" si="14"/>
        <v>211</v>
      </c>
      <c r="B213" s="258">
        <v>44559</v>
      </c>
      <c r="C213" s="259">
        <v>36.844061000000004</v>
      </c>
      <c r="D213" s="260">
        <v>31.093972940186504</v>
      </c>
      <c r="E213" s="259">
        <f t="shared" si="15"/>
        <v>31.093972940186504</v>
      </c>
      <c r="F213" s="266"/>
      <c r="G213" s="190" t="str">
        <f t="shared" si="16"/>
        <v/>
      </c>
      <c r="H213" s="261" t="str">
        <f t="shared" si="17"/>
        <v/>
      </c>
      <c r="I213" s="262"/>
    </row>
    <row r="214" spans="1:9">
      <c r="A214" s="257">
        <f t="shared" si="14"/>
        <v>212</v>
      </c>
      <c r="B214" s="258">
        <v>44560</v>
      </c>
      <c r="C214" s="259">
        <v>45.098849999999999</v>
      </c>
      <c r="D214" s="260">
        <v>31.093972940186504</v>
      </c>
      <c r="E214" s="259">
        <f t="shared" si="15"/>
        <v>31.093972940186504</v>
      </c>
      <c r="F214" s="266"/>
      <c r="G214" s="190" t="str">
        <f t="shared" si="16"/>
        <v/>
      </c>
      <c r="H214" s="261" t="str">
        <f t="shared" si="17"/>
        <v/>
      </c>
      <c r="I214" s="262"/>
    </row>
    <row r="215" spans="1:9">
      <c r="A215" s="257">
        <f t="shared" si="14"/>
        <v>213</v>
      </c>
      <c r="B215" s="258">
        <v>44561</v>
      </c>
      <c r="C215" s="259">
        <v>47.096932000000002</v>
      </c>
      <c r="D215" s="260">
        <v>31.093972940186504</v>
      </c>
      <c r="E215" s="259">
        <f t="shared" si="15"/>
        <v>31.093972940186504</v>
      </c>
      <c r="F215" s="266"/>
      <c r="G215" s="190" t="str">
        <f t="shared" si="16"/>
        <v/>
      </c>
      <c r="H215" s="261" t="str">
        <f t="shared" si="17"/>
        <v/>
      </c>
      <c r="I215" s="262"/>
    </row>
    <row r="216" spans="1:9">
      <c r="A216" s="257">
        <f t="shared" si="14"/>
        <v>214</v>
      </c>
      <c r="B216" s="258">
        <v>44562</v>
      </c>
      <c r="C216" s="259">
        <v>44.930720000000001</v>
      </c>
      <c r="D216" s="260">
        <v>44.542594979349133</v>
      </c>
      <c r="E216" s="259">
        <f t="shared" si="15"/>
        <v>44.542594979349133</v>
      </c>
      <c r="F216" s="262">
        <f>YEAR(B216)</f>
        <v>2022</v>
      </c>
      <c r="G216" s="190" t="str">
        <f t="shared" si="16"/>
        <v/>
      </c>
      <c r="H216" s="261" t="str">
        <f t="shared" si="17"/>
        <v/>
      </c>
      <c r="I216" s="262"/>
    </row>
    <row r="217" spans="1:9">
      <c r="A217" s="257">
        <f t="shared" si="14"/>
        <v>215</v>
      </c>
      <c r="B217" s="258">
        <v>44563</v>
      </c>
      <c r="C217" s="259">
        <v>42.032415999999998</v>
      </c>
      <c r="D217" s="260">
        <v>44.542594979349133</v>
      </c>
      <c r="E217" s="259">
        <f t="shared" si="15"/>
        <v>42.032415999999998</v>
      </c>
      <c r="F217" s="266"/>
      <c r="G217" s="190" t="str">
        <f t="shared" si="16"/>
        <v/>
      </c>
      <c r="H217" s="261" t="str">
        <f t="shared" si="17"/>
        <v/>
      </c>
      <c r="I217" s="262"/>
    </row>
    <row r="218" spans="1:9">
      <c r="A218" s="257">
        <f t="shared" si="14"/>
        <v>216</v>
      </c>
      <c r="B218" s="258">
        <v>44564</v>
      </c>
      <c r="C218" s="259">
        <v>46.275788999999996</v>
      </c>
      <c r="D218" s="260">
        <v>44.542594979349133</v>
      </c>
      <c r="E218" s="259">
        <f t="shared" si="15"/>
        <v>44.542594979349133</v>
      </c>
      <c r="F218" s="266"/>
      <c r="G218" s="190" t="str">
        <f t="shared" si="16"/>
        <v/>
      </c>
      <c r="H218" s="261" t="str">
        <f t="shared" si="17"/>
        <v/>
      </c>
      <c r="I218" s="262"/>
    </row>
    <row r="219" spans="1:9">
      <c r="A219" s="257">
        <f t="shared" si="14"/>
        <v>217</v>
      </c>
      <c r="B219" s="258">
        <v>44565</v>
      </c>
      <c r="C219" s="259">
        <v>26.961168000000001</v>
      </c>
      <c r="D219" s="260">
        <v>44.542594979349133</v>
      </c>
      <c r="E219" s="259">
        <f t="shared" si="15"/>
        <v>26.961168000000001</v>
      </c>
      <c r="F219" s="266"/>
      <c r="G219" s="190" t="str">
        <f t="shared" si="16"/>
        <v/>
      </c>
      <c r="H219" s="261" t="str">
        <f t="shared" si="17"/>
        <v/>
      </c>
      <c r="I219" s="262"/>
    </row>
    <row r="220" spans="1:9">
      <c r="A220" s="257">
        <f t="shared" si="14"/>
        <v>218</v>
      </c>
      <c r="B220" s="258">
        <v>44566</v>
      </c>
      <c r="C220" s="259">
        <v>33.969307000000001</v>
      </c>
      <c r="D220" s="260">
        <v>44.542594979349133</v>
      </c>
      <c r="E220" s="259">
        <f t="shared" si="15"/>
        <v>33.969307000000001</v>
      </c>
      <c r="F220" s="266"/>
      <c r="G220" s="190" t="str">
        <f t="shared" si="16"/>
        <v/>
      </c>
      <c r="H220" s="261" t="str">
        <f t="shared" si="17"/>
        <v/>
      </c>
      <c r="I220" s="262"/>
    </row>
    <row r="221" spans="1:9">
      <c r="A221" s="257">
        <f t="shared" si="14"/>
        <v>219</v>
      </c>
      <c r="B221" s="258">
        <v>44567</v>
      </c>
      <c r="C221" s="259">
        <v>51.855713999999999</v>
      </c>
      <c r="D221" s="260">
        <v>44.542594979349133</v>
      </c>
      <c r="E221" s="259">
        <f t="shared" si="15"/>
        <v>44.542594979349133</v>
      </c>
      <c r="F221" s="266"/>
      <c r="G221" s="190" t="str">
        <f t="shared" si="16"/>
        <v/>
      </c>
      <c r="H221" s="261" t="str">
        <f t="shared" si="17"/>
        <v/>
      </c>
      <c r="I221" s="262"/>
    </row>
    <row r="222" spans="1:9">
      <c r="A222" s="257">
        <f t="shared" si="14"/>
        <v>220</v>
      </c>
      <c r="B222" s="258">
        <v>44568</v>
      </c>
      <c r="C222" s="259">
        <v>50.864735000000003</v>
      </c>
      <c r="D222" s="260">
        <v>44.542594979349133</v>
      </c>
      <c r="E222" s="259">
        <f t="shared" si="15"/>
        <v>44.542594979349133</v>
      </c>
      <c r="F222" s="266"/>
      <c r="G222" s="190" t="str">
        <f t="shared" si="16"/>
        <v/>
      </c>
      <c r="H222" s="261" t="str">
        <f t="shared" si="17"/>
        <v/>
      </c>
      <c r="I222" s="262"/>
    </row>
    <row r="223" spans="1:9">
      <c r="A223" s="257">
        <f t="shared" si="14"/>
        <v>221</v>
      </c>
      <c r="B223" s="258">
        <v>44569</v>
      </c>
      <c r="C223" s="259">
        <v>43.500686000000002</v>
      </c>
      <c r="D223" s="260">
        <v>44.542594979349133</v>
      </c>
      <c r="E223" s="259">
        <f t="shared" si="15"/>
        <v>43.500686000000002</v>
      </c>
      <c r="F223" s="266"/>
      <c r="G223" s="190" t="str">
        <f t="shared" si="16"/>
        <v/>
      </c>
      <c r="H223" s="261" t="str">
        <f t="shared" si="17"/>
        <v/>
      </c>
      <c r="I223" s="262"/>
    </row>
    <row r="224" spans="1:9">
      <c r="A224" s="257">
        <f t="shared" si="14"/>
        <v>222</v>
      </c>
      <c r="B224" s="258">
        <v>44570</v>
      </c>
      <c r="C224" s="259">
        <v>39.167149999999999</v>
      </c>
      <c r="D224" s="260">
        <v>44.542594979349133</v>
      </c>
      <c r="E224" s="259">
        <f t="shared" si="15"/>
        <v>39.167149999999999</v>
      </c>
      <c r="F224" s="266"/>
      <c r="G224" s="190" t="str">
        <f t="shared" si="16"/>
        <v/>
      </c>
      <c r="H224" s="261" t="str">
        <f t="shared" si="17"/>
        <v/>
      </c>
      <c r="I224" s="262"/>
    </row>
    <row r="225" spans="1:9">
      <c r="A225" s="257">
        <f t="shared" si="14"/>
        <v>223</v>
      </c>
      <c r="B225" s="258">
        <v>44571</v>
      </c>
      <c r="C225" s="259">
        <v>37.273371000000004</v>
      </c>
      <c r="D225" s="260">
        <v>44.542594979349133</v>
      </c>
      <c r="E225" s="259">
        <f t="shared" si="15"/>
        <v>37.273371000000004</v>
      </c>
      <c r="F225" s="266"/>
      <c r="G225" s="190" t="str">
        <f t="shared" si="16"/>
        <v/>
      </c>
      <c r="H225" s="261" t="str">
        <f t="shared" si="17"/>
        <v/>
      </c>
      <c r="I225" s="262"/>
    </row>
    <row r="226" spans="1:9">
      <c r="A226" s="257">
        <f t="shared" si="14"/>
        <v>224</v>
      </c>
      <c r="B226" s="258">
        <v>44572</v>
      </c>
      <c r="C226" s="259">
        <v>43.255163000000003</v>
      </c>
      <c r="D226" s="260">
        <v>44.542594979349133</v>
      </c>
      <c r="E226" s="259">
        <f t="shared" si="15"/>
        <v>43.255163000000003</v>
      </c>
      <c r="F226" s="266"/>
      <c r="G226" s="190" t="str">
        <f t="shared" si="16"/>
        <v/>
      </c>
      <c r="H226" s="261" t="str">
        <f t="shared" si="17"/>
        <v/>
      </c>
      <c r="I226" s="262"/>
    </row>
    <row r="227" spans="1:9">
      <c r="A227" s="257">
        <f t="shared" si="14"/>
        <v>225</v>
      </c>
      <c r="B227" s="258">
        <v>44573</v>
      </c>
      <c r="C227" s="259">
        <v>53.236148</v>
      </c>
      <c r="D227" s="260">
        <v>44.542594979349133</v>
      </c>
      <c r="E227" s="259">
        <f t="shared" si="15"/>
        <v>44.542594979349133</v>
      </c>
      <c r="F227" s="266"/>
      <c r="G227" s="190" t="str">
        <f t="shared" si="16"/>
        <v/>
      </c>
      <c r="H227" s="261" t="str">
        <f t="shared" si="17"/>
        <v/>
      </c>
      <c r="I227" s="262"/>
    </row>
    <row r="228" spans="1:9">
      <c r="A228" s="257">
        <f t="shared" si="14"/>
        <v>226</v>
      </c>
      <c r="B228" s="258">
        <v>44574</v>
      </c>
      <c r="C228" s="259">
        <v>51.342014999999996</v>
      </c>
      <c r="D228" s="260">
        <v>44.542594979349133</v>
      </c>
      <c r="E228" s="259">
        <f t="shared" si="15"/>
        <v>44.542594979349133</v>
      </c>
      <c r="F228" s="266"/>
      <c r="G228" s="190" t="str">
        <f t="shared" si="16"/>
        <v/>
      </c>
      <c r="H228" s="261" t="str">
        <f t="shared" si="17"/>
        <v/>
      </c>
      <c r="I228" s="262"/>
    </row>
    <row r="229" spans="1:9">
      <c r="A229" s="257">
        <f t="shared" si="14"/>
        <v>227</v>
      </c>
      <c r="B229" s="258">
        <v>44575</v>
      </c>
      <c r="C229" s="259">
        <v>50.498544000000003</v>
      </c>
      <c r="D229" s="260">
        <v>44.542594979349133</v>
      </c>
      <c r="E229" s="259">
        <f t="shared" si="15"/>
        <v>44.542594979349133</v>
      </c>
      <c r="F229" s="266"/>
      <c r="G229" s="190" t="str">
        <f t="shared" si="16"/>
        <v/>
      </c>
      <c r="H229" s="261" t="str">
        <f t="shared" si="17"/>
        <v/>
      </c>
      <c r="I229" s="262"/>
    </row>
    <row r="230" spans="1:9">
      <c r="A230" s="257">
        <f t="shared" si="14"/>
        <v>228</v>
      </c>
      <c r="B230" s="258">
        <v>44576</v>
      </c>
      <c r="C230" s="259">
        <v>51.528371</v>
      </c>
      <c r="D230" s="260">
        <v>44.542594979349133</v>
      </c>
      <c r="E230" s="259">
        <f t="shared" si="15"/>
        <v>44.542594979349133</v>
      </c>
      <c r="F230" s="266"/>
      <c r="G230" s="190" t="str">
        <f t="shared" si="16"/>
        <v>E</v>
      </c>
      <c r="H230" s="261" t="str">
        <f t="shared" si="17"/>
        <v>44,5</v>
      </c>
      <c r="I230" s="262"/>
    </row>
    <row r="231" spans="1:9">
      <c r="A231" s="257">
        <f t="shared" si="14"/>
        <v>229</v>
      </c>
      <c r="B231" s="258">
        <v>44577</v>
      </c>
      <c r="C231" s="259">
        <v>55.654136000000001</v>
      </c>
      <c r="D231" s="260">
        <v>44.542594979349133</v>
      </c>
      <c r="E231" s="259">
        <f t="shared" si="15"/>
        <v>44.542594979349133</v>
      </c>
      <c r="F231" s="266"/>
      <c r="G231" s="190" t="str">
        <f t="shared" si="16"/>
        <v/>
      </c>
      <c r="H231" s="261" t="str">
        <f t="shared" si="17"/>
        <v/>
      </c>
      <c r="I231" s="262"/>
    </row>
    <row r="232" spans="1:9">
      <c r="A232" s="257">
        <f t="shared" si="14"/>
        <v>230</v>
      </c>
      <c r="B232" s="258">
        <v>44578</v>
      </c>
      <c r="C232" s="259">
        <v>58.980902999999998</v>
      </c>
      <c r="D232" s="260">
        <v>44.542594979349133</v>
      </c>
      <c r="E232" s="259">
        <f t="shared" si="15"/>
        <v>44.542594979349133</v>
      </c>
      <c r="F232" s="266"/>
      <c r="G232" s="190" t="str">
        <f t="shared" si="16"/>
        <v/>
      </c>
      <c r="H232" s="261" t="str">
        <f t="shared" si="17"/>
        <v/>
      </c>
      <c r="I232" s="262"/>
    </row>
    <row r="233" spans="1:9">
      <c r="A233" s="257">
        <f t="shared" si="14"/>
        <v>231</v>
      </c>
      <c r="B233" s="258">
        <v>44579</v>
      </c>
      <c r="C233" s="259">
        <v>59.547559</v>
      </c>
      <c r="D233" s="260">
        <v>44.542594979349133</v>
      </c>
      <c r="E233" s="259">
        <f t="shared" si="15"/>
        <v>44.542594979349133</v>
      </c>
      <c r="F233" s="266"/>
      <c r="G233" s="190" t="str">
        <f t="shared" si="16"/>
        <v/>
      </c>
      <c r="H233" s="261" t="str">
        <f t="shared" si="17"/>
        <v/>
      </c>
      <c r="I233" s="262"/>
    </row>
    <row r="234" spans="1:9">
      <c r="A234" s="257">
        <f t="shared" si="14"/>
        <v>232</v>
      </c>
      <c r="B234" s="258">
        <v>44580</v>
      </c>
      <c r="C234" s="259">
        <v>58.043630999999998</v>
      </c>
      <c r="D234" s="260">
        <v>44.542594979349133</v>
      </c>
      <c r="E234" s="259">
        <f t="shared" si="15"/>
        <v>44.542594979349133</v>
      </c>
      <c r="F234" s="266"/>
      <c r="G234" s="190" t="str">
        <f t="shared" si="16"/>
        <v/>
      </c>
      <c r="H234" s="261" t="str">
        <f t="shared" si="17"/>
        <v/>
      </c>
      <c r="I234" s="262"/>
    </row>
    <row r="235" spans="1:9">
      <c r="A235" s="257">
        <f t="shared" si="14"/>
        <v>233</v>
      </c>
      <c r="B235" s="258">
        <v>44581</v>
      </c>
      <c r="C235" s="259">
        <v>58.270889000000004</v>
      </c>
      <c r="D235" s="260">
        <v>44.542594979349133</v>
      </c>
      <c r="E235" s="259">
        <f t="shared" si="15"/>
        <v>44.542594979349133</v>
      </c>
      <c r="F235" s="266"/>
      <c r="G235" s="190" t="str">
        <f t="shared" si="16"/>
        <v/>
      </c>
      <c r="H235" s="261" t="str">
        <f t="shared" si="17"/>
        <v/>
      </c>
      <c r="I235" s="262"/>
    </row>
    <row r="236" spans="1:9">
      <c r="A236" s="257">
        <f t="shared" si="14"/>
        <v>234</v>
      </c>
      <c r="B236" s="258">
        <v>44582</v>
      </c>
      <c r="C236" s="259">
        <v>59.708840000000002</v>
      </c>
      <c r="D236" s="260">
        <v>44.542594979349133</v>
      </c>
      <c r="E236" s="259">
        <f t="shared" si="15"/>
        <v>44.542594979349133</v>
      </c>
      <c r="F236" s="266"/>
      <c r="G236" s="190" t="str">
        <f t="shared" si="16"/>
        <v/>
      </c>
      <c r="H236" s="261" t="str">
        <f t="shared" si="17"/>
        <v/>
      </c>
      <c r="I236" s="262"/>
    </row>
    <row r="237" spans="1:9">
      <c r="A237" s="257">
        <f t="shared" si="14"/>
        <v>235</v>
      </c>
      <c r="B237" s="258">
        <v>44583</v>
      </c>
      <c r="C237" s="259">
        <v>52.759805</v>
      </c>
      <c r="D237" s="260">
        <v>44.542594979349133</v>
      </c>
      <c r="E237" s="259">
        <f t="shared" si="15"/>
        <v>44.542594979349133</v>
      </c>
      <c r="F237" s="266"/>
      <c r="G237" s="190" t="str">
        <f t="shared" si="16"/>
        <v/>
      </c>
      <c r="H237" s="261" t="str">
        <f t="shared" si="17"/>
        <v/>
      </c>
      <c r="I237" s="262"/>
    </row>
    <row r="238" spans="1:9">
      <c r="A238" s="257">
        <f t="shared" si="14"/>
        <v>236</v>
      </c>
      <c r="B238" s="258">
        <v>44584</v>
      </c>
      <c r="C238" s="259">
        <v>46.146273999999998</v>
      </c>
      <c r="D238" s="260">
        <v>44.542594979349133</v>
      </c>
      <c r="E238" s="259">
        <f t="shared" si="15"/>
        <v>44.542594979349133</v>
      </c>
      <c r="F238" s="266"/>
      <c r="G238" s="190" t="str">
        <f t="shared" si="16"/>
        <v/>
      </c>
      <c r="H238" s="261" t="str">
        <f t="shared" si="17"/>
        <v/>
      </c>
      <c r="I238" s="262"/>
    </row>
    <row r="239" spans="1:9">
      <c r="A239" s="257">
        <f t="shared" si="14"/>
        <v>237</v>
      </c>
      <c r="B239" s="258">
        <v>44585</v>
      </c>
      <c r="C239" s="259">
        <v>43.761775999999998</v>
      </c>
      <c r="D239" s="260">
        <v>44.542594979349133</v>
      </c>
      <c r="E239" s="259">
        <f t="shared" si="15"/>
        <v>43.761775999999998</v>
      </c>
      <c r="F239" s="266"/>
      <c r="G239" s="190" t="str">
        <f t="shared" si="16"/>
        <v/>
      </c>
      <c r="H239" s="261" t="str">
        <f t="shared" si="17"/>
        <v/>
      </c>
      <c r="I239" s="262"/>
    </row>
    <row r="240" spans="1:9">
      <c r="A240" s="257">
        <f t="shared" si="14"/>
        <v>238</v>
      </c>
      <c r="B240" s="258">
        <v>44586</v>
      </c>
      <c r="C240" s="259">
        <v>43.020066</v>
      </c>
      <c r="D240" s="260">
        <v>44.542594979349133</v>
      </c>
      <c r="E240" s="259">
        <f t="shared" si="15"/>
        <v>43.020066</v>
      </c>
      <c r="F240" s="266"/>
      <c r="G240" s="190" t="str">
        <f t="shared" si="16"/>
        <v/>
      </c>
      <c r="H240" s="261" t="str">
        <f t="shared" si="17"/>
        <v/>
      </c>
      <c r="I240" s="262"/>
    </row>
    <row r="241" spans="1:9">
      <c r="A241" s="257">
        <f t="shared" si="14"/>
        <v>239</v>
      </c>
      <c r="B241" s="258">
        <v>44587</v>
      </c>
      <c r="C241" s="259">
        <v>38.068025999999996</v>
      </c>
      <c r="D241" s="260">
        <v>44.542594979349133</v>
      </c>
      <c r="E241" s="259">
        <f t="shared" si="15"/>
        <v>38.068025999999996</v>
      </c>
      <c r="F241" s="266"/>
      <c r="G241" s="190" t="str">
        <f t="shared" si="16"/>
        <v/>
      </c>
      <c r="H241" s="261" t="str">
        <f t="shared" si="17"/>
        <v/>
      </c>
      <c r="I241" s="262"/>
    </row>
    <row r="242" spans="1:9">
      <c r="A242" s="257">
        <f t="shared" si="14"/>
        <v>240</v>
      </c>
      <c r="B242" s="258">
        <v>44588</v>
      </c>
      <c r="C242" s="259">
        <v>49.852119000000002</v>
      </c>
      <c r="D242" s="260">
        <v>44.542594979349133</v>
      </c>
      <c r="E242" s="259">
        <f t="shared" si="15"/>
        <v>44.542594979349133</v>
      </c>
      <c r="F242" s="266"/>
      <c r="G242" s="190" t="str">
        <f t="shared" si="16"/>
        <v/>
      </c>
      <c r="H242" s="261" t="str">
        <f t="shared" si="17"/>
        <v/>
      </c>
      <c r="I242" s="262"/>
    </row>
    <row r="243" spans="1:9">
      <c r="A243" s="257">
        <f t="shared" si="14"/>
        <v>241</v>
      </c>
      <c r="B243" s="258">
        <v>44589</v>
      </c>
      <c r="C243" s="259">
        <v>63.967041999999999</v>
      </c>
      <c r="D243" s="260">
        <v>44.542594979349133</v>
      </c>
      <c r="E243" s="259">
        <f t="shared" si="15"/>
        <v>44.542594979349133</v>
      </c>
      <c r="F243" s="266"/>
      <c r="G243" s="190" t="str">
        <f t="shared" si="16"/>
        <v/>
      </c>
      <c r="H243" s="261" t="str">
        <f t="shared" si="17"/>
        <v/>
      </c>
      <c r="I243" s="262"/>
    </row>
    <row r="244" spans="1:9">
      <c r="A244" s="257">
        <f t="shared" si="14"/>
        <v>242</v>
      </c>
      <c r="B244" s="258">
        <v>44590</v>
      </c>
      <c r="C244" s="259">
        <v>65.020769999999999</v>
      </c>
      <c r="D244" s="260">
        <v>44.542594979349133</v>
      </c>
      <c r="E244" s="259">
        <f t="shared" si="15"/>
        <v>44.542594979349133</v>
      </c>
      <c r="F244" s="266"/>
      <c r="G244" s="190" t="str">
        <f t="shared" si="16"/>
        <v/>
      </c>
      <c r="H244" s="261" t="str">
        <f t="shared" si="17"/>
        <v/>
      </c>
      <c r="I244" s="262"/>
    </row>
    <row r="245" spans="1:9">
      <c r="A245" s="257">
        <f t="shared" si="14"/>
        <v>243</v>
      </c>
      <c r="B245" s="258">
        <v>44591</v>
      </c>
      <c r="C245" s="259">
        <v>58.23789</v>
      </c>
      <c r="D245" s="260">
        <v>44.542594979349133</v>
      </c>
      <c r="E245" s="259">
        <f t="shared" si="15"/>
        <v>44.542594979349133</v>
      </c>
      <c r="F245" s="266"/>
      <c r="G245" s="190" t="str">
        <f t="shared" si="16"/>
        <v/>
      </c>
      <c r="H245" s="261" t="str">
        <f t="shared" si="17"/>
        <v/>
      </c>
      <c r="I245" s="262"/>
    </row>
    <row r="246" spans="1:9">
      <c r="A246" s="257">
        <f t="shared" si="14"/>
        <v>244</v>
      </c>
      <c r="B246" s="258">
        <v>44592</v>
      </c>
      <c r="C246" s="259">
        <v>59.140493999999997</v>
      </c>
      <c r="D246" s="260">
        <v>44.542594979349133</v>
      </c>
      <c r="E246" s="259">
        <f t="shared" si="15"/>
        <v>44.542594979349133</v>
      </c>
      <c r="F246" s="266"/>
      <c r="G246" s="190" t="str">
        <f t="shared" si="16"/>
        <v/>
      </c>
      <c r="H246" s="261" t="str">
        <f t="shared" si="17"/>
        <v/>
      </c>
      <c r="I246" s="262"/>
    </row>
    <row r="247" spans="1:9">
      <c r="A247" s="257">
        <f t="shared" si="14"/>
        <v>245</v>
      </c>
      <c r="B247" s="258">
        <v>44593</v>
      </c>
      <c r="C247" s="259">
        <v>65.120953999999998</v>
      </c>
      <c r="D247" s="260">
        <v>58.055885030645463</v>
      </c>
      <c r="E247" s="259">
        <f t="shared" si="15"/>
        <v>58.055885030645463</v>
      </c>
      <c r="F247" s="262"/>
      <c r="G247" s="190" t="str">
        <f t="shared" si="16"/>
        <v/>
      </c>
      <c r="H247" s="261" t="str">
        <f t="shared" si="17"/>
        <v/>
      </c>
      <c r="I247" s="262"/>
    </row>
    <row r="248" spans="1:9">
      <c r="A248" s="257">
        <f t="shared" si="14"/>
        <v>246</v>
      </c>
      <c r="B248" s="258">
        <v>44594</v>
      </c>
      <c r="C248" s="259">
        <v>68.685614000000001</v>
      </c>
      <c r="D248" s="260">
        <v>58.055885030645463</v>
      </c>
      <c r="E248" s="259">
        <f t="shared" si="15"/>
        <v>58.055885030645463</v>
      </c>
      <c r="F248" s="266"/>
      <c r="G248" s="190" t="str">
        <f t="shared" si="16"/>
        <v/>
      </c>
      <c r="H248" s="261" t="str">
        <f t="shared" si="17"/>
        <v/>
      </c>
      <c r="I248" s="262"/>
    </row>
    <row r="249" spans="1:9">
      <c r="A249" s="257">
        <f t="shared" si="14"/>
        <v>247</v>
      </c>
      <c r="B249" s="258">
        <v>44595</v>
      </c>
      <c r="C249" s="259">
        <v>54.859326000000003</v>
      </c>
      <c r="D249" s="260">
        <v>58.055885030645463</v>
      </c>
      <c r="E249" s="259">
        <f t="shared" si="15"/>
        <v>54.859326000000003</v>
      </c>
      <c r="F249" s="266"/>
      <c r="G249" s="190" t="str">
        <f t="shared" si="16"/>
        <v/>
      </c>
      <c r="H249" s="261" t="str">
        <f t="shared" si="17"/>
        <v/>
      </c>
      <c r="I249" s="262"/>
    </row>
    <row r="250" spans="1:9">
      <c r="A250" s="257">
        <f t="shared" si="14"/>
        <v>248</v>
      </c>
      <c r="B250" s="258">
        <v>44596</v>
      </c>
      <c r="C250" s="259">
        <v>34.941341999999999</v>
      </c>
      <c r="D250" s="260">
        <v>58.055885030645463</v>
      </c>
      <c r="E250" s="259">
        <f t="shared" si="15"/>
        <v>34.941341999999999</v>
      </c>
      <c r="F250" s="266"/>
      <c r="G250" s="190" t="str">
        <f t="shared" si="16"/>
        <v/>
      </c>
      <c r="H250" s="261" t="str">
        <f t="shared" si="17"/>
        <v/>
      </c>
      <c r="I250" s="262"/>
    </row>
    <row r="251" spans="1:9">
      <c r="A251" s="257">
        <f t="shared" si="14"/>
        <v>249</v>
      </c>
      <c r="B251" s="258">
        <v>44597</v>
      </c>
      <c r="C251" s="259">
        <v>48.115040999999998</v>
      </c>
      <c r="D251" s="260">
        <v>58.055885030645463</v>
      </c>
      <c r="E251" s="259">
        <f t="shared" si="15"/>
        <v>48.115040999999998</v>
      </c>
      <c r="F251" s="266"/>
      <c r="G251" s="190" t="str">
        <f t="shared" si="16"/>
        <v/>
      </c>
      <c r="H251" s="261" t="str">
        <f t="shared" si="17"/>
        <v/>
      </c>
      <c r="I251" s="262"/>
    </row>
    <row r="252" spans="1:9">
      <c r="A252" s="257">
        <f t="shared" si="14"/>
        <v>250</v>
      </c>
      <c r="B252" s="258">
        <v>44598</v>
      </c>
      <c r="C252" s="259">
        <v>57.725561999999996</v>
      </c>
      <c r="D252" s="260">
        <v>58.055885030645463</v>
      </c>
      <c r="E252" s="259">
        <f t="shared" si="15"/>
        <v>57.725561999999996</v>
      </c>
      <c r="F252" s="266"/>
      <c r="G252" s="190" t="str">
        <f t="shared" si="16"/>
        <v/>
      </c>
      <c r="H252" s="261" t="str">
        <f t="shared" si="17"/>
        <v/>
      </c>
      <c r="I252" s="262"/>
    </row>
    <row r="253" spans="1:9">
      <c r="A253" s="257">
        <f t="shared" si="14"/>
        <v>251</v>
      </c>
      <c r="B253" s="258">
        <v>44599</v>
      </c>
      <c r="C253" s="259">
        <v>69.594614000000007</v>
      </c>
      <c r="D253" s="260">
        <v>58.055885030645463</v>
      </c>
      <c r="E253" s="259">
        <f t="shared" si="15"/>
        <v>58.055885030645463</v>
      </c>
      <c r="F253" s="266"/>
      <c r="G253" s="190" t="str">
        <f t="shared" si="16"/>
        <v/>
      </c>
      <c r="H253" s="261" t="str">
        <f t="shared" si="17"/>
        <v/>
      </c>
      <c r="I253" s="262"/>
    </row>
    <row r="254" spans="1:9">
      <c r="A254" s="257">
        <f t="shared" si="14"/>
        <v>252</v>
      </c>
      <c r="B254" s="258">
        <v>44600</v>
      </c>
      <c r="C254" s="259">
        <v>67.466223999999997</v>
      </c>
      <c r="D254" s="260">
        <v>58.055885030645463</v>
      </c>
      <c r="E254" s="259">
        <f t="shared" si="15"/>
        <v>58.055885030645463</v>
      </c>
      <c r="F254" s="266"/>
      <c r="G254" s="190" t="str">
        <f t="shared" si="16"/>
        <v/>
      </c>
      <c r="H254" s="261" t="str">
        <f t="shared" si="17"/>
        <v/>
      </c>
      <c r="I254" s="262"/>
    </row>
    <row r="255" spans="1:9">
      <c r="A255" s="257">
        <f t="shared" si="14"/>
        <v>253</v>
      </c>
      <c r="B255" s="258">
        <v>44601</v>
      </c>
      <c r="C255" s="259">
        <v>63.447902999999997</v>
      </c>
      <c r="D255" s="260">
        <v>58.055885030645463</v>
      </c>
      <c r="E255" s="259">
        <f t="shared" si="15"/>
        <v>58.055885030645463</v>
      </c>
      <c r="F255" s="266"/>
      <c r="G255" s="190" t="str">
        <f t="shared" si="16"/>
        <v/>
      </c>
      <c r="H255" s="261" t="str">
        <f t="shared" si="17"/>
        <v/>
      </c>
      <c r="I255" s="262"/>
    </row>
    <row r="256" spans="1:9">
      <c r="A256" s="257">
        <f t="shared" si="14"/>
        <v>254</v>
      </c>
      <c r="B256" s="258">
        <v>44602</v>
      </c>
      <c r="C256" s="259">
        <v>60.039427000000003</v>
      </c>
      <c r="D256" s="260">
        <v>58.055885030645463</v>
      </c>
      <c r="E256" s="259">
        <f t="shared" si="15"/>
        <v>58.055885030645463</v>
      </c>
      <c r="F256" s="266"/>
      <c r="G256" s="190" t="str">
        <f t="shared" si="16"/>
        <v/>
      </c>
      <c r="H256" s="261" t="str">
        <f t="shared" si="17"/>
        <v/>
      </c>
      <c r="I256" s="262"/>
    </row>
    <row r="257" spans="1:9">
      <c r="A257" s="257">
        <f t="shared" si="14"/>
        <v>255</v>
      </c>
      <c r="B257" s="258">
        <v>44603</v>
      </c>
      <c r="C257" s="259">
        <v>57.800922</v>
      </c>
      <c r="D257" s="260">
        <v>58.055885030645463</v>
      </c>
      <c r="E257" s="259">
        <f t="shared" si="15"/>
        <v>57.800922</v>
      </c>
      <c r="F257" s="266"/>
      <c r="G257" s="190" t="str">
        <f t="shared" si="16"/>
        <v/>
      </c>
      <c r="H257" s="261" t="str">
        <f t="shared" si="17"/>
        <v/>
      </c>
      <c r="I257" s="262"/>
    </row>
    <row r="258" spans="1:9">
      <c r="A258" s="257">
        <f t="shared" si="14"/>
        <v>256</v>
      </c>
      <c r="B258" s="258">
        <v>44604</v>
      </c>
      <c r="C258" s="259">
        <v>50.251185</v>
      </c>
      <c r="D258" s="260">
        <v>58.055885030645463</v>
      </c>
      <c r="E258" s="259">
        <f t="shared" si="15"/>
        <v>50.251185</v>
      </c>
      <c r="F258" s="266"/>
      <c r="G258" s="190" t="str">
        <f t="shared" si="16"/>
        <v/>
      </c>
      <c r="H258" s="261" t="str">
        <f t="shared" si="17"/>
        <v/>
      </c>
      <c r="I258" s="262"/>
    </row>
    <row r="259" spans="1:9">
      <c r="A259" s="257">
        <f t="shared" si="14"/>
        <v>257</v>
      </c>
      <c r="B259" s="258">
        <v>44605</v>
      </c>
      <c r="C259" s="259">
        <v>41.823779999999999</v>
      </c>
      <c r="D259" s="260">
        <v>58.055885030645463</v>
      </c>
      <c r="E259" s="259">
        <f t="shared" si="15"/>
        <v>41.823779999999999</v>
      </c>
      <c r="F259" s="266"/>
      <c r="G259" s="190" t="str">
        <f t="shared" si="16"/>
        <v/>
      </c>
      <c r="H259" s="261" t="str">
        <f t="shared" si="17"/>
        <v/>
      </c>
      <c r="I259" s="262"/>
    </row>
    <row r="260" spans="1:9">
      <c r="A260" s="257">
        <f t="shared" ref="A260:A323" si="18">+A259+1</f>
        <v>258</v>
      </c>
      <c r="B260" s="258">
        <v>44606</v>
      </c>
      <c r="C260" s="259">
        <v>65.942972999999995</v>
      </c>
      <c r="D260" s="260">
        <v>58.055885030645463</v>
      </c>
      <c r="E260" s="259">
        <f t="shared" ref="E260:E323" si="19">IF(C260&gt;D260,D260,C260)</f>
        <v>58.055885030645463</v>
      </c>
      <c r="F260" s="266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61" t="str">
        <f t="shared" ref="H260:H323" si="21">IF(DAY($B260)=15,TEXT(D260,"#,0"),"")</f>
        <v/>
      </c>
      <c r="I260" s="262"/>
    </row>
    <row r="261" spans="1:9">
      <c r="A261" s="257">
        <f t="shared" si="18"/>
        <v>259</v>
      </c>
      <c r="B261" s="258">
        <v>44607</v>
      </c>
      <c r="C261" s="259">
        <v>72.636911999999995</v>
      </c>
      <c r="D261" s="260">
        <v>58.055885030645463</v>
      </c>
      <c r="E261" s="259">
        <f t="shared" si="19"/>
        <v>58.055885030645463</v>
      </c>
      <c r="F261" s="266"/>
      <c r="G261" s="190" t="str">
        <f t="shared" si="20"/>
        <v>F</v>
      </c>
      <c r="H261" s="261" t="str">
        <f t="shared" si="21"/>
        <v>58,1</v>
      </c>
      <c r="I261" s="262"/>
    </row>
    <row r="262" spans="1:9">
      <c r="A262" s="257">
        <f t="shared" si="18"/>
        <v>260</v>
      </c>
      <c r="B262" s="258">
        <v>44608</v>
      </c>
      <c r="C262" s="259">
        <v>59.449258999999998</v>
      </c>
      <c r="D262" s="260">
        <v>58.055885030645463</v>
      </c>
      <c r="E262" s="259">
        <f t="shared" si="19"/>
        <v>58.055885030645463</v>
      </c>
      <c r="F262" s="266"/>
      <c r="G262" s="190" t="str">
        <f t="shared" si="20"/>
        <v/>
      </c>
      <c r="H262" s="261" t="str">
        <f t="shared" si="21"/>
        <v/>
      </c>
      <c r="I262" s="262"/>
    </row>
    <row r="263" spans="1:9">
      <c r="A263" s="257">
        <f t="shared" si="18"/>
        <v>261</v>
      </c>
      <c r="B263" s="258">
        <v>44609</v>
      </c>
      <c r="C263" s="259">
        <v>73.016041000000001</v>
      </c>
      <c r="D263" s="260">
        <v>58.055885030645463</v>
      </c>
      <c r="E263" s="259">
        <f t="shared" si="19"/>
        <v>58.055885030645463</v>
      </c>
      <c r="F263" s="266"/>
      <c r="G263" s="190" t="str">
        <f t="shared" si="20"/>
        <v/>
      </c>
      <c r="H263" s="261" t="str">
        <f t="shared" si="21"/>
        <v/>
      </c>
      <c r="I263" s="262"/>
    </row>
    <row r="264" spans="1:9">
      <c r="A264" s="257">
        <f t="shared" si="18"/>
        <v>262</v>
      </c>
      <c r="B264" s="258">
        <v>44610</v>
      </c>
      <c r="C264" s="259">
        <v>69.274229000000005</v>
      </c>
      <c r="D264" s="260">
        <v>58.055885030645463</v>
      </c>
      <c r="E264" s="259">
        <f t="shared" si="19"/>
        <v>58.055885030645463</v>
      </c>
      <c r="F264" s="266"/>
      <c r="G264" s="190" t="str">
        <f t="shared" si="20"/>
        <v/>
      </c>
      <c r="H264" s="261" t="str">
        <f t="shared" si="21"/>
        <v/>
      </c>
      <c r="I264" s="262"/>
    </row>
    <row r="265" spans="1:9">
      <c r="A265" s="257">
        <f t="shared" si="18"/>
        <v>263</v>
      </c>
      <c r="B265" s="258">
        <v>44611</v>
      </c>
      <c r="C265" s="259">
        <v>46.288126000000005</v>
      </c>
      <c r="D265" s="260">
        <v>58.055885030645463</v>
      </c>
      <c r="E265" s="259">
        <f t="shared" si="19"/>
        <v>46.288126000000005</v>
      </c>
      <c r="F265" s="266"/>
      <c r="G265" s="190" t="str">
        <f t="shared" si="20"/>
        <v/>
      </c>
      <c r="H265" s="261" t="str">
        <f t="shared" si="21"/>
        <v/>
      </c>
      <c r="I265" s="262"/>
    </row>
    <row r="266" spans="1:9">
      <c r="A266" s="257">
        <f t="shared" si="18"/>
        <v>264</v>
      </c>
      <c r="B266" s="258">
        <v>44612</v>
      </c>
      <c r="C266" s="259">
        <v>73.880123000000012</v>
      </c>
      <c r="D266" s="260">
        <v>58.055885030645463</v>
      </c>
      <c r="E266" s="259">
        <f t="shared" si="19"/>
        <v>58.055885030645463</v>
      </c>
      <c r="F266" s="266"/>
      <c r="G266" s="190" t="str">
        <f t="shared" si="20"/>
        <v/>
      </c>
      <c r="H266" s="261" t="str">
        <f t="shared" si="21"/>
        <v/>
      </c>
      <c r="I266" s="262"/>
    </row>
    <row r="267" spans="1:9">
      <c r="A267" s="257">
        <f t="shared" si="18"/>
        <v>265</v>
      </c>
      <c r="B267" s="258">
        <v>44613</v>
      </c>
      <c r="C267" s="259">
        <v>79.988246000000004</v>
      </c>
      <c r="D267" s="260">
        <v>58.055885030645463</v>
      </c>
      <c r="E267" s="259">
        <f t="shared" si="19"/>
        <v>58.055885030645463</v>
      </c>
      <c r="F267" s="266"/>
      <c r="G267" s="190" t="str">
        <f t="shared" si="20"/>
        <v/>
      </c>
      <c r="H267" s="261" t="str">
        <f t="shared" si="21"/>
        <v/>
      </c>
      <c r="I267" s="262"/>
    </row>
    <row r="268" spans="1:9">
      <c r="A268" s="257">
        <f t="shared" si="18"/>
        <v>266</v>
      </c>
      <c r="B268" s="258">
        <v>44614</v>
      </c>
      <c r="C268" s="259">
        <v>83.079931999999999</v>
      </c>
      <c r="D268" s="260">
        <v>58.055885030645463</v>
      </c>
      <c r="E268" s="259">
        <f t="shared" si="19"/>
        <v>58.055885030645463</v>
      </c>
      <c r="F268" s="266"/>
      <c r="G268" s="190" t="str">
        <f t="shared" si="20"/>
        <v/>
      </c>
      <c r="H268" s="261" t="str">
        <f t="shared" si="21"/>
        <v/>
      </c>
      <c r="I268" s="262"/>
    </row>
    <row r="269" spans="1:9">
      <c r="A269" s="257">
        <f t="shared" si="18"/>
        <v>267</v>
      </c>
      <c r="B269" s="258">
        <v>44615</v>
      </c>
      <c r="C269" s="259">
        <v>62.765416999999999</v>
      </c>
      <c r="D269" s="260">
        <v>58.055885030645463</v>
      </c>
      <c r="E269" s="259">
        <f t="shared" si="19"/>
        <v>58.055885030645463</v>
      </c>
      <c r="F269" s="266"/>
      <c r="G269" s="190" t="str">
        <f t="shared" si="20"/>
        <v/>
      </c>
      <c r="H269" s="261" t="str">
        <f t="shared" si="21"/>
        <v/>
      </c>
      <c r="I269" s="262"/>
    </row>
    <row r="270" spans="1:9">
      <c r="A270" s="257">
        <f t="shared" si="18"/>
        <v>268</v>
      </c>
      <c r="B270" s="258">
        <v>44616</v>
      </c>
      <c r="C270" s="259">
        <v>41.807417000000001</v>
      </c>
      <c r="D270" s="260">
        <v>58.055885030645463</v>
      </c>
      <c r="E270" s="259">
        <f t="shared" si="19"/>
        <v>41.807417000000001</v>
      </c>
      <c r="F270" s="266"/>
      <c r="G270" s="190" t="str">
        <f t="shared" si="20"/>
        <v/>
      </c>
      <c r="H270" s="261" t="str">
        <f t="shared" si="21"/>
        <v/>
      </c>
      <c r="I270" s="262"/>
    </row>
    <row r="271" spans="1:9">
      <c r="A271" s="257">
        <f t="shared" si="18"/>
        <v>269</v>
      </c>
      <c r="B271" s="258">
        <v>44617</v>
      </c>
      <c r="C271" s="259">
        <v>30.552859000000002</v>
      </c>
      <c r="D271" s="260">
        <v>58.055885030645463</v>
      </c>
      <c r="E271" s="259">
        <f t="shared" si="19"/>
        <v>30.552859000000002</v>
      </c>
      <c r="F271" s="266"/>
      <c r="G271" s="190" t="str">
        <f t="shared" si="20"/>
        <v/>
      </c>
      <c r="H271" s="261" t="str">
        <f t="shared" si="21"/>
        <v/>
      </c>
      <c r="I271" s="262"/>
    </row>
    <row r="272" spans="1:9">
      <c r="A272" s="257">
        <f t="shared" si="18"/>
        <v>270</v>
      </c>
      <c r="B272" s="258">
        <v>44618</v>
      </c>
      <c r="C272" s="259">
        <v>29.456392999999998</v>
      </c>
      <c r="D272" s="260">
        <v>58.055885030645463</v>
      </c>
      <c r="E272" s="259">
        <f t="shared" si="19"/>
        <v>29.456392999999998</v>
      </c>
      <c r="F272" s="266"/>
      <c r="G272" s="190" t="str">
        <f t="shared" si="20"/>
        <v/>
      </c>
      <c r="H272" s="261" t="str">
        <f t="shared" si="21"/>
        <v/>
      </c>
      <c r="I272" s="262"/>
    </row>
    <row r="273" spans="1:9">
      <c r="A273" s="257">
        <f t="shared" si="18"/>
        <v>271</v>
      </c>
      <c r="B273" s="258">
        <v>44619</v>
      </c>
      <c r="C273" s="259">
        <v>52.548059000000002</v>
      </c>
      <c r="D273" s="260">
        <v>58.055885030645463</v>
      </c>
      <c r="E273" s="259">
        <f t="shared" si="19"/>
        <v>52.548059000000002</v>
      </c>
      <c r="F273" s="266"/>
      <c r="G273" s="190" t="str">
        <f t="shared" si="20"/>
        <v/>
      </c>
      <c r="H273" s="261" t="str">
        <f t="shared" si="21"/>
        <v/>
      </c>
      <c r="I273" s="262"/>
    </row>
    <row r="274" spans="1:9">
      <c r="A274" s="257">
        <f t="shared" si="18"/>
        <v>272</v>
      </c>
      <c r="B274" s="258">
        <v>44620</v>
      </c>
      <c r="C274" s="259">
        <v>75.745539999999991</v>
      </c>
      <c r="D274" s="260">
        <v>58.055885030645463</v>
      </c>
      <c r="E274" s="259">
        <f t="shared" si="19"/>
        <v>58.055885030645463</v>
      </c>
      <c r="F274" s="266"/>
      <c r="G274" s="190" t="str">
        <f t="shared" si="20"/>
        <v/>
      </c>
      <c r="H274" s="261" t="str">
        <f t="shared" si="21"/>
        <v/>
      </c>
      <c r="I274" s="262"/>
    </row>
    <row r="275" spans="1:9">
      <c r="A275" s="257">
        <f t="shared" si="18"/>
        <v>273</v>
      </c>
      <c r="B275" s="258">
        <v>44621</v>
      </c>
      <c r="C275" s="259">
        <v>76.296301</v>
      </c>
      <c r="D275" s="260">
        <v>69.955752796226463</v>
      </c>
      <c r="E275" s="259">
        <f t="shared" si="19"/>
        <v>69.955752796226463</v>
      </c>
      <c r="F275" s="266"/>
      <c r="G275" s="190" t="str">
        <f t="shared" si="20"/>
        <v/>
      </c>
      <c r="H275" s="261" t="str">
        <f t="shared" si="21"/>
        <v/>
      </c>
      <c r="I275" s="262"/>
    </row>
    <row r="276" spans="1:9">
      <c r="A276" s="257">
        <f t="shared" si="18"/>
        <v>274</v>
      </c>
      <c r="B276" s="258">
        <v>44622</v>
      </c>
      <c r="C276" s="259">
        <v>71.628574000000015</v>
      </c>
      <c r="D276" s="260">
        <v>69.955752796226463</v>
      </c>
      <c r="E276" s="259">
        <f t="shared" si="19"/>
        <v>69.955752796226463</v>
      </c>
      <c r="F276" s="266"/>
      <c r="G276" s="190" t="str">
        <f t="shared" si="20"/>
        <v/>
      </c>
      <c r="H276" s="261" t="str">
        <f t="shared" si="21"/>
        <v/>
      </c>
      <c r="I276" s="262"/>
    </row>
    <row r="277" spans="1:9">
      <c r="A277" s="257">
        <f t="shared" si="18"/>
        <v>275</v>
      </c>
      <c r="B277" s="258">
        <v>44623</v>
      </c>
      <c r="C277" s="259">
        <v>35.527419999999999</v>
      </c>
      <c r="D277" s="260">
        <v>69.955752796226463</v>
      </c>
      <c r="E277" s="259">
        <f t="shared" si="19"/>
        <v>35.527419999999999</v>
      </c>
      <c r="F277" s="262"/>
      <c r="G277" s="190" t="str">
        <f t="shared" si="20"/>
        <v/>
      </c>
      <c r="H277" s="261" t="str">
        <f t="shared" si="21"/>
        <v/>
      </c>
      <c r="I277" s="262"/>
    </row>
    <row r="278" spans="1:9">
      <c r="A278" s="257">
        <f t="shared" si="18"/>
        <v>276</v>
      </c>
      <c r="B278" s="258">
        <v>44624</v>
      </c>
      <c r="C278" s="259">
        <v>54.084353999999998</v>
      </c>
      <c r="D278" s="260">
        <v>69.955752796226463</v>
      </c>
      <c r="E278" s="259">
        <f t="shared" si="19"/>
        <v>54.084353999999998</v>
      </c>
      <c r="F278" s="266"/>
      <c r="G278" s="190" t="str">
        <f t="shared" si="20"/>
        <v/>
      </c>
      <c r="H278" s="261" t="str">
        <f t="shared" si="21"/>
        <v/>
      </c>
      <c r="I278" s="262"/>
    </row>
    <row r="279" spans="1:9">
      <c r="A279" s="257">
        <f t="shared" si="18"/>
        <v>277</v>
      </c>
      <c r="B279" s="258">
        <v>44625</v>
      </c>
      <c r="C279" s="259">
        <v>56.345740000000006</v>
      </c>
      <c r="D279" s="260">
        <v>69.955752796226463</v>
      </c>
      <c r="E279" s="259">
        <f t="shared" si="19"/>
        <v>56.345740000000006</v>
      </c>
      <c r="F279" s="266"/>
      <c r="G279" s="190" t="str">
        <f t="shared" si="20"/>
        <v/>
      </c>
      <c r="H279" s="261" t="str">
        <f t="shared" si="21"/>
        <v/>
      </c>
      <c r="I279" s="262"/>
    </row>
    <row r="280" spans="1:9">
      <c r="A280" s="257">
        <f t="shared" si="18"/>
        <v>278</v>
      </c>
      <c r="B280" s="258">
        <v>44626</v>
      </c>
      <c r="C280" s="259">
        <v>57.480072999999997</v>
      </c>
      <c r="D280" s="260">
        <v>69.955752796226463</v>
      </c>
      <c r="E280" s="259">
        <f t="shared" si="19"/>
        <v>57.480072999999997</v>
      </c>
      <c r="F280" s="266"/>
      <c r="G280" s="190" t="str">
        <f t="shared" si="20"/>
        <v/>
      </c>
      <c r="H280" s="261" t="str">
        <f t="shared" si="21"/>
        <v/>
      </c>
      <c r="I280" s="262"/>
    </row>
    <row r="281" spans="1:9">
      <c r="A281" s="257">
        <f t="shared" si="18"/>
        <v>279</v>
      </c>
      <c r="B281" s="258">
        <v>44627</v>
      </c>
      <c r="C281" s="259">
        <v>46.524450999999999</v>
      </c>
      <c r="D281" s="260">
        <v>69.955752796226463</v>
      </c>
      <c r="E281" s="259">
        <f t="shared" si="19"/>
        <v>46.524450999999999</v>
      </c>
      <c r="F281" s="266"/>
      <c r="G281" s="190" t="str">
        <f t="shared" si="20"/>
        <v/>
      </c>
      <c r="H281" s="261" t="str">
        <f t="shared" si="21"/>
        <v/>
      </c>
      <c r="I281" s="262"/>
    </row>
    <row r="282" spans="1:9">
      <c r="A282" s="257">
        <f t="shared" si="18"/>
        <v>280</v>
      </c>
      <c r="B282" s="258">
        <v>44628</v>
      </c>
      <c r="C282" s="259">
        <v>51.734838000000003</v>
      </c>
      <c r="D282" s="260">
        <v>69.955752796226463</v>
      </c>
      <c r="E282" s="259">
        <f t="shared" si="19"/>
        <v>51.734838000000003</v>
      </c>
      <c r="F282" s="266"/>
      <c r="G282" s="190" t="str">
        <f t="shared" si="20"/>
        <v/>
      </c>
      <c r="H282" s="261" t="str">
        <f t="shared" si="21"/>
        <v/>
      </c>
      <c r="I282" s="262"/>
    </row>
    <row r="283" spans="1:9">
      <c r="A283" s="257">
        <f t="shared" si="18"/>
        <v>281</v>
      </c>
      <c r="B283" s="258">
        <v>44629</v>
      </c>
      <c r="C283" s="259">
        <v>67.636289999999988</v>
      </c>
      <c r="D283" s="260">
        <v>69.955752796226463</v>
      </c>
      <c r="E283" s="259">
        <f t="shared" si="19"/>
        <v>67.636289999999988</v>
      </c>
      <c r="F283" s="266"/>
      <c r="G283" s="190" t="str">
        <f t="shared" si="20"/>
        <v/>
      </c>
      <c r="H283" s="261" t="str">
        <f t="shared" si="21"/>
        <v/>
      </c>
      <c r="I283" s="262"/>
    </row>
    <row r="284" spans="1:9">
      <c r="A284" s="257">
        <f t="shared" si="18"/>
        <v>282</v>
      </c>
      <c r="B284" s="258">
        <v>44630</v>
      </c>
      <c r="C284" s="259">
        <v>66.398049</v>
      </c>
      <c r="D284" s="260">
        <v>69.955752796226463</v>
      </c>
      <c r="E284" s="259">
        <f t="shared" si="19"/>
        <v>66.398049</v>
      </c>
      <c r="F284" s="266"/>
      <c r="G284" s="190" t="str">
        <f t="shared" si="20"/>
        <v/>
      </c>
      <c r="H284" s="261" t="str">
        <f t="shared" si="21"/>
        <v/>
      </c>
      <c r="I284" s="262"/>
    </row>
    <row r="285" spans="1:9">
      <c r="A285" s="257">
        <f t="shared" si="18"/>
        <v>283</v>
      </c>
      <c r="B285" s="258">
        <v>44631</v>
      </c>
      <c r="C285" s="259">
        <v>24.921495</v>
      </c>
      <c r="D285" s="260">
        <v>69.955752796226463</v>
      </c>
      <c r="E285" s="259">
        <f t="shared" si="19"/>
        <v>24.921495</v>
      </c>
      <c r="F285" s="266"/>
      <c r="G285" s="190" t="str">
        <f t="shared" si="20"/>
        <v/>
      </c>
      <c r="H285" s="261" t="str">
        <f t="shared" si="21"/>
        <v/>
      </c>
      <c r="I285" s="262"/>
    </row>
    <row r="286" spans="1:9">
      <c r="A286" s="257">
        <f t="shared" si="18"/>
        <v>284</v>
      </c>
      <c r="B286" s="258">
        <v>44632</v>
      </c>
      <c r="C286" s="259">
        <v>61.151569000000002</v>
      </c>
      <c r="D286" s="260">
        <v>69.955752796226463</v>
      </c>
      <c r="E286" s="259">
        <f t="shared" si="19"/>
        <v>61.151569000000002</v>
      </c>
      <c r="F286" s="266"/>
      <c r="G286" s="190" t="str">
        <f t="shared" si="20"/>
        <v/>
      </c>
      <c r="H286" s="261" t="str">
        <f t="shared" si="21"/>
        <v/>
      </c>
      <c r="I286" s="262"/>
    </row>
    <row r="287" spans="1:9">
      <c r="A287" s="257">
        <f t="shared" si="18"/>
        <v>285</v>
      </c>
      <c r="B287" s="258">
        <v>44633</v>
      </c>
      <c r="C287" s="259">
        <v>75.262876000000006</v>
      </c>
      <c r="D287" s="260">
        <v>69.955752796226463</v>
      </c>
      <c r="E287" s="259">
        <f t="shared" si="19"/>
        <v>69.955752796226463</v>
      </c>
      <c r="F287" s="266"/>
      <c r="G287" s="190" t="str">
        <f t="shared" si="20"/>
        <v/>
      </c>
      <c r="H287" s="261" t="str">
        <f t="shared" si="21"/>
        <v/>
      </c>
      <c r="I287" s="262"/>
    </row>
    <row r="288" spans="1:9">
      <c r="A288" s="257">
        <f t="shared" si="18"/>
        <v>286</v>
      </c>
      <c r="B288" s="258">
        <v>44634</v>
      </c>
      <c r="C288" s="259">
        <v>18.20748</v>
      </c>
      <c r="D288" s="260">
        <v>69.955752796226463</v>
      </c>
      <c r="E288" s="259">
        <f t="shared" si="19"/>
        <v>18.20748</v>
      </c>
      <c r="F288" s="266"/>
      <c r="G288" s="190" t="str">
        <f t="shared" si="20"/>
        <v/>
      </c>
      <c r="H288" s="261" t="str">
        <f t="shared" si="21"/>
        <v/>
      </c>
      <c r="I288" s="262"/>
    </row>
    <row r="289" spans="1:9">
      <c r="A289" s="257">
        <f t="shared" si="18"/>
        <v>287</v>
      </c>
      <c r="B289" s="258">
        <v>44635</v>
      </c>
      <c r="C289" s="259">
        <v>19.085939</v>
      </c>
      <c r="D289" s="260">
        <v>69.955752796226463</v>
      </c>
      <c r="E289" s="259">
        <f t="shared" si="19"/>
        <v>19.085939</v>
      </c>
      <c r="F289" s="266"/>
      <c r="G289" s="190" t="str">
        <f t="shared" si="20"/>
        <v>M</v>
      </c>
      <c r="H289" s="261" t="str">
        <f t="shared" si="21"/>
        <v>70,0</v>
      </c>
      <c r="I289" s="262"/>
    </row>
    <row r="290" spans="1:9">
      <c r="A290" s="257">
        <f t="shared" si="18"/>
        <v>288</v>
      </c>
      <c r="B290" s="258">
        <v>44636</v>
      </c>
      <c r="C290" s="259">
        <v>10.901577</v>
      </c>
      <c r="D290" s="260">
        <v>69.955752796226463</v>
      </c>
      <c r="E290" s="259">
        <f t="shared" si="19"/>
        <v>10.901577</v>
      </c>
      <c r="F290" s="266"/>
      <c r="G290" s="190" t="str">
        <f t="shared" si="20"/>
        <v/>
      </c>
      <c r="H290" s="261" t="str">
        <f t="shared" si="21"/>
        <v/>
      </c>
      <c r="I290" s="262"/>
    </row>
    <row r="291" spans="1:9">
      <c r="A291" s="257">
        <f t="shared" si="18"/>
        <v>289</v>
      </c>
      <c r="B291" s="258">
        <v>44637</v>
      </c>
      <c r="C291" s="259">
        <v>23.206485000000001</v>
      </c>
      <c r="D291" s="260">
        <v>69.955752796226463</v>
      </c>
      <c r="E291" s="259">
        <f t="shared" si="19"/>
        <v>23.206485000000001</v>
      </c>
      <c r="F291" s="266"/>
      <c r="G291" s="190" t="str">
        <f t="shared" si="20"/>
        <v/>
      </c>
      <c r="H291" s="261" t="str">
        <f t="shared" si="21"/>
        <v/>
      </c>
      <c r="I291" s="262"/>
    </row>
    <row r="292" spans="1:9">
      <c r="A292" s="257">
        <f t="shared" si="18"/>
        <v>290</v>
      </c>
      <c r="B292" s="258">
        <v>44638</v>
      </c>
      <c r="C292" s="259">
        <v>38.313834999999997</v>
      </c>
      <c r="D292" s="260">
        <v>69.955752796226463</v>
      </c>
      <c r="E292" s="259">
        <f t="shared" si="19"/>
        <v>38.313834999999997</v>
      </c>
      <c r="F292" s="266"/>
      <c r="G292" s="190" t="str">
        <f t="shared" si="20"/>
        <v/>
      </c>
      <c r="H292" s="261" t="str">
        <f t="shared" si="21"/>
        <v/>
      </c>
      <c r="I292" s="262"/>
    </row>
    <row r="293" spans="1:9">
      <c r="A293" s="257">
        <f t="shared" si="18"/>
        <v>291</v>
      </c>
      <c r="B293" s="258">
        <v>44639</v>
      </c>
      <c r="C293" s="259">
        <v>45.825392999999998</v>
      </c>
      <c r="D293" s="260">
        <v>69.955752796226463</v>
      </c>
      <c r="E293" s="259">
        <f t="shared" si="19"/>
        <v>45.825392999999998</v>
      </c>
      <c r="F293" s="266"/>
      <c r="G293" s="190" t="str">
        <f t="shared" si="20"/>
        <v/>
      </c>
      <c r="H293" s="261" t="str">
        <f t="shared" si="21"/>
        <v/>
      </c>
      <c r="I293" s="262"/>
    </row>
    <row r="294" spans="1:9">
      <c r="A294" s="257">
        <f t="shared" si="18"/>
        <v>292</v>
      </c>
      <c r="B294" s="258">
        <v>44640</v>
      </c>
      <c r="C294" s="259">
        <v>43.448278000000002</v>
      </c>
      <c r="D294" s="260">
        <v>69.955752796226463</v>
      </c>
      <c r="E294" s="259">
        <f t="shared" si="19"/>
        <v>43.448278000000002</v>
      </c>
      <c r="F294" s="266"/>
      <c r="G294" s="190" t="str">
        <f t="shared" si="20"/>
        <v/>
      </c>
      <c r="H294" s="261" t="str">
        <f t="shared" si="21"/>
        <v/>
      </c>
      <c r="I294" s="262"/>
    </row>
    <row r="295" spans="1:9">
      <c r="A295" s="257">
        <f t="shared" si="18"/>
        <v>293</v>
      </c>
      <c r="B295" s="258">
        <v>44641</v>
      </c>
      <c r="C295" s="259">
        <v>31.658595999999999</v>
      </c>
      <c r="D295" s="260">
        <v>69.955752796226463</v>
      </c>
      <c r="E295" s="259">
        <f t="shared" si="19"/>
        <v>31.658595999999999</v>
      </c>
      <c r="F295" s="266"/>
      <c r="G295" s="190" t="str">
        <f t="shared" si="20"/>
        <v/>
      </c>
      <c r="H295" s="261" t="str">
        <f t="shared" si="21"/>
        <v/>
      </c>
      <c r="I295" s="262"/>
    </row>
    <row r="296" spans="1:9">
      <c r="A296" s="257">
        <f t="shared" si="18"/>
        <v>294</v>
      </c>
      <c r="B296" s="258">
        <v>44642</v>
      </c>
      <c r="C296" s="259">
        <v>36.070926</v>
      </c>
      <c r="D296" s="260">
        <v>69.955752796226463</v>
      </c>
      <c r="E296" s="259">
        <f t="shared" si="19"/>
        <v>36.070926</v>
      </c>
      <c r="F296" s="266"/>
      <c r="G296" s="190" t="str">
        <f t="shared" si="20"/>
        <v/>
      </c>
      <c r="H296" s="261" t="str">
        <f t="shared" si="21"/>
        <v/>
      </c>
      <c r="I296" s="262"/>
    </row>
    <row r="297" spans="1:9">
      <c r="A297" s="257">
        <f t="shared" si="18"/>
        <v>295</v>
      </c>
      <c r="B297" s="258">
        <v>44643</v>
      </c>
      <c r="C297" s="259">
        <v>27.752193999999999</v>
      </c>
      <c r="D297" s="260">
        <v>69.955752796226463</v>
      </c>
      <c r="E297" s="259">
        <f t="shared" si="19"/>
        <v>27.752193999999999</v>
      </c>
      <c r="F297" s="266"/>
      <c r="G297" s="190" t="str">
        <f t="shared" si="20"/>
        <v/>
      </c>
      <c r="H297" s="261" t="str">
        <f t="shared" si="21"/>
        <v/>
      </c>
      <c r="I297" s="262"/>
    </row>
    <row r="298" spans="1:9">
      <c r="A298" s="257">
        <f t="shared" si="18"/>
        <v>296</v>
      </c>
      <c r="B298" s="258">
        <v>44644</v>
      </c>
      <c r="C298" s="259">
        <v>21.947319</v>
      </c>
      <c r="D298" s="260">
        <v>69.955752796226463</v>
      </c>
      <c r="E298" s="259">
        <f t="shared" si="19"/>
        <v>21.947319</v>
      </c>
      <c r="F298" s="266"/>
      <c r="G298" s="190" t="str">
        <f t="shared" si="20"/>
        <v/>
      </c>
      <c r="H298" s="261" t="str">
        <f t="shared" si="21"/>
        <v/>
      </c>
      <c r="I298" s="262"/>
    </row>
    <row r="299" spans="1:9">
      <c r="A299" s="257">
        <f t="shared" si="18"/>
        <v>297</v>
      </c>
      <c r="B299" s="258">
        <v>44645</v>
      </c>
      <c r="C299" s="259">
        <v>26.550758000000002</v>
      </c>
      <c r="D299" s="260">
        <v>69.955752796226463</v>
      </c>
      <c r="E299" s="259">
        <f t="shared" si="19"/>
        <v>26.550758000000002</v>
      </c>
      <c r="F299" s="266"/>
      <c r="G299" s="190" t="str">
        <f t="shared" si="20"/>
        <v/>
      </c>
      <c r="H299" s="261" t="str">
        <f t="shared" si="21"/>
        <v/>
      </c>
      <c r="I299" s="262"/>
    </row>
    <row r="300" spans="1:9">
      <c r="A300" s="257">
        <f t="shared" si="18"/>
        <v>298</v>
      </c>
      <c r="B300" s="258">
        <v>44646</v>
      </c>
      <c r="C300" s="259">
        <v>42.189472000000002</v>
      </c>
      <c r="D300" s="260">
        <v>69.955752796226463</v>
      </c>
      <c r="E300" s="259">
        <f t="shared" si="19"/>
        <v>42.189472000000002</v>
      </c>
      <c r="F300" s="266"/>
      <c r="G300" s="190" t="str">
        <f t="shared" si="20"/>
        <v/>
      </c>
      <c r="H300" s="261" t="str">
        <f t="shared" si="21"/>
        <v/>
      </c>
      <c r="I300" s="262"/>
    </row>
    <row r="301" spans="1:9">
      <c r="A301" s="257">
        <f t="shared" si="18"/>
        <v>299</v>
      </c>
      <c r="B301" s="258">
        <v>44647</v>
      </c>
      <c r="C301" s="259">
        <v>68.668347999999995</v>
      </c>
      <c r="D301" s="260">
        <v>69.955752796226463</v>
      </c>
      <c r="E301" s="259">
        <f t="shared" si="19"/>
        <v>68.668347999999995</v>
      </c>
      <c r="F301" s="266"/>
      <c r="G301" s="190" t="str">
        <f t="shared" si="20"/>
        <v/>
      </c>
      <c r="H301" s="261" t="str">
        <f t="shared" si="21"/>
        <v/>
      </c>
      <c r="I301" s="262"/>
    </row>
    <row r="302" spans="1:9">
      <c r="A302" s="257">
        <f t="shared" si="18"/>
        <v>300</v>
      </c>
      <c r="B302" s="258">
        <v>44648</v>
      </c>
      <c r="C302" s="259">
        <v>55.508578</v>
      </c>
      <c r="D302" s="260">
        <v>69.955752796226463</v>
      </c>
      <c r="E302" s="259">
        <f t="shared" si="19"/>
        <v>55.508578</v>
      </c>
      <c r="F302" s="266"/>
      <c r="G302" s="190" t="str">
        <f t="shared" si="20"/>
        <v/>
      </c>
      <c r="H302" s="261" t="str">
        <f t="shared" si="21"/>
        <v/>
      </c>
      <c r="I302" s="262"/>
    </row>
    <row r="303" spans="1:9">
      <c r="A303" s="257">
        <f t="shared" si="18"/>
        <v>301</v>
      </c>
      <c r="B303" s="258">
        <v>44649</v>
      </c>
      <c r="C303" s="259">
        <v>40.792732000000001</v>
      </c>
      <c r="D303" s="260">
        <v>69.955752796226463</v>
      </c>
      <c r="E303" s="259">
        <f t="shared" si="19"/>
        <v>40.792732000000001</v>
      </c>
      <c r="F303" s="266"/>
      <c r="G303" s="190" t="str">
        <f t="shared" si="20"/>
        <v/>
      </c>
      <c r="H303" s="261" t="str">
        <f t="shared" si="21"/>
        <v/>
      </c>
      <c r="I303" s="262"/>
    </row>
    <row r="304" spans="1:9">
      <c r="A304" s="257">
        <f t="shared" si="18"/>
        <v>302</v>
      </c>
      <c r="B304" s="258">
        <v>44650</v>
      </c>
      <c r="C304" s="259">
        <v>53.814214</v>
      </c>
      <c r="D304" s="260">
        <v>69.955752796226463</v>
      </c>
      <c r="E304" s="259">
        <f t="shared" si="19"/>
        <v>53.814214</v>
      </c>
      <c r="F304" s="266"/>
      <c r="G304" s="190" t="str">
        <f t="shared" si="20"/>
        <v/>
      </c>
      <c r="H304" s="261" t="str">
        <f t="shared" si="21"/>
        <v/>
      </c>
      <c r="I304" s="262"/>
    </row>
    <row r="305" spans="1:9">
      <c r="A305" s="257">
        <f t="shared" si="18"/>
        <v>303</v>
      </c>
      <c r="B305" s="258">
        <v>44651</v>
      </c>
      <c r="C305" s="259">
        <v>68.404088000000002</v>
      </c>
      <c r="D305" s="260">
        <v>69.955752796226463</v>
      </c>
      <c r="E305" s="259">
        <f t="shared" si="19"/>
        <v>68.404088000000002</v>
      </c>
      <c r="F305" s="266"/>
      <c r="G305" s="190" t="str">
        <f t="shared" si="20"/>
        <v/>
      </c>
      <c r="H305" s="261" t="str">
        <f t="shared" si="21"/>
        <v/>
      </c>
      <c r="I305" s="262"/>
    </row>
    <row r="306" spans="1:9">
      <c r="A306" s="257">
        <f t="shared" si="18"/>
        <v>304</v>
      </c>
      <c r="B306" s="258">
        <v>44652</v>
      </c>
      <c r="C306" s="259">
        <v>87.895004</v>
      </c>
      <c r="D306" s="260">
        <v>75.276418731318273</v>
      </c>
      <c r="E306" s="259">
        <f t="shared" si="19"/>
        <v>75.276418731318273</v>
      </c>
      <c r="F306" s="266"/>
      <c r="G306" s="190" t="str">
        <f t="shared" si="20"/>
        <v/>
      </c>
      <c r="H306" s="261" t="str">
        <f t="shared" si="21"/>
        <v/>
      </c>
      <c r="I306" s="262"/>
    </row>
    <row r="307" spans="1:9">
      <c r="A307" s="257">
        <f t="shared" si="18"/>
        <v>305</v>
      </c>
      <c r="B307" s="258">
        <v>44653</v>
      </c>
      <c r="C307" s="259">
        <v>104.82602</v>
      </c>
      <c r="D307" s="260">
        <v>75.276418731318273</v>
      </c>
      <c r="E307" s="259">
        <f t="shared" si="19"/>
        <v>75.276418731318273</v>
      </c>
      <c r="F307" s="266"/>
      <c r="G307" s="190" t="str">
        <f t="shared" si="20"/>
        <v/>
      </c>
      <c r="H307" s="261" t="str">
        <f t="shared" si="21"/>
        <v/>
      </c>
      <c r="I307" s="262"/>
    </row>
    <row r="308" spans="1:9">
      <c r="A308" s="257">
        <f t="shared" si="18"/>
        <v>306</v>
      </c>
      <c r="B308" s="258">
        <v>44654</v>
      </c>
      <c r="C308" s="259">
        <v>99.979323000000008</v>
      </c>
      <c r="D308" s="260">
        <v>75.276418731318273</v>
      </c>
      <c r="E308" s="259">
        <f t="shared" si="19"/>
        <v>75.276418731318273</v>
      </c>
      <c r="F308" s="266"/>
      <c r="G308" s="190" t="str">
        <f t="shared" si="20"/>
        <v/>
      </c>
      <c r="H308" s="261" t="str">
        <f t="shared" si="21"/>
        <v/>
      </c>
      <c r="I308" s="262"/>
    </row>
    <row r="309" spans="1:9">
      <c r="A309" s="257">
        <f t="shared" si="18"/>
        <v>307</v>
      </c>
      <c r="B309" s="258">
        <v>44655</v>
      </c>
      <c r="C309" s="259">
        <v>55.087336000000001</v>
      </c>
      <c r="D309" s="260">
        <v>75.276418731318273</v>
      </c>
      <c r="E309" s="259">
        <f t="shared" si="19"/>
        <v>55.087336000000001</v>
      </c>
      <c r="F309" s="266"/>
      <c r="G309" s="190" t="str">
        <f t="shared" si="20"/>
        <v/>
      </c>
      <c r="H309" s="261" t="str">
        <f t="shared" si="21"/>
        <v/>
      </c>
      <c r="I309" s="262"/>
    </row>
    <row r="310" spans="1:9">
      <c r="A310" s="257">
        <f t="shared" si="18"/>
        <v>308</v>
      </c>
      <c r="B310" s="258">
        <v>44656</v>
      </c>
      <c r="C310" s="259">
        <v>39.091197000000001</v>
      </c>
      <c r="D310" s="260">
        <v>75.276418731318273</v>
      </c>
      <c r="E310" s="259">
        <f t="shared" si="19"/>
        <v>39.091197000000001</v>
      </c>
      <c r="F310" s="266"/>
      <c r="G310" s="190" t="str">
        <f t="shared" si="20"/>
        <v/>
      </c>
      <c r="H310" s="261" t="str">
        <f t="shared" si="21"/>
        <v/>
      </c>
      <c r="I310" s="262"/>
    </row>
    <row r="311" spans="1:9">
      <c r="A311" s="257">
        <f t="shared" si="18"/>
        <v>309</v>
      </c>
      <c r="B311" s="258">
        <v>44657</v>
      </c>
      <c r="C311" s="259">
        <v>93.150326000000007</v>
      </c>
      <c r="D311" s="260">
        <v>75.276418731318273</v>
      </c>
      <c r="E311" s="259">
        <f t="shared" si="19"/>
        <v>75.276418731318273</v>
      </c>
      <c r="F311" s="266"/>
      <c r="G311" s="190" t="str">
        <f t="shared" si="20"/>
        <v/>
      </c>
      <c r="H311" s="261" t="str">
        <f t="shared" si="21"/>
        <v/>
      </c>
      <c r="I311" s="262"/>
    </row>
    <row r="312" spans="1:9">
      <c r="A312" s="257">
        <f t="shared" si="18"/>
        <v>310</v>
      </c>
      <c r="B312" s="258">
        <v>44658</v>
      </c>
      <c r="C312" s="259">
        <v>105.14336499999999</v>
      </c>
      <c r="D312" s="260">
        <v>75.276418731318273</v>
      </c>
      <c r="E312" s="259">
        <f t="shared" si="19"/>
        <v>75.276418731318273</v>
      </c>
      <c r="F312" s="266"/>
      <c r="G312" s="190" t="str">
        <f t="shared" si="20"/>
        <v/>
      </c>
      <c r="H312" s="261" t="str">
        <f t="shared" si="21"/>
        <v/>
      </c>
      <c r="I312" s="262"/>
    </row>
    <row r="313" spans="1:9">
      <c r="A313" s="257">
        <f t="shared" si="18"/>
        <v>311</v>
      </c>
      <c r="B313" s="258">
        <v>44659</v>
      </c>
      <c r="C313" s="259">
        <v>77.472667000000001</v>
      </c>
      <c r="D313" s="260">
        <v>75.276418731318273</v>
      </c>
      <c r="E313" s="259">
        <f t="shared" si="19"/>
        <v>75.276418731318273</v>
      </c>
      <c r="F313" s="266"/>
      <c r="G313" s="190" t="str">
        <f t="shared" si="20"/>
        <v/>
      </c>
      <c r="H313" s="261" t="str">
        <f t="shared" si="21"/>
        <v/>
      </c>
      <c r="I313" s="262"/>
    </row>
    <row r="314" spans="1:9">
      <c r="A314" s="257">
        <f t="shared" si="18"/>
        <v>312</v>
      </c>
      <c r="B314" s="258">
        <v>44660</v>
      </c>
      <c r="C314" s="259">
        <v>80.196585999999996</v>
      </c>
      <c r="D314" s="260">
        <v>75.276418731318273</v>
      </c>
      <c r="E314" s="259">
        <f t="shared" si="19"/>
        <v>75.276418731318273</v>
      </c>
      <c r="F314" s="266"/>
      <c r="G314" s="190" t="str">
        <f t="shared" si="20"/>
        <v/>
      </c>
      <c r="H314" s="261" t="str">
        <f t="shared" si="21"/>
        <v/>
      </c>
      <c r="I314" s="262"/>
    </row>
    <row r="315" spans="1:9">
      <c r="A315" s="257">
        <f t="shared" si="18"/>
        <v>313</v>
      </c>
      <c r="B315" s="258">
        <v>44661</v>
      </c>
      <c r="C315" s="259">
        <v>97.129922000000008</v>
      </c>
      <c r="D315" s="260">
        <v>75.276418731318273</v>
      </c>
      <c r="E315" s="259">
        <f t="shared" si="19"/>
        <v>75.276418731318273</v>
      </c>
      <c r="F315" s="266"/>
      <c r="G315" s="190" t="str">
        <f t="shared" si="20"/>
        <v/>
      </c>
      <c r="H315" s="261" t="str">
        <f t="shared" si="21"/>
        <v/>
      </c>
      <c r="I315" s="262"/>
    </row>
    <row r="316" spans="1:9">
      <c r="A316" s="257">
        <f t="shared" si="18"/>
        <v>314</v>
      </c>
      <c r="B316" s="258">
        <v>44662</v>
      </c>
      <c r="C316" s="259">
        <v>69.466175000000007</v>
      </c>
      <c r="D316" s="260">
        <v>75.276418731318273</v>
      </c>
      <c r="E316" s="259">
        <f t="shared" si="19"/>
        <v>69.466175000000007</v>
      </c>
      <c r="F316" s="266"/>
      <c r="G316" s="190" t="str">
        <f t="shared" si="20"/>
        <v/>
      </c>
      <c r="H316" s="261" t="str">
        <f t="shared" si="21"/>
        <v/>
      </c>
      <c r="I316" s="262"/>
    </row>
    <row r="317" spans="1:9">
      <c r="A317" s="257">
        <f t="shared" si="18"/>
        <v>315</v>
      </c>
      <c r="B317" s="258">
        <v>44663</v>
      </c>
      <c r="C317" s="259">
        <v>51.714264999999997</v>
      </c>
      <c r="D317" s="260">
        <v>75.276418731318273</v>
      </c>
      <c r="E317" s="259">
        <f t="shared" si="19"/>
        <v>51.714264999999997</v>
      </c>
      <c r="F317" s="266"/>
      <c r="G317" s="190" t="str">
        <f t="shared" si="20"/>
        <v/>
      </c>
      <c r="H317" s="261" t="str">
        <f t="shared" si="21"/>
        <v/>
      </c>
      <c r="I317" s="262"/>
    </row>
    <row r="318" spans="1:9">
      <c r="A318" s="257">
        <f t="shared" si="18"/>
        <v>316</v>
      </c>
      <c r="B318" s="258">
        <v>44664</v>
      </c>
      <c r="C318" s="259">
        <v>75.035882000000001</v>
      </c>
      <c r="D318" s="260">
        <v>75.276418731318273</v>
      </c>
      <c r="E318" s="259">
        <f t="shared" si="19"/>
        <v>75.035882000000001</v>
      </c>
      <c r="F318" s="266"/>
      <c r="G318" s="190" t="str">
        <f t="shared" si="20"/>
        <v/>
      </c>
      <c r="H318" s="261" t="str">
        <f t="shared" si="21"/>
        <v/>
      </c>
      <c r="I318" s="262"/>
    </row>
    <row r="319" spans="1:9">
      <c r="A319" s="257">
        <f t="shared" si="18"/>
        <v>317</v>
      </c>
      <c r="B319" s="258">
        <v>44665</v>
      </c>
      <c r="C319" s="259">
        <v>95.315332999999995</v>
      </c>
      <c r="D319" s="260">
        <v>75.276418731318273</v>
      </c>
      <c r="E319" s="259">
        <f t="shared" si="19"/>
        <v>75.276418731318273</v>
      </c>
      <c r="F319" s="266"/>
      <c r="G319" s="190" t="str">
        <f t="shared" si="20"/>
        <v/>
      </c>
      <c r="H319" s="261" t="str">
        <f t="shared" si="21"/>
        <v/>
      </c>
      <c r="I319" s="262"/>
    </row>
    <row r="320" spans="1:9">
      <c r="A320" s="257">
        <f t="shared" si="18"/>
        <v>318</v>
      </c>
      <c r="B320" s="258">
        <v>44666</v>
      </c>
      <c r="C320" s="259">
        <v>103.832346</v>
      </c>
      <c r="D320" s="260">
        <v>75.276418731318273</v>
      </c>
      <c r="E320" s="259">
        <f t="shared" si="19"/>
        <v>75.276418731318273</v>
      </c>
      <c r="F320" s="266"/>
      <c r="G320" s="190" t="str">
        <f t="shared" si="20"/>
        <v>A</v>
      </c>
      <c r="H320" s="261" t="str">
        <f t="shared" si="21"/>
        <v>75,3</v>
      </c>
      <c r="I320" s="262"/>
    </row>
    <row r="321" spans="1:9">
      <c r="A321" s="257">
        <f t="shared" si="18"/>
        <v>319</v>
      </c>
      <c r="B321" s="258">
        <v>44667</v>
      </c>
      <c r="C321" s="259">
        <v>110.89655999999999</v>
      </c>
      <c r="D321" s="260">
        <v>75.276418731318273</v>
      </c>
      <c r="E321" s="259">
        <f t="shared" si="19"/>
        <v>75.276418731318273</v>
      </c>
      <c r="F321" s="266"/>
      <c r="G321" s="190" t="str">
        <f t="shared" si="20"/>
        <v/>
      </c>
      <c r="H321" s="261" t="str">
        <f t="shared" si="21"/>
        <v/>
      </c>
      <c r="I321" s="262"/>
    </row>
    <row r="322" spans="1:9">
      <c r="A322" s="257">
        <f t="shared" si="18"/>
        <v>320</v>
      </c>
      <c r="B322" s="258">
        <v>44668</v>
      </c>
      <c r="C322" s="259">
        <v>101.88423</v>
      </c>
      <c r="D322" s="260">
        <v>75.276418731318273</v>
      </c>
      <c r="E322" s="259">
        <f t="shared" si="19"/>
        <v>75.276418731318273</v>
      </c>
      <c r="F322" s="266"/>
      <c r="G322" s="190" t="str">
        <f t="shared" si="20"/>
        <v/>
      </c>
      <c r="H322" s="261" t="str">
        <f t="shared" si="21"/>
        <v/>
      </c>
      <c r="I322" s="262"/>
    </row>
    <row r="323" spans="1:9">
      <c r="A323" s="257">
        <f t="shared" si="18"/>
        <v>321</v>
      </c>
      <c r="B323" s="258">
        <v>44669</v>
      </c>
      <c r="C323" s="259">
        <v>106.44025000000001</v>
      </c>
      <c r="D323" s="260">
        <v>75.276418731318273</v>
      </c>
      <c r="E323" s="259">
        <f t="shared" si="19"/>
        <v>75.276418731318273</v>
      </c>
      <c r="F323" s="266"/>
      <c r="G323" s="190" t="str">
        <f t="shared" si="20"/>
        <v/>
      </c>
      <c r="H323" s="261" t="str">
        <f t="shared" si="21"/>
        <v/>
      </c>
      <c r="I323" s="262"/>
    </row>
    <row r="324" spans="1:9">
      <c r="A324" s="257">
        <f t="shared" ref="A324:A387" si="22">+A323+1</f>
        <v>322</v>
      </c>
      <c r="B324" s="258">
        <v>44670</v>
      </c>
      <c r="C324" s="259">
        <v>69.877051999999992</v>
      </c>
      <c r="D324" s="260">
        <v>75.276418731318273</v>
      </c>
      <c r="E324" s="259">
        <f t="shared" ref="E324:E387" si="23">IF(C324&gt;D324,D324,C324)</f>
        <v>69.877051999999992</v>
      </c>
      <c r="F324" s="266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61" t="str">
        <f t="shared" ref="H324:H387" si="25">IF(DAY($B324)=15,TEXT(D324,"#,0"),"")</f>
        <v/>
      </c>
      <c r="I324" s="262"/>
    </row>
    <row r="325" spans="1:9">
      <c r="A325" s="257">
        <f t="shared" si="22"/>
        <v>323</v>
      </c>
      <c r="B325" s="258">
        <v>44671</v>
      </c>
      <c r="C325" s="259">
        <v>49.988691999999993</v>
      </c>
      <c r="D325" s="260">
        <v>75.276418731318273</v>
      </c>
      <c r="E325" s="259">
        <f t="shared" si="23"/>
        <v>49.988691999999993</v>
      </c>
      <c r="F325" s="266"/>
      <c r="G325" s="190" t="str">
        <f t="shared" si="24"/>
        <v/>
      </c>
      <c r="H325" s="261" t="str">
        <f t="shared" si="25"/>
        <v/>
      </c>
      <c r="I325" s="262"/>
    </row>
    <row r="326" spans="1:9">
      <c r="A326" s="257">
        <f t="shared" si="22"/>
        <v>324</v>
      </c>
      <c r="B326" s="258">
        <v>44672</v>
      </c>
      <c r="C326" s="259">
        <v>98.236498000000012</v>
      </c>
      <c r="D326" s="260">
        <v>75.276418731318273</v>
      </c>
      <c r="E326" s="259">
        <f t="shared" si="23"/>
        <v>75.276418731318273</v>
      </c>
      <c r="F326" s="266"/>
      <c r="G326" s="190" t="str">
        <f t="shared" si="24"/>
        <v/>
      </c>
      <c r="H326" s="261" t="str">
        <f t="shared" si="25"/>
        <v/>
      </c>
      <c r="I326" s="262"/>
    </row>
    <row r="327" spans="1:9">
      <c r="A327" s="257">
        <f t="shared" si="22"/>
        <v>325</v>
      </c>
      <c r="B327" s="258">
        <v>44673</v>
      </c>
      <c r="C327" s="259">
        <v>37.812838999999997</v>
      </c>
      <c r="D327" s="260">
        <v>75.276418731318273</v>
      </c>
      <c r="E327" s="259">
        <f t="shared" si="23"/>
        <v>37.812838999999997</v>
      </c>
      <c r="F327" s="266"/>
      <c r="G327" s="190" t="str">
        <f t="shared" si="24"/>
        <v/>
      </c>
      <c r="H327" s="261" t="str">
        <f t="shared" si="25"/>
        <v/>
      </c>
      <c r="I327" s="262"/>
    </row>
    <row r="328" spans="1:9">
      <c r="A328" s="257">
        <f t="shared" si="22"/>
        <v>326</v>
      </c>
      <c r="B328" s="258">
        <v>44674</v>
      </c>
      <c r="C328" s="259">
        <v>70.766553999999999</v>
      </c>
      <c r="D328" s="260">
        <v>75.276418731318273</v>
      </c>
      <c r="E328" s="259">
        <f t="shared" si="23"/>
        <v>70.766553999999999</v>
      </c>
      <c r="F328" s="266"/>
      <c r="G328" s="190" t="str">
        <f t="shared" si="24"/>
        <v/>
      </c>
      <c r="H328" s="261" t="str">
        <f t="shared" si="25"/>
        <v/>
      </c>
      <c r="I328" s="262"/>
    </row>
    <row r="329" spans="1:9">
      <c r="A329" s="257">
        <f t="shared" si="22"/>
        <v>327</v>
      </c>
      <c r="B329" s="258">
        <v>44675</v>
      </c>
      <c r="C329" s="259">
        <v>105.22932</v>
      </c>
      <c r="D329" s="260">
        <v>75.276418731318273</v>
      </c>
      <c r="E329" s="259">
        <f t="shared" si="23"/>
        <v>75.276418731318273</v>
      </c>
      <c r="F329" s="266"/>
      <c r="G329" s="190" t="str">
        <f t="shared" si="24"/>
        <v/>
      </c>
      <c r="H329" s="261" t="str">
        <f t="shared" si="25"/>
        <v/>
      </c>
      <c r="I329" s="262"/>
    </row>
    <row r="330" spans="1:9">
      <c r="A330" s="257">
        <f t="shared" si="22"/>
        <v>328</v>
      </c>
      <c r="B330" s="258">
        <v>44676</v>
      </c>
      <c r="C330" s="259">
        <v>115.178146</v>
      </c>
      <c r="D330" s="260">
        <v>75.276418731318273</v>
      </c>
      <c r="E330" s="259">
        <f t="shared" si="23"/>
        <v>75.276418731318273</v>
      </c>
      <c r="F330" s="266"/>
      <c r="G330" s="190" t="str">
        <f t="shared" si="24"/>
        <v/>
      </c>
      <c r="H330" s="261" t="str">
        <f t="shared" si="25"/>
        <v/>
      </c>
      <c r="I330" s="262"/>
    </row>
    <row r="331" spans="1:9">
      <c r="A331" s="257">
        <f t="shared" si="22"/>
        <v>329</v>
      </c>
      <c r="B331" s="258">
        <v>44677</v>
      </c>
      <c r="C331" s="259">
        <v>84.243058999999988</v>
      </c>
      <c r="D331" s="260">
        <v>75.276418731318273</v>
      </c>
      <c r="E331" s="259">
        <f t="shared" si="23"/>
        <v>75.276418731318273</v>
      </c>
      <c r="F331" s="266"/>
      <c r="G331" s="190" t="str">
        <f t="shared" si="24"/>
        <v/>
      </c>
      <c r="H331" s="261" t="str">
        <f t="shared" si="25"/>
        <v/>
      </c>
      <c r="I331" s="262"/>
    </row>
    <row r="332" spans="1:9">
      <c r="A332" s="257">
        <f t="shared" si="22"/>
        <v>330</v>
      </c>
      <c r="B332" s="258">
        <v>44678</v>
      </c>
      <c r="C332" s="259">
        <v>66.081136999999998</v>
      </c>
      <c r="D332" s="260">
        <v>75.276418731318273</v>
      </c>
      <c r="E332" s="259">
        <f t="shared" si="23"/>
        <v>66.081136999999998</v>
      </c>
      <c r="F332" s="266"/>
      <c r="G332" s="190" t="str">
        <f t="shared" si="24"/>
        <v/>
      </c>
      <c r="H332" s="261" t="str">
        <f t="shared" si="25"/>
        <v/>
      </c>
      <c r="I332" s="262"/>
    </row>
    <row r="333" spans="1:9">
      <c r="A333" s="257">
        <f t="shared" si="22"/>
        <v>331</v>
      </c>
      <c r="B333" s="258">
        <v>44679</v>
      </c>
      <c r="C333" s="259">
        <v>67.240855999999994</v>
      </c>
      <c r="D333" s="260">
        <v>75.276418731318273</v>
      </c>
      <c r="E333" s="259">
        <f t="shared" si="23"/>
        <v>67.240855999999994</v>
      </c>
      <c r="F333" s="266"/>
      <c r="G333" s="190" t="str">
        <f t="shared" si="24"/>
        <v/>
      </c>
      <c r="H333" s="261" t="str">
        <f t="shared" si="25"/>
        <v/>
      </c>
      <c r="I333" s="262"/>
    </row>
    <row r="334" spans="1:9">
      <c r="A334" s="257">
        <f t="shared" si="22"/>
        <v>332</v>
      </c>
      <c r="B334" s="258">
        <v>44680</v>
      </c>
      <c r="C334" s="259">
        <v>112.928438</v>
      </c>
      <c r="D334" s="260">
        <v>75.276418731318273</v>
      </c>
      <c r="E334" s="259">
        <f t="shared" si="23"/>
        <v>75.276418731318273</v>
      </c>
      <c r="F334" s="266"/>
      <c r="G334" s="190" t="str">
        <f t="shared" si="24"/>
        <v/>
      </c>
      <c r="H334" s="261" t="str">
        <f t="shared" si="25"/>
        <v/>
      </c>
      <c r="I334" s="262"/>
    </row>
    <row r="335" spans="1:9">
      <c r="A335" s="257">
        <f t="shared" si="22"/>
        <v>333</v>
      </c>
      <c r="B335" s="258">
        <v>44681</v>
      </c>
      <c r="C335" s="259">
        <v>103.47963300000001</v>
      </c>
      <c r="D335" s="260">
        <v>75.276418731318273</v>
      </c>
      <c r="E335" s="259">
        <f t="shared" si="23"/>
        <v>75.276418731318273</v>
      </c>
      <c r="F335" s="266"/>
      <c r="G335" s="190" t="str">
        <f t="shared" si="24"/>
        <v/>
      </c>
      <c r="H335" s="261" t="str">
        <f t="shared" si="25"/>
        <v/>
      </c>
      <c r="I335" s="262"/>
    </row>
    <row r="336" spans="1:9">
      <c r="A336" s="257">
        <f t="shared" si="22"/>
        <v>334</v>
      </c>
      <c r="B336" s="258">
        <v>44682</v>
      </c>
      <c r="C336" s="259">
        <v>111.138558</v>
      </c>
      <c r="D336" s="260">
        <v>88.879255606463232</v>
      </c>
      <c r="E336" s="259">
        <f t="shared" si="23"/>
        <v>88.879255606463232</v>
      </c>
      <c r="F336" s="266"/>
      <c r="G336" s="190" t="str">
        <f t="shared" si="24"/>
        <v/>
      </c>
      <c r="H336" s="261" t="str">
        <f t="shared" si="25"/>
        <v/>
      </c>
      <c r="I336" s="262"/>
    </row>
    <row r="337" spans="1:9">
      <c r="A337" s="257">
        <f t="shared" si="22"/>
        <v>335</v>
      </c>
      <c r="B337" s="258">
        <v>44683</v>
      </c>
      <c r="C337" s="259">
        <v>85.090758000000008</v>
      </c>
      <c r="D337" s="260">
        <v>88.879255606463232</v>
      </c>
      <c r="E337" s="259">
        <f t="shared" si="23"/>
        <v>85.090758000000008</v>
      </c>
      <c r="F337" s="266"/>
      <c r="G337" s="190" t="str">
        <f t="shared" si="24"/>
        <v/>
      </c>
      <c r="H337" s="261" t="str">
        <f t="shared" si="25"/>
        <v/>
      </c>
      <c r="I337" s="262"/>
    </row>
    <row r="338" spans="1:9">
      <c r="A338" s="257">
        <f t="shared" si="22"/>
        <v>336</v>
      </c>
      <c r="B338" s="258">
        <v>44684</v>
      </c>
      <c r="C338" s="259">
        <v>66.185267999999994</v>
      </c>
      <c r="D338" s="260">
        <v>88.879255606463232</v>
      </c>
      <c r="E338" s="259">
        <f t="shared" si="23"/>
        <v>66.185267999999994</v>
      </c>
      <c r="F338" s="266"/>
      <c r="G338" s="190" t="str">
        <f t="shared" si="24"/>
        <v/>
      </c>
      <c r="H338" s="261" t="str">
        <f t="shared" si="25"/>
        <v/>
      </c>
      <c r="I338" s="262"/>
    </row>
    <row r="339" spans="1:9">
      <c r="A339" s="257">
        <f t="shared" si="22"/>
        <v>337</v>
      </c>
      <c r="B339" s="258">
        <v>44685</v>
      </c>
      <c r="C339" s="259">
        <v>72.241969999999995</v>
      </c>
      <c r="D339" s="260">
        <v>88.879255606463232</v>
      </c>
      <c r="E339" s="259">
        <f t="shared" si="23"/>
        <v>72.241969999999995</v>
      </c>
      <c r="F339" s="266"/>
      <c r="G339" s="190" t="str">
        <f t="shared" si="24"/>
        <v/>
      </c>
      <c r="H339" s="261" t="str">
        <f t="shared" si="25"/>
        <v/>
      </c>
      <c r="I339" s="262"/>
    </row>
    <row r="340" spans="1:9">
      <c r="A340" s="257">
        <f t="shared" si="22"/>
        <v>338</v>
      </c>
      <c r="B340" s="258">
        <v>44686</v>
      </c>
      <c r="C340" s="259">
        <v>111.378096</v>
      </c>
      <c r="D340" s="260">
        <v>88.879255606463232</v>
      </c>
      <c r="E340" s="259">
        <f t="shared" si="23"/>
        <v>88.879255606463232</v>
      </c>
      <c r="F340" s="266"/>
      <c r="G340" s="190" t="str">
        <f t="shared" si="24"/>
        <v/>
      </c>
      <c r="H340" s="261" t="str">
        <f t="shared" si="25"/>
        <v/>
      </c>
      <c r="I340" s="262"/>
    </row>
    <row r="341" spans="1:9">
      <c r="A341" s="257">
        <f t="shared" si="22"/>
        <v>339</v>
      </c>
      <c r="B341" s="258">
        <v>44687</v>
      </c>
      <c r="C341" s="259">
        <v>121.32761000000001</v>
      </c>
      <c r="D341" s="260">
        <v>88.879255606463232</v>
      </c>
      <c r="E341" s="259">
        <f t="shared" si="23"/>
        <v>88.879255606463232</v>
      </c>
      <c r="F341" s="266"/>
      <c r="G341" s="190" t="str">
        <f t="shared" si="24"/>
        <v/>
      </c>
      <c r="H341" s="261" t="str">
        <f t="shared" si="25"/>
        <v/>
      </c>
      <c r="I341" s="262"/>
    </row>
    <row r="342" spans="1:9">
      <c r="A342" s="257">
        <f t="shared" si="22"/>
        <v>340</v>
      </c>
      <c r="B342" s="258">
        <v>44688</v>
      </c>
      <c r="C342" s="259">
        <v>120.202611</v>
      </c>
      <c r="D342" s="260">
        <v>88.879255606463232</v>
      </c>
      <c r="E342" s="259">
        <f t="shared" si="23"/>
        <v>88.879255606463232</v>
      </c>
      <c r="F342" s="266"/>
      <c r="G342" s="190" t="str">
        <f t="shared" si="24"/>
        <v/>
      </c>
      <c r="H342" s="261" t="str">
        <f t="shared" si="25"/>
        <v/>
      </c>
      <c r="I342" s="262"/>
    </row>
    <row r="343" spans="1:9">
      <c r="A343" s="257">
        <f t="shared" si="22"/>
        <v>341</v>
      </c>
      <c r="B343" s="258">
        <v>44689</v>
      </c>
      <c r="C343" s="259">
        <v>117.552834</v>
      </c>
      <c r="D343" s="260">
        <v>88.879255606463232</v>
      </c>
      <c r="E343" s="259">
        <f t="shared" si="23"/>
        <v>88.879255606463232</v>
      </c>
      <c r="F343" s="266"/>
      <c r="G343" s="190" t="str">
        <f t="shared" si="24"/>
        <v/>
      </c>
      <c r="H343" s="261" t="str">
        <f t="shared" si="25"/>
        <v/>
      </c>
      <c r="I343" s="262"/>
    </row>
    <row r="344" spans="1:9">
      <c r="A344" s="257">
        <f t="shared" si="22"/>
        <v>342</v>
      </c>
      <c r="B344" s="258">
        <v>44690</v>
      </c>
      <c r="C344" s="259">
        <v>119.16309800000001</v>
      </c>
      <c r="D344" s="260">
        <v>88.879255606463232</v>
      </c>
      <c r="E344" s="259">
        <f t="shared" si="23"/>
        <v>88.879255606463232</v>
      </c>
      <c r="F344" s="266"/>
      <c r="G344" s="190" t="str">
        <f t="shared" si="24"/>
        <v/>
      </c>
      <c r="H344" s="261" t="str">
        <f t="shared" si="25"/>
        <v/>
      </c>
      <c r="I344" s="262"/>
    </row>
    <row r="345" spans="1:9">
      <c r="A345" s="257">
        <f t="shared" si="22"/>
        <v>343</v>
      </c>
      <c r="B345" s="258">
        <v>44691</v>
      </c>
      <c r="C345" s="259">
        <v>119.58870300000001</v>
      </c>
      <c r="D345" s="260">
        <v>88.879255606463232</v>
      </c>
      <c r="E345" s="259">
        <f t="shared" si="23"/>
        <v>88.879255606463232</v>
      </c>
      <c r="F345" s="266"/>
      <c r="G345" s="190" t="str">
        <f t="shared" si="24"/>
        <v/>
      </c>
      <c r="H345" s="261" t="str">
        <f t="shared" si="25"/>
        <v/>
      </c>
      <c r="I345" s="262"/>
    </row>
    <row r="346" spans="1:9">
      <c r="A346" s="257">
        <f t="shared" si="22"/>
        <v>344</v>
      </c>
      <c r="B346" s="258">
        <v>44692</v>
      </c>
      <c r="C346" s="259">
        <v>112.651034</v>
      </c>
      <c r="D346" s="260">
        <v>88.879255606463232</v>
      </c>
      <c r="E346" s="259">
        <f t="shared" si="23"/>
        <v>88.879255606463232</v>
      </c>
      <c r="F346" s="266"/>
      <c r="G346" s="190" t="str">
        <f t="shared" si="24"/>
        <v/>
      </c>
      <c r="H346" s="261" t="str">
        <f t="shared" si="25"/>
        <v/>
      </c>
      <c r="I346" s="262"/>
    </row>
    <row r="347" spans="1:9">
      <c r="A347" s="257">
        <f t="shared" si="22"/>
        <v>345</v>
      </c>
      <c r="B347" s="258">
        <v>44693</v>
      </c>
      <c r="C347" s="259">
        <v>100.531626</v>
      </c>
      <c r="D347" s="260">
        <v>88.879255606463232</v>
      </c>
      <c r="E347" s="259">
        <f t="shared" si="23"/>
        <v>88.879255606463232</v>
      </c>
      <c r="F347" s="266"/>
      <c r="G347" s="190" t="str">
        <f t="shared" si="24"/>
        <v/>
      </c>
      <c r="H347" s="261" t="str">
        <f t="shared" si="25"/>
        <v/>
      </c>
      <c r="I347" s="262"/>
    </row>
    <row r="348" spans="1:9">
      <c r="A348" s="257">
        <f t="shared" si="22"/>
        <v>346</v>
      </c>
      <c r="B348" s="258">
        <v>44694</v>
      </c>
      <c r="C348" s="259">
        <v>114.21579700000001</v>
      </c>
      <c r="D348" s="260">
        <v>88.879255606463232</v>
      </c>
      <c r="E348" s="259">
        <f t="shared" si="23"/>
        <v>88.879255606463232</v>
      </c>
      <c r="F348" s="266"/>
      <c r="G348" s="190" t="str">
        <f t="shared" si="24"/>
        <v/>
      </c>
      <c r="H348" s="261" t="str">
        <f t="shared" si="25"/>
        <v/>
      </c>
      <c r="I348" s="262"/>
    </row>
    <row r="349" spans="1:9">
      <c r="A349" s="257">
        <f t="shared" si="22"/>
        <v>347</v>
      </c>
      <c r="B349" s="258">
        <v>44695</v>
      </c>
      <c r="C349" s="259">
        <v>97.462623999999991</v>
      </c>
      <c r="D349" s="260">
        <v>88.879255606463232</v>
      </c>
      <c r="E349" s="259">
        <f t="shared" si="23"/>
        <v>88.879255606463232</v>
      </c>
      <c r="F349" s="266"/>
      <c r="G349" s="190" t="str">
        <f t="shared" si="24"/>
        <v/>
      </c>
      <c r="H349" s="261" t="str">
        <f t="shared" si="25"/>
        <v/>
      </c>
      <c r="I349" s="262"/>
    </row>
    <row r="350" spans="1:9">
      <c r="A350" s="257">
        <f t="shared" si="22"/>
        <v>348</v>
      </c>
      <c r="B350" s="258">
        <v>44696</v>
      </c>
      <c r="C350" s="259">
        <v>96.442486000000002</v>
      </c>
      <c r="D350" s="260">
        <v>88.879255606463232</v>
      </c>
      <c r="E350" s="259">
        <f t="shared" si="23"/>
        <v>88.879255606463232</v>
      </c>
      <c r="F350" s="266"/>
      <c r="G350" s="190" t="str">
        <f t="shared" si="24"/>
        <v>M</v>
      </c>
      <c r="H350" s="261" t="str">
        <f t="shared" si="25"/>
        <v>88,9</v>
      </c>
      <c r="I350" s="262"/>
    </row>
    <row r="351" spans="1:9">
      <c r="A351" s="257">
        <f t="shared" si="22"/>
        <v>349</v>
      </c>
      <c r="B351" s="258">
        <v>44697</v>
      </c>
      <c r="C351" s="259">
        <v>116.139053</v>
      </c>
      <c r="D351" s="260">
        <v>88.879255606463232</v>
      </c>
      <c r="E351" s="259">
        <f t="shared" si="23"/>
        <v>88.879255606463232</v>
      </c>
      <c r="F351" s="266"/>
      <c r="G351" s="190" t="str">
        <f t="shared" si="24"/>
        <v/>
      </c>
      <c r="H351" s="261" t="str">
        <f t="shared" si="25"/>
        <v/>
      </c>
      <c r="I351" s="262"/>
    </row>
    <row r="352" spans="1:9">
      <c r="A352" s="257">
        <f t="shared" si="22"/>
        <v>350</v>
      </c>
      <c r="B352" s="258">
        <v>44698</v>
      </c>
      <c r="C352" s="259">
        <v>117.95047199999999</v>
      </c>
      <c r="D352" s="260">
        <v>88.879255606463232</v>
      </c>
      <c r="E352" s="259">
        <f t="shared" si="23"/>
        <v>88.879255606463232</v>
      </c>
      <c r="F352" s="266"/>
      <c r="G352" s="190" t="str">
        <f t="shared" si="24"/>
        <v/>
      </c>
      <c r="H352" s="261" t="str">
        <f t="shared" si="25"/>
        <v/>
      </c>
      <c r="I352" s="262"/>
    </row>
    <row r="353" spans="1:9">
      <c r="A353" s="257">
        <f t="shared" si="22"/>
        <v>351</v>
      </c>
      <c r="B353" s="258">
        <v>44699</v>
      </c>
      <c r="C353" s="259">
        <v>108.768536</v>
      </c>
      <c r="D353" s="260">
        <v>88.879255606463232</v>
      </c>
      <c r="E353" s="259">
        <f t="shared" si="23"/>
        <v>88.879255606463232</v>
      </c>
      <c r="F353" s="266"/>
      <c r="G353" s="190" t="str">
        <f t="shared" si="24"/>
        <v/>
      </c>
      <c r="H353" s="261" t="str">
        <f t="shared" si="25"/>
        <v/>
      </c>
      <c r="I353" s="262"/>
    </row>
    <row r="354" spans="1:9">
      <c r="A354" s="257">
        <f t="shared" si="22"/>
        <v>352</v>
      </c>
      <c r="B354" s="258">
        <v>44700</v>
      </c>
      <c r="C354" s="259">
        <v>107.064959</v>
      </c>
      <c r="D354" s="260">
        <v>88.879255606463232</v>
      </c>
      <c r="E354" s="259">
        <f t="shared" si="23"/>
        <v>88.879255606463232</v>
      </c>
      <c r="F354" s="266"/>
      <c r="G354" s="190" t="str">
        <f t="shared" si="24"/>
        <v/>
      </c>
      <c r="H354" s="261" t="str">
        <f t="shared" si="25"/>
        <v/>
      </c>
      <c r="I354" s="262"/>
    </row>
    <row r="355" spans="1:9">
      <c r="A355" s="257">
        <f t="shared" si="22"/>
        <v>353</v>
      </c>
      <c r="B355" s="258">
        <v>44701</v>
      </c>
      <c r="C355" s="259">
        <v>92.292722999999995</v>
      </c>
      <c r="D355" s="260">
        <v>88.879255606463232</v>
      </c>
      <c r="E355" s="259">
        <f t="shared" si="23"/>
        <v>88.879255606463232</v>
      </c>
      <c r="F355" s="266"/>
      <c r="G355" s="190" t="str">
        <f t="shared" si="24"/>
        <v/>
      </c>
      <c r="H355" s="261" t="str">
        <f t="shared" si="25"/>
        <v/>
      </c>
      <c r="I355" s="262"/>
    </row>
    <row r="356" spans="1:9">
      <c r="A356" s="257">
        <f t="shared" si="22"/>
        <v>354</v>
      </c>
      <c r="B356" s="258">
        <v>44702</v>
      </c>
      <c r="C356" s="259">
        <v>82.564250999999999</v>
      </c>
      <c r="D356" s="260">
        <v>88.879255606463232</v>
      </c>
      <c r="E356" s="259">
        <f t="shared" si="23"/>
        <v>82.564250999999999</v>
      </c>
      <c r="F356" s="266"/>
      <c r="G356" s="190" t="str">
        <f t="shared" si="24"/>
        <v/>
      </c>
      <c r="H356" s="261" t="str">
        <f t="shared" si="25"/>
        <v/>
      </c>
      <c r="I356" s="262"/>
    </row>
    <row r="357" spans="1:9">
      <c r="A357" s="257">
        <f t="shared" si="22"/>
        <v>355</v>
      </c>
      <c r="B357" s="258">
        <v>44703</v>
      </c>
      <c r="C357" s="259">
        <v>80.571767000000008</v>
      </c>
      <c r="D357" s="260">
        <v>88.879255606463232</v>
      </c>
      <c r="E357" s="259">
        <f t="shared" si="23"/>
        <v>80.571767000000008</v>
      </c>
      <c r="F357" s="266"/>
      <c r="G357" s="190" t="str">
        <f t="shared" si="24"/>
        <v/>
      </c>
      <c r="H357" s="261" t="str">
        <f t="shared" si="25"/>
        <v/>
      </c>
      <c r="I357" s="262"/>
    </row>
    <row r="358" spans="1:9">
      <c r="A358" s="257">
        <f t="shared" si="22"/>
        <v>356</v>
      </c>
      <c r="B358" s="258">
        <v>44704</v>
      </c>
      <c r="C358" s="259">
        <v>113.180476</v>
      </c>
      <c r="D358" s="260">
        <v>88.879255606463232</v>
      </c>
      <c r="E358" s="259">
        <f t="shared" si="23"/>
        <v>88.879255606463232</v>
      </c>
      <c r="F358" s="266"/>
      <c r="G358" s="190" t="str">
        <f t="shared" si="24"/>
        <v/>
      </c>
      <c r="H358" s="261" t="str">
        <f t="shared" si="25"/>
        <v/>
      </c>
      <c r="I358" s="262"/>
    </row>
    <row r="359" spans="1:9">
      <c r="A359" s="257">
        <f t="shared" si="22"/>
        <v>357</v>
      </c>
      <c r="B359" s="258">
        <v>44705</v>
      </c>
      <c r="C359" s="259">
        <v>95.798518999999999</v>
      </c>
      <c r="D359" s="260">
        <v>88.879255606463232</v>
      </c>
      <c r="E359" s="259">
        <f t="shared" si="23"/>
        <v>88.879255606463232</v>
      </c>
      <c r="F359" s="266"/>
      <c r="G359" s="190" t="str">
        <f t="shared" si="24"/>
        <v/>
      </c>
      <c r="H359" s="261" t="str">
        <f t="shared" si="25"/>
        <v/>
      </c>
      <c r="I359" s="262"/>
    </row>
    <row r="360" spans="1:9">
      <c r="A360" s="257">
        <f t="shared" si="22"/>
        <v>358</v>
      </c>
      <c r="B360" s="258">
        <v>44706</v>
      </c>
      <c r="C360" s="259">
        <v>115.30036800000001</v>
      </c>
      <c r="D360" s="260">
        <v>88.879255606463232</v>
      </c>
      <c r="E360" s="259">
        <f t="shared" si="23"/>
        <v>88.879255606463232</v>
      </c>
      <c r="F360" s="266"/>
      <c r="G360" s="190" t="str">
        <f t="shared" si="24"/>
        <v/>
      </c>
      <c r="H360" s="261" t="str">
        <f t="shared" si="25"/>
        <v/>
      </c>
      <c r="I360" s="262"/>
    </row>
    <row r="361" spans="1:9">
      <c r="A361" s="257">
        <f t="shared" si="22"/>
        <v>359</v>
      </c>
      <c r="B361" s="258">
        <v>44707</v>
      </c>
      <c r="C361" s="259">
        <v>126.23812800000002</v>
      </c>
      <c r="D361" s="260">
        <v>88.879255606463232</v>
      </c>
      <c r="E361" s="259">
        <f t="shared" si="23"/>
        <v>88.879255606463232</v>
      </c>
      <c r="F361" s="266"/>
      <c r="G361" s="190" t="str">
        <f t="shared" si="24"/>
        <v/>
      </c>
      <c r="H361" s="261" t="str">
        <f t="shared" si="25"/>
        <v/>
      </c>
      <c r="I361" s="262"/>
    </row>
    <row r="362" spans="1:9">
      <c r="A362" s="257">
        <f t="shared" si="22"/>
        <v>360</v>
      </c>
      <c r="B362" s="258">
        <v>44708</v>
      </c>
      <c r="C362" s="259">
        <v>124.336591</v>
      </c>
      <c r="D362" s="260">
        <v>88.879255606463232</v>
      </c>
      <c r="E362" s="259">
        <f t="shared" si="23"/>
        <v>88.879255606463232</v>
      </c>
      <c r="F362" s="266"/>
      <c r="G362" s="190" t="str">
        <f t="shared" si="24"/>
        <v/>
      </c>
      <c r="H362" s="261" t="str">
        <f t="shared" si="25"/>
        <v/>
      </c>
      <c r="I362" s="262"/>
    </row>
    <row r="363" spans="1:9">
      <c r="A363" s="257">
        <f t="shared" si="22"/>
        <v>361</v>
      </c>
      <c r="B363" s="258">
        <v>44709</v>
      </c>
      <c r="C363" s="259">
        <v>120.71422</v>
      </c>
      <c r="D363" s="260">
        <v>88.879255606463232</v>
      </c>
      <c r="E363" s="259">
        <f t="shared" si="23"/>
        <v>88.879255606463232</v>
      </c>
      <c r="F363" s="266"/>
      <c r="G363" s="190" t="str">
        <f t="shared" si="24"/>
        <v/>
      </c>
      <c r="H363" s="261" t="str">
        <f t="shared" si="25"/>
        <v/>
      </c>
      <c r="I363" s="262"/>
    </row>
    <row r="364" spans="1:9">
      <c r="A364" s="257">
        <f t="shared" si="22"/>
        <v>362</v>
      </c>
      <c r="B364" s="258">
        <v>44710</v>
      </c>
      <c r="C364" s="259">
        <v>112.37822199999999</v>
      </c>
      <c r="D364" s="260">
        <v>88.879255606463232</v>
      </c>
      <c r="E364" s="259">
        <f t="shared" si="23"/>
        <v>88.879255606463232</v>
      </c>
      <c r="F364" s="266"/>
      <c r="G364" s="190" t="str">
        <f t="shared" si="24"/>
        <v/>
      </c>
      <c r="H364" s="261" t="str">
        <f t="shared" si="25"/>
        <v/>
      </c>
      <c r="I364" s="262"/>
    </row>
    <row r="365" spans="1:9">
      <c r="A365" s="257">
        <f t="shared" si="22"/>
        <v>363</v>
      </c>
      <c r="B365" s="258">
        <v>44711</v>
      </c>
      <c r="C365" s="259">
        <v>94.097832999999994</v>
      </c>
      <c r="D365" s="260">
        <v>88.879255606463232</v>
      </c>
      <c r="E365" s="259">
        <f t="shared" si="23"/>
        <v>88.879255606463232</v>
      </c>
      <c r="F365" s="266"/>
      <c r="G365" s="190" t="str">
        <f t="shared" si="24"/>
        <v/>
      </c>
      <c r="H365" s="261" t="str">
        <f t="shared" si="25"/>
        <v/>
      </c>
      <c r="I365" s="262"/>
    </row>
    <row r="366" spans="1:9">
      <c r="A366" s="257">
        <f t="shared" si="22"/>
        <v>364</v>
      </c>
      <c r="B366" s="258">
        <v>44712</v>
      </c>
      <c r="C366" s="259">
        <v>120.835729</v>
      </c>
      <c r="D366" s="260">
        <v>88.879255606463232</v>
      </c>
      <c r="E366" s="259">
        <f t="shared" si="23"/>
        <v>88.879255606463232</v>
      </c>
      <c r="F366" s="266"/>
      <c r="G366" s="190" t="str">
        <f t="shared" si="24"/>
        <v/>
      </c>
      <c r="H366" s="261" t="str">
        <f t="shared" si="25"/>
        <v/>
      </c>
      <c r="I366" s="262"/>
    </row>
    <row r="367" spans="1:9">
      <c r="A367" s="257">
        <f t="shared" si="22"/>
        <v>365</v>
      </c>
      <c r="B367" s="258">
        <v>44713</v>
      </c>
      <c r="C367" s="259">
        <v>104.083229</v>
      </c>
      <c r="D367" s="260">
        <v>93.280551130979475</v>
      </c>
      <c r="E367" s="259">
        <f t="shared" si="23"/>
        <v>93.280551130979475</v>
      </c>
      <c r="F367" s="266"/>
      <c r="G367" s="190" t="str">
        <f t="shared" si="24"/>
        <v/>
      </c>
      <c r="H367" s="261" t="str">
        <f t="shared" si="25"/>
        <v/>
      </c>
      <c r="I367" s="262"/>
    </row>
    <row r="368" spans="1:9">
      <c r="A368" s="257">
        <f t="shared" si="22"/>
        <v>366</v>
      </c>
      <c r="B368" s="258">
        <v>44714</v>
      </c>
      <c r="C368" s="259">
        <v>96.941939000000005</v>
      </c>
      <c r="D368" s="260">
        <v>93.280551130979475</v>
      </c>
      <c r="E368" s="259">
        <f t="shared" si="23"/>
        <v>93.280551130979475</v>
      </c>
      <c r="F368" s="266"/>
      <c r="G368" s="190" t="str">
        <f t="shared" si="24"/>
        <v/>
      </c>
      <c r="H368" s="261" t="str">
        <f t="shared" si="25"/>
        <v/>
      </c>
      <c r="I368" s="262"/>
    </row>
    <row r="369" spans="1:9">
      <c r="A369" s="257">
        <f t="shared" si="22"/>
        <v>367</v>
      </c>
      <c r="B369" s="258">
        <v>44715</v>
      </c>
      <c r="C369" s="259">
        <v>106.861419</v>
      </c>
      <c r="D369" s="260">
        <v>93.280551130979475</v>
      </c>
      <c r="E369" s="259">
        <f t="shared" si="23"/>
        <v>93.280551130979475</v>
      </c>
      <c r="F369" s="266"/>
      <c r="G369" s="190" t="str">
        <f t="shared" si="24"/>
        <v/>
      </c>
      <c r="H369" s="261" t="str">
        <f t="shared" si="25"/>
        <v/>
      </c>
      <c r="I369" s="262"/>
    </row>
    <row r="370" spans="1:9">
      <c r="A370" s="257">
        <f t="shared" si="22"/>
        <v>368</v>
      </c>
      <c r="B370" s="258">
        <v>44716</v>
      </c>
      <c r="C370" s="259">
        <v>107.799632</v>
      </c>
      <c r="D370" s="260">
        <v>93.280551130979475</v>
      </c>
      <c r="E370" s="259">
        <f t="shared" si="23"/>
        <v>93.280551130979475</v>
      </c>
      <c r="F370" s="266"/>
      <c r="G370" s="190" t="str">
        <f t="shared" si="24"/>
        <v/>
      </c>
      <c r="H370" s="261" t="str">
        <f t="shared" si="25"/>
        <v/>
      </c>
      <c r="I370" s="262"/>
    </row>
    <row r="371" spans="1:9">
      <c r="A371" s="257">
        <f t="shared" si="22"/>
        <v>369</v>
      </c>
      <c r="B371" s="258">
        <v>44717</v>
      </c>
      <c r="C371" s="259">
        <v>122.337391</v>
      </c>
      <c r="D371" s="260">
        <v>93.280551130979475</v>
      </c>
      <c r="E371" s="259">
        <f t="shared" si="23"/>
        <v>93.280551130979475</v>
      </c>
      <c r="F371" s="266"/>
      <c r="G371" s="190" t="str">
        <f t="shared" si="24"/>
        <v/>
      </c>
      <c r="H371" s="261" t="str">
        <f t="shared" si="25"/>
        <v/>
      </c>
      <c r="I371" s="262"/>
    </row>
    <row r="372" spans="1:9">
      <c r="A372" s="257">
        <f t="shared" si="22"/>
        <v>370</v>
      </c>
      <c r="B372" s="258">
        <v>44718</v>
      </c>
      <c r="C372" s="259">
        <v>111.287632</v>
      </c>
      <c r="D372" s="260">
        <v>93.280551130979475</v>
      </c>
      <c r="E372" s="259">
        <f t="shared" si="23"/>
        <v>93.280551130979475</v>
      </c>
      <c r="F372" s="266"/>
      <c r="G372" s="190" t="str">
        <f t="shared" si="24"/>
        <v/>
      </c>
      <c r="H372" s="261" t="str">
        <f t="shared" si="25"/>
        <v/>
      </c>
      <c r="I372" s="262"/>
    </row>
    <row r="373" spans="1:9">
      <c r="A373" s="257">
        <f t="shared" si="22"/>
        <v>371</v>
      </c>
      <c r="B373" s="258">
        <v>44719</v>
      </c>
      <c r="C373" s="259">
        <v>119.504161</v>
      </c>
      <c r="D373" s="260">
        <v>93.280551130979475</v>
      </c>
      <c r="E373" s="259">
        <f t="shared" si="23"/>
        <v>93.280551130979475</v>
      </c>
      <c r="F373" s="266"/>
      <c r="G373" s="190" t="str">
        <f t="shared" si="24"/>
        <v/>
      </c>
      <c r="H373" s="261" t="str">
        <f t="shared" si="25"/>
        <v/>
      </c>
      <c r="I373" s="262"/>
    </row>
    <row r="374" spans="1:9">
      <c r="A374" s="257">
        <f t="shared" si="22"/>
        <v>372</v>
      </c>
      <c r="B374" s="258">
        <v>44720</v>
      </c>
      <c r="C374" s="259">
        <v>96.868734000000003</v>
      </c>
      <c r="D374" s="260">
        <v>93.280551130979475</v>
      </c>
      <c r="E374" s="259">
        <f t="shared" si="23"/>
        <v>93.280551130979475</v>
      </c>
      <c r="F374" s="266"/>
      <c r="G374" s="190" t="str">
        <f t="shared" si="24"/>
        <v/>
      </c>
      <c r="H374" s="261" t="str">
        <f t="shared" si="25"/>
        <v/>
      </c>
      <c r="I374" s="262"/>
    </row>
    <row r="375" spans="1:9">
      <c r="A375" s="257">
        <f t="shared" si="22"/>
        <v>373</v>
      </c>
      <c r="B375" s="258">
        <v>44721</v>
      </c>
      <c r="C375" s="259">
        <v>121.76086599999999</v>
      </c>
      <c r="D375" s="260">
        <v>93.280551130979475</v>
      </c>
      <c r="E375" s="259">
        <f t="shared" si="23"/>
        <v>93.280551130979475</v>
      </c>
      <c r="F375" s="266"/>
      <c r="G375" s="190" t="str">
        <f t="shared" si="24"/>
        <v/>
      </c>
      <c r="H375" s="261" t="str">
        <f t="shared" si="25"/>
        <v/>
      </c>
      <c r="I375" s="262"/>
    </row>
    <row r="376" spans="1:9">
      <c r="A376" s="257">
        <f t="shared" si="22"/>
        <v>374</v>
      </c>
      <c r="B376" s="258">
        <v>44722</v>
      </c>
      <c r="C376" s="259">
        <v>104.01856600000001</v>
      </c>
      <c r="D376" s="260">
        <v>93.280551130979475</v>
      </c>
      <c r="E376" s="259">
        <f t="shared" si="23"/>
        <v>93.280551130979475</v>
      </c>
      <c r="F376" s="266"/>
      <c r="G376" s="190" t="str">
        <f t="shared" si="24"/>
        <v/>
      </c>
      <c r="H376" s="261" t="str">
        <f t="shared" si="25"/>
        <v/>
      </c>
      <c r="I376" s="262"/>
    </row>
    <row r="377" spans="1:9">
      <c r="A377" s="257">
        <f t="shared" si="22"/>
        <v>375</v>
      </c>
      <c r="B377" s="258">
        <v>44723</v>
      </c>
      <c r="C377" s="259">
        <v>108.42855800000001</v>
      </c>
      <c r="D377" s="260">
        <v>93.280551130979475</v>
      </c>
      <c r="E377" s="259">
        <f t="shared" si="23"/>
        <v>93.280551130979475</v>
      </c>
      <c r="F377" s="266"/>
      <c r="G377" s="190" t="str">
        <f t="shared" si="24"/>
        <v/>
      </c>
      <c r="H377" s="261" t="str">
        <f t="shared" si="25"/>
        <v/>
      </c>
      <c r="I377" s="262"/>
    </row>
    <row r="378" spans="1:9">
      <c r="A378" s="257">
        <f t="shared" si="22"/>
        <v>376</v>
      </c>
      <c r="B378" s="258">
        <v>44724</v>
      </c>
      <c r="C378" s="259">
        <v>103.64943799999999</v>
      </c>
      <c r="D378" s="260">
        <v>93.280551130979475</v>
      </c>
      <c r="E378" s="259">
        <f t="shared" si="23"/>
        <v>93.280551130979475</v>
      </c>
      <c r="F378" s="266"/>
      <c r="G378" s="190" t="str">
        <f t="shared" si="24"/>
        <v/>
      </c>
      <c r="H378" s="261" t="str">
        <f t="shared" si="25"/>
        <v/>
      </c>
      <c r="I378" s="262"/>
    </row>
    <row r="379" spans="1:9">
      <c r="A379" s="257">
        <f t="shared" si="22"/>
        <v>377</v>
      </c>
      <c r="B379" s="258">
        <v>44725</v>
      </c>
      <c r="C379" s="259">
        <v>94.731854000000013</v>
      </c>
      <c r="D379" s="260">
        <v>93.280551130979475</v>
      </c>
      <c r="E379" s="259">
        <f t="shared" si="23"/>
        <v>93.280551130979475</v>
      </c>
      <c r="F379" s="266"/>
      <c r="G379" s="190" t="str">
        <f t="shared" si="24"/>
        <v/>
      </c>
      <c r="H379" s="261" t="str">
        <f t="shared" si="25"/>
        <v/>
      </c>
      <c r="I379" s="262"/>
    </row>
    <row r="380" spans="1:9">
      <c r="A380" s="257">
        <f t="shared" si="22"/>
        <v>378</v>
      </c>
      <c r="B380" s="258">
        <v>44726</v>
      </c>
      <c r="C380" s="259">
        <v>98.790509</v>
      </c>
      <c r="D380" s="260">
        <v>93.280551130979475</v>
      </c>
      <c r="E380" s="259">
        <f t="shared" si="23"/>
        <v>93.280551130979475</v>
      </c>
      <c r="F380" s="266"/>
      <c r="G380" s="190" t="str">
        <f t="shared" si="24"/>
        <v/>
      </c>
      <c r="H380" s="261" t="str">
        <f t="shared" si="25"/>
        <v/>
      </c>
      <c r="I380" s="262"/>
    </row>
    <row r="381" spans="1:9">
      <c r="A381" s="257">
        <f t="shared" si="22"/>
        <v>379</v>
      </c>
      <c r="B381" s="258">
        <v>44727</v>
      </c>
      <c r="C381" s="259">
        <v>84.602587999999997</v>
      </c>
      <c r="D381" s="260">
        <v>93.280551130979475</v>
      </c>
      <c r="E381" s="259">
        <f t="shared" si="23"/>
        <v>84.602587999999997</v>
      </c>
      <c r="F381" s="266"/>
      <c r="G381" s="190" t="str">
        <f t="shared" si="24"/>
        <v>J</v>
      </c>
      <c r="H381" s="261" t="str">
        <f t="shared" si="25"/>
        <v>93,3</v>
      </c>
      <c r="I381" s="262"/>
    </row>
    <row r="382" spans="1:9">
      <c r="A382" s="257">
        <f t="shared" si="22"/>
        <v>380</v>
      </c>
      <c r="B382" s="258">
        <v>44728</v>
      </c>
      <c r="C382" s="259">
        <v>88.870991000000004</v>
      </c>
      <c r="D382" s="260">
        <v>93.280551130979475</v>
      </c>
      <c r="E382" s="259">
        <f t="shared" si="23"/>
        <v>88.870991000000004</v>
      </c>
      <c r="F382" s="266"/>
      <c r="G382" s="190" t="str">
        <f t="shared" si="24"/>
        <v/>
      </c>
      <c r="H382" s="261" t="str">
        <f t="shared" si="25"/>
        <v/>
      </c>
      <c r="I382" s="262"/>
    </row>
    <row r="383" spans="1:9">
      <c r="A383" s="257">
        <f t="shared" si="22"/>
        <v>381</v>
      </c>
      <c r="B383" s="258">
        <v>44729</v>
      </c>
      <c r="C383" s="259">
        <v>96.983722</v>
      </c>
      <c r="D383" s="260">
        <v>93.280551130979475</v>
      </c>
      <c r="E383" s="259">
        <f t="shared" si="23"/>
        <v>93.280551130979475</v>
      </c>
      <c r="F383" s="266"/>
      <c r="G383" s="190" t="str">
        <f t="shared" si="24"/>
        <v/>
      </c>
      <c r="H383" s="261" t="str">
        <f t="shared" si="25"/>
        <v/>
      </c>
      <c r="I383" s="262"/>
    </row>
    <row r="384" spans="1:9">
      <c r="A384" s="257">
        <f t="shared" si="22"/>
        <v>382</v>
      </c>
      <c r="B384" s="258">
        <v>44730</v>
      </c>
      <c r="C384" s="259">
        <v>105.176568</v>
      </c>
      <c r="D384" s="260">
        <v>93.280551130979475</v>
      </c>
      <c r="E384" s="259">
        <f t="shared" si="23"/>
        <v>93.280551130979475</v>
      </c>
      <c r="F384" s="266"/>
      <c r="G384" s="190" t="str">
        <f t="shared" si="24"/>
        <v/>
      </c>
      <c r="H384" s="261" t="str">
        <f t="shared" si="25"/>
        <v/>
      </c>
      <c r="I384" s="262"/>
    </row>
    <row r="385" spans="1:9">
      <c r="A385" s="257">
        <f t="shared" si="22"/>
        <v>383</v>
      </c>
      <c r="B385" s="258">
        <v>44731</v>
      </c>
      <c r="C385" s="259">
        <v>103.564939</v>
      </c>
      <c r="D385" s="260">
        <v>93.280551130979475</v>
      </c>
      <c r="E385" s="259">
        <f t="shared" si="23"/>
        <v>93.280551130979475</v>
      </c>
      <c r="F385" s="266"/>
      <c r="G385" s="190" t="str">
        <f t="shared" si="24"/>
        <v/>
      </c>
      <c r="H385" s="261" t="str">
        <f t="shared" si="25"/>
        <v/>
      </c>
      <c r="I385" s="262"/>
    </row>
    <row r="386" spans="1:9">
      <c r="A386" s="257">
        <f t="shared" si="22"/>
        <v>384</v>
      </c>
      <c r="B386" s="258">
        <v>44732</v>
      </c>
      <c r="C386" s="259">
        <v>98.235765999999998</v>
      </c>
      <c r="D386" s="260">
        <v>93.280551130979475</v>
      </c>
      <c r="E386" s="259">
        <f t="shared" si="23"/>
        <v>93.280551130979475</v>
      </c>
      <c r="F386" s="266"/>
      <c r="G386" s="190" t="str">
        <f t="shared" si="24"/>
        <v/>
      </c>
      <c r="H386" s="261" t="str">
        <f t="shared" si="25"/>
        <v/>
      </c>
      <c r="I386" s="262"/>
    </row>
    <row r="387" spans="1:9">
      <c r="A387" s="257">
        <f t="shared" si="22"/>
        <v>385</v>
      </c>
      <c r="B387" s="258">
        <v>44733</v>
      </c>
      <c r="C387" s="259">
        <v>90.255692999999994</v>
      </c>
      <c r="D387" s="260">
        <v>93.280551130979475</v>
      </c>
      <c r="E387" s="259">
        <f t="shared" si="23"/>
        <v>90.255692999999994</v>
      </c>
      <c r="F387" s="266"/>
      <c r="G387" s="190" t="str">
        <f t="shared" si="24"/>
        <v/>
      </c>
      <c r="H387" s="261" t="str">
        <f t="shared" si="25"/>
        <v/>
      </c>
      <c r="I387" s="262"/>
    </row>
    <row r="388" spans="1:9">
      <c r="A388" s="257">
        <f t="shared" ref="A388:A451" si="26">+A387+1</f>
        <v>386</v>
      </c>
      <c r="B388" s="258">
        <v>44734</v>
      </c>
      <c r="C388" s="259">
        <v>91.027507</v>
      </c>
      <c r="D388" s="260">
        <v>93.280551130979475</v>
      </c>
      <c r="E388" s="259">
        <f t="shared" ref="E388:E451" si="27">IF(C388&gt;D388,D388,C388)</f>
        <v>91.027507</v>
      </c>
      <c r="F388" s="266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61" t="str">
        <f t="shared" ref="H388:H451" si="29">IF(DAY($B388)=15,TEXT(D388,"#,0"),"")</f>
        <v/>
      </c>
      <c r="I388" s="262"/>
    </row>
    <row r="389" spans="1:9">
      <c r="A389" s="257">
        <f t="shared" si="26"/>
        <v>387</v>
      </c>
      <c r="B389" s="258">
        <v>44735</v>
      </c>
      <c r="C389" s="259">
        <v>92.468627999999995</v>
      </c>
      <c r="D389" s="260">
        <v>93.280551130979475</v>
      </c>
      <c r="E389" s="259">
        <f t="shared" si="27"/>
        <v>92.468627999999995</v>
      </c>
      <c r="F389" s="266"/>
      <c r="G389" s="190" t="str">
        <f t="shared" si="28"/>
        <v/>
      </c>
      <c r="H389" s="261" t="str">
        <f t="shared" si="29"/>
        <v/>
      </c>
      <c r="I389" s="262"/>
    </row>
    <row r="390" spans="1:9">
      <c r="A390" s="257">
        <f t="shared" si="26"/>
        <v>388</v>
      </c>
      <c r="B390" s="258">
        <v>44736</v>
      </c>
      <c r="C390" s="259">
        <v>120.737334</v>
      </c>
      <c r="D390" s="260">
        <v>93.280551130979475</v>
      </c>
      <c r="E390" s="259">
        <f t="shared" si="27"/>
        <v>93.280551130979475</v>
      </c>
      <c r="F390" s="266"/>
      <c r="G390" s="190" t="str">
        <f t="shared" si="28"/>
        <v/>
      </c>
      <c r="H390" s="261" t="str">
        <f t="shared" si="29"/>
        <v/>
      </c>
      <c r="I390" s="262"/>
    </row>
    <row r="391" spans="1:9">
      <c r="A391" s="257">
        <f t="shared" si="26"/>
        <v>389</v>
      </c>
      <c r="B391" s="258">
        <v>44737</v>
      </c>
      <c r="C391" s="259">
        <v>112.647632</v>
      </c>
      <c r="D391" s="260">
        <v>93.280551130979475</v>
      </c>
      <c r="E391" s="259">
        <f t="shared" si="27"/>
        <v>93.280551130979475</v>
      </c>
      <c r="F391" s="266"/>
      <c r="G391" s="190" t="str">
        <f t="shared" si="28"/>
        <v/>
      </c>
      <c r="H391" s="261" t="str">
        <f t="shared" si="29"/>
        <v/>
      </c>
      <c r="I391" s="262"/>
    </row>
    <row r="392" spans="1:9">
      <c r="A392" s="257">
        <f t="shared" si="26"/>
        <v>390</v>
      </c>
      <c r="B392" s="258">
        <v>44738</v>
      </c>
      <c r="C392" s="259">
        <v>119.115561</v>
      </c>
      <c r="D392" s="260">
        <v>93.280551130979475</v>
      </c>
      <c r="E392" s="259">
        <f t="shared" si="27"/>
        <v>93.280551130979475</v>
      </c>
      <c r="F392" s="266"/>
      <c r="G392" s="190" t="str">
        <f t="shared" si="28"/>
        <v/>
      </c>
      <c r="H392" s="261" t="str">
        <f t="shared" si="29"/>
        <v/>
      </c>
      <c r="I392" s="262"/>
    </row>
    <row r="393" spans="1:9">
      <c r="A393" s="257">
        <f t="shared" si="26"/>
        <v>391</v>
      </c>
      <c r="B393" s="258">
        <v>44739</v>
      </c>
      <c r="C393" s="259">
        <v>110.757907</v>
      </c>
      <c r="D393" s="260">
        <v>93.280551130979475</v>
      </c>
      <c r="E393" s="259">
        <f t="shared" si="27"/>
        <v>93.280551130979475</v>
      </c>
      <c r="F393" s="266"/>
      <c r="G393" s="190" t="str">
        <f t="shared" si="28"/>
        <v/>
      </c>
      <c r="H393" s="261" t="str">
        <f t="shared" si="29"/>
        <v/>
      </c>
      <c r="I393" s="262"/>
    </row>
    <row r="394" spans="1:9">
      <c r="A394" s="257">
        <f t="shared" si="26"/>
        <v>392</v>
      </c>
      <c r="B394" s="258">
        <v>44740</v>
      </c>
      <c r="C394" s="259">
        <v>119.171032</v>
      </c>
      <c r="D394" s="260">
        <v>93.280551130979475</v>
      </c>
      <c r="E394" s="259">
        <f t="shared" si="27"/>
        <v>93.280551130979475</v>
      </c>
      <c r="F394" s="266"/>
      <c r="G394" s="190" t="str">
        <f t="shared" si="28"/>
        <v/>
      </c>
      <c r="H394" s="261" t="str">
        <f t="shared" si="29"/>
        <v/>
      </c>
      <c r="I394" s="262"/>
    </row>
    <row r="395" spans="1:9">
      <c r="A395" s="257">
        <f t="shared" si="26"/>
        <v>393</v>
      </c>
      <c r="B395" s="258">
        <v>44741</v>
      </c>
      <c r="C395" s="259">
        <v>122.26088100000001</v>
      </c>
      <c r="D395" s="260">
        <v>93.280551130979475</v>
      </c>
      <c r="E395" s="259">
        <f t="shared" si="27"/>
        <v>93.280551130979475</v>
      </c>
      <c r="F395" s="266"/>
      <c r="G395" s="190" t="str">
        <f t="shared" si="28"/>
        <v/>
      </c>
      <c r="H395" s="261" t="str">
        <f t="shared" si="29"/>
        <v/>
      </c>
      <c r="I395" s="262"/>
    </row>
    <row r="396" spans="1:9">
      <c r="A396" s="257">
        <f t="shared" si="26"/>
        <v>394</v>
      </c>
      <c r="B396" s="258">
        <v>44742</v>
      </c>
      <c r="C396" s="259">
        <v>115.170466</v>
      </c>
      <c r="D396" s="260">
        <v>93.280551130979475</v>
      </c>
      <c r="E396" s="259">
        <f t="shared" si="27"/>
        <v>93.280551130979475</v>
      </c>
      <c r="F396" s="266"/>
      <c r="G396" s="190" t="str">
        <f t="shared" si="28"/>
        <v/>
      </c>
      <c r="H396" s="261" t="str">
        <f t="shared" si="29"/>
        <v/>
      </c>
      <c r="I396" s="262"/>
    </row>
    <row r="397" spans="1:9">
      <c r="A397" s="257">
        <f t="shared" si="26"/>
        <v>395</v>
      </c>
      <c r="B397" s="258">
        <v>44743</v>
      </c>
      <c r="C397" s="259">
        <v>116.58095999999999</v>
      </c>
      <c r="D397" s="260">
        <v>95.160880586406606</v>
      </c>
      <c r="E397" s="259">
        <f t="shared" si="27"/>
        <v>95.160880586406606</v>
      </c>
      <c r="F397" s="266"/>
      <c r="G397" s="190" t="str">
        <f t="shared" si="28"/>
        <v/>
      </c>
      <c r="H397" s="261" t="str">
        <f t="shared" si="29"/>
        <v/>
      </c>
      <c r="I397" s="262"/>
    </row>
    <row r="398" spans="1:9">
      <c r="A398" s="257">
        <f t="shared" si="26"/>
        <v>396</v>
      </c>
      <c r="B398" s="258">
        <v>44744</v>
      </c>
      <c r="C398" s="259">
        <v>110.449209</v>
      </c>
      <c r="D398" s="260">
        <v>95.160880586406606</v>
      </c>
      <c r="E398" s="259">
        <f t="shared" si="27"/>
        <v>95.160880586406606</v>
      </c>
      <c r="F398" s="266"/>
      <c r="G398" s="190" t="str">
        <f t="shared" si="28"/>
        <v/>
      </c>
      <c r="H398" s="261" t="str">
        <f t="shared" si="29"/>
        <v/>
      </c>
      <c r="I398" s="262"/>
    </row>
    <row r="399" spans="1:9">
      <c r="A399" s="257">
        <f t="shared" si="26"/>
        <v>397</v>
      </c>
      <c r="B399" s="258">
        <v>44745</v>
      </c>
      <c r="C399" s="259">
        <v>98.631205000000008</v>
      </c>
      <c r="D399" s="260">
        <v>95.160880586406606</v>
      </c>
      <c r="E399" s="259">
        <f t="shared" si="27"/>
        <v>95.160880586406606</v>
      </c>
      <c r="F399" s="266"/>
      <c r="G399" s="190" t="str">
        <f t="shared" si="28"/>
        <v/>
      </c>
      <c r="H399" s="261" t="str">
        <f t="shared" si="29"/>
        <v/>
      </c>
      <c r="I399" s="262"/>
    </row>
    <row r="400" spans="1:9">
      <c r="A400" s="257">
        <f t="shared" si="26"/>
        <v>398</v>
      </c>
      <c r="B400" s="258">
        <v>44746</v>
      </c>
      <c r="C400" s="259">
        <v>116.44212000000002</v>
      </c>
      <c r="D400" s="260">
        <v>95.160880586406606</v>
      </c>
      <c r="E400" s="259">
        <f t="shared" si="27"/>
        <v>95.160880586406606</v>
      </c>
      <c r="F400" s="266"/>
      <c r="G400" s="190" t="str">
        <f t="shared" si="28"/>
        <v/>
      </c>
      <c r="H400" s="261" t="str">
        <f t="shared" si="29"/>
        <v/>
      </c>
      <c r="I400" s="262"/>
    </row>
    <row r="401" spans="1:9">
      <c r="A401" s="257">
        <f t="shared" si="26"/>
        <v>399</v>
      </c>
      <c r="B401" s="258">
        <v>44747</v>
      </c>
      <c r="C401" s="259">
        <v>103.12367900000001</v>
      </c>
      <c r="D401" s="260">
        <v>95.160880586406606</v>
      </c>
      <c r="E401" s="259">
        <f t="shared" si="27"/>
        <v>95.160880586406606</v>
      </c>
      <c r="F401" s="266"/>
      <c r="G401" s="190" t="str">
        <f t="shared" si="28"/>
        <v/>
      </c>
      <c r="H401" s="261" t="str">
        <f t="shared" si="29"/>
        <v/>
      </c>
      <c r="I401" s="262"/>
    </row>
    <row r="402" spans="1:9">
      <c r="A402" s="257">
        <f t="shared" si="26"/>
        <v>400</v>
      </c>
      <c r="B402" s="258">
        <v>44748</v>
      </c>
      <c r="C402" s="259">
        <v>99.133635999999996</v>
      </c>
      <c r="D402" s="260">
        <v>95.160880586406606</v>
      </c>
      <c r="E402" s="259">
        <f t="shared" si="27"/>
        <v>95.160880586406606</v>
      </c>
      <c r="F402" s="266"/>
      <c r="G402" s="190" t="str">
        <f t="shared" si="28"/>
        <v/>
      </c>
      <c r="H402" s="261" t="str">
        <f t="shared" si="29"/>
        <v/>
      </c>
      <c r="I402" s="262"/>
    </row>
    <row r="403" spans="1:9">
      <c r="A403" s="257">
        <f t="shared" si="26"/>
        <v>401</v>
      </c>
      <c r="B403" s="258">
        <v>44749</v>
      </c>
      <c r="C403" s="259">
        <v>115.212694</v>
      </c>
      <c r="D403" s="260">
        <v>95.160880586406606</v>
      </c>
      <c r="E403" s="259">
        <f t="shared" si="27"/>
        <v>95.160880586406606</v>
      </c>
      <c r="F403" s="266"/>
      <c r="G403" s="190" t="str">
        <f t="shared" si="28"/>
        <v/>
      </c>
      <c r="H403" s="261" t="str">
        <f t="shared" si="29"/>
        <v/>
      </c>
      <c r="I403" s="262"/>
    </row>
    <row r="404" spans="1:9">
      <c r="A404" s="257">
        <f t="shared" si="26"/>
        <v>402</v>
      </c>
      <c r="B404" s="258">
        <v>44750</v>
      </c>
      <c r="C404" s="259">
        <v>115.75205899999999</v>
      </c>
      <c r="D404" s="260">
        <v>95.160880586406606</v>
      </c>
      <c r="E404" s="259">
        <f t="shared" si="27"/>
        <v>95.160880586406606</v>
      </c>
      <c r="F404" s="266"/>
      <c r="G404" s="190" t="str">
        <f t="shared" si="28"/>
        <v/>
      </c>
      <c r="H404" s="261" t="str">
        <f t="shared" si="29"/>
        <v/>
      </c>
      <c r="I404" s="262"/>
    </row>
    <row r="405" spans="1:9">
      <c r="A405" s="257">
        <f t="shared" si="26"/>
        <v>403</v>
      </c>
      <c r="B405" s="258">
        <v>44751</v>
      </c>
      <c r="C405" s="259">
        <v>118.00841699999999</v>
      </c>
      <c r="D405" s="260">
        <v>95.160880586406606</v>
      </c>
      <c r="E405" s="259">
        <f t="shared" si="27"/>
        <v>95.160880586406606</v>
      </c>
      <c r="F405" s="266"/>
      <c r="G405" s="190" t="str">
        <f t="shared" si="28"/>
        <v/>
      </c>
      <c r="H405" s="261" t="str">
        <f t="shared" si="29"/>
        <v/>
      </c>
      <c r="I405" s="262"/>
    </row>
    <row r="406" spans="1:9">
      <c r="A406" s="257">
        <f t="shared" si="26"/>
        <v>404</v>
      </c>
      <c r="B406" s="258">
        <v>44752</v>
      </c>
      <c r="C406" s="259">
        <v>110.510098</v>
      </c>
      <c r="D406" s="260">
        <v>95.160880586406606</v>
      </c>
      <c r="E406" s="259">
        <f t="shared" si="27"/>
        <v>95.160880586406606</v>
      </c>
      <c r="F406" s="266"/>
      <c r="G406" s="190" t="str">
        <f t="shared" si="28"/>
        <v/>
      </c>
      <c r="H406" s="261" t="str">
        <f t="shared" si="29"/>
        <v/>
      </c>
      <c r="I406" s="262"/>
    </row>
    <row r="407" spans="1:9">
      <c r="A407" s="257">
        <f t="shared" si="26"/>
        <v>405</v>
      </c>
      <c r="B407" s="258">
        <v>44753</v>
      </c>
      <c r="C407" s="259">
        <v>106.59335300000001</v>
      </c>
      <c r="D407" s="260">
        <v>95.160880586406606</v>
      </c>
      <c r="E407" s="259">
        <f t="shared" si="27"/>
        <v>95.160880586406606</v>
      </c>
      <c r="F407" s="266"/>
      <c r="G407" s="190" t="str">
        <f t="shared" si="28"/>
        <v/>
      </c>
      <c r="H407" s="261" t="str">
        <f t="shared" si="29"/>
        <v/>
      </c>
      <c r="I407" s="262"/>
    </row>
    <row r="408" spans="1:9">
      <c r="A408" s="257">
        <f t="shared" si="26"/>
        <v>406</v>
      </c>
      <c r="B408" s="258">
        <v>44754</v>
      </c>
      <c r="C408" s="259">
        <v>95.871209000000007</v>
      </c>
      <c r="D408" s="260">
        <v>95.160880586406606</v>
      </c>
      <c r="E408" s="259">
        <f t="shared" si="27"/>
        <v>95.160880586406606</v>
      </c>
      <c r="F408" s="266"/>
      <c r="G408" s="190" t="str">
        <f t="shared" si="28"/>
        <v/>
      </c>
      <c r="H408" s="261" t="str">
        <f t="shared" si="29"/>
        <v/>
      </c>
      <c r="I408" s="262"/>
    </row>
    <row r="409" spans="1:9">
      <c r="A409" s="257">
        <f t="shared" si="26"/>
        <v>407</v>
      </c>
      <c r="B409" s="258">
        <v>44755</v>
      </c>
      <c r="C409" s="259">
        <v>103.019121</v>
      </c>
      <c r="D409" s="260">
        <v>95.160880586406606</v>
      </c>
      <c r="E409" s="259">
        <f t="shared" si="27"/>
        <v>95.160880586406606</v>
      </c>
      <c r="F409" s="266"/>
      <c r="G409" s="190" t="str">
        <f t="shared" si="28"/>
        <v/>
      </c>
      <c r="H409" s="261" t="str">
        <f t="shared" si="29"/>
        <v/>
      </c>
      <c r="I409" s="262"/>
    </row>
    <row r="410" spans="1:9">
      <c r="A410" s="257">
        <f t="shared" si="26"/>
        <v>408</v>
      </c>
      <c r="B410" s="258">
        <v>44756</v>
      </c>
      <c r="C410" s="259">
        <v>97.870732000000004</v>
      </c>
      <c r="D410" s="260">
        <v>88.213103179073428</v>
      </c>
      <c r="E410" s="259">
        <f t="shared" si="27"/>
        <v>88.213103179073428</v>
      </c>
      <c r="F410" s="266"/>
      <c r="G410" s="190" t="str">
        <f t="shared" si="28"/>
        <v/>
      </c>
      <c r="H410" s="261" t="str">
        <f t="shared" si="29"/>
        <v/>
      </c>
      <c r="I410" s="262"/>
    </row>
    <row r="411" spans="1:9">
      <c r="A411" s="257">
        <f t="shared" si="26"/>
        <v>409</v>
      </c>
      <c r="B411" s="258">
        <v>44757</v>
      </c>
      <c r="C411" s="259">
        <v>97.848113000000012</v>
      </c>
      <c r="D411" s="260">
        <v>88.213103179073428</v>
      </c>
      <c r="E411" s="259">
        <f t="shared" si="27"/>
        <v>88.213103179073428</v>
      </c>
      <c r="F411" s="266"/>
      <c r="G411" s="190" t="str">
        <f t="shared" si="28"/>
        <v>J</v>
      </c>
      <c r="H411" s="261" t="str">
        <f t="shared" si="29"/>
        <v>88,2</v>
      </c>
      <c r="I411" s="262"/>
    </row>
    <row r="412" spans="1:9">
      <c r="A412" s="257">
        <f t="shared" si="26"/>
        <v>410</v>
      </c>
      <c r="B412" s="258">
        <v>44758</v>
      </c>
      <c r="C412" s="259">
        <v>105.38448199999999</v>
      </c>
      <c r="D412" s="260">
        <v>88.213103179073428</v>
      </c>
      <c r="E412" s="259">
        <f t="shared" si="27"/>
        <v>88.213103179073428</v>
      </c>
      <c r="F412" s="266"/>
      <c r="G412" s="190" t="str">
        <f t="shared" si="28"/>
        <v/>
      </c>
      <c r="H412" s="261" t="str">
        <f t="shared" si="29"/>
        <v/>
      </c>
      <c r="I412" s="262"/>
    </row>
    <row r="413" spans="1:9">
      <c r="A413" s="257">
        <f t="shared" si="26"/>
        <v>411</v>
      </c>
      <c r="B413" s="258">
        <v>44759</v>
      </c>
      <c r="C413" s="259">
        <v>98.984122999999997</v>
      </c>
      <c r="D413" s="260">
        <v>88.213103179073428</v>
      </c>
      <c r="E413" s="259">
        <f t="shared" si="27"/>
        <v>88.213103179073428</v>
      </c>
      <c r="F413" s="266"/>
      <c r="G413" s="190" t="str">
        <f t="shared" si="28"/>
        <v/>
      </c>
      <c r="H413" s="261" t="str">
        <f t="shared" si="29"/>
        <v/>
      </c>
      <c r="I413" s="262"/>
    </row>
    <row r="414" spans="1:9">
      <c r="A414" s="257">
        <f t="shared" si="26"/>
        <v>412</v>
      </c>
      <c r="B414" s="258">
        <v>44760</v>
      </c>
      <c r="C414" s="259">
        <v>105.915784</v>
      </c>
      <c r="D414" s="260">
        <v>88.213103179073428</v>
      </c>
      <c r="E414" s="259">
        <f t="shared" si="27"/>
        <v>88.213103179073428</v>
      </c>
      <c r="F414" s="266"/>
      <c r="G414" s="190" t="str">
        <f t="shared" si="28"/>
        <v/>
      </c>
      <c r="H414" s="261" t="str">
        <f t="shared" si="29"/>
        <v/>
      </c>
      <c r="I414" s="262"/>
    </row>
    <row r="415" spans="1:9">
      <c r="A415" s="257">
        <f t="shared" si="26"/>
        <v>413</v>
      </c>
      <c r="B415" s="258">
        <v>44761</v>
      </c>
      <c r="C415" s="259">
        <v>114.51012200000001</v>
      </c>
      <c r="D415" s="260">
        <v>88.213103179073428</v>
      </c>
      <c r="E415" s="259">
        <f t="shared" si="27"/>
        <v>88.213103179073428</v>
      </c>
      <c r="F415" s="266"/>
      <c r="G415" s="190" t="str">
        <f t="shared" si="28"/>
        <v/>
      </c>
      <c r="H415" s="261" t="str">
        <f t="shared" si="29"/>
        <v/>
      </c>
      <c r="I415" s="262"/>
    </row>
    <row r="416" spans="1:9">
      <c r="A416" s="257">
        <f t="shared" si="26"/>
        <v>414</v>
      </c>
      <c r="B416" s="258">
        <v>44762</v>
      </c>
      <c r="C416" s="259">
        <v>116.03970600000001</v>
      </c>
      <c r="D416" s="260">
        <v>88.213103179073428</v>
      </c>
      <c r="E416" s="259">
        <f t="shared" si="27"/>
        <v>88.213103179073428</v>
      </c>
      <c r="F416" s="266"/>
      <c r="G416" s="190" t="str">
        <f t="shared" si="28"/>
        <v/>
      </c>
      <c r="H416" s="261" t="str">
        <f t="shared" si="29"/>
        <v/>
      </c>
      <c r="I416" s="262"/>
    </row>
    <row r="417" spans="1:9">
      <c r="A417" s="257">
        <f t="shared" si="26"/>
        <v>415</v>
      </c>
      <c r="B417" s="258">
        <v>44763</v>
      </c>
      <c r="C417" s="259">
        <v>113.039768</v>
      </c>
      <c r="D417" s="260">
        <v>88.213103179073428</v>
      </c>
      <c r="E417" s="259">
        <f t="shared" si="27"/>
        <v>88.213103179073428</v>
      </c>
      <c r="F417" s="266"/>
      <c r="G417" s="190" t="str">
        <f t="shared" si="28"/>
        <v/>
      </c>
      <c r="H417" s="261" t="str">
        <f t="shared" si="29"/>
        <v/>
      </c>
      <c r="I417" s="262"/>
    </row>
    <row r="418" spans="1:9">
      <c r="A418" s="257">
        <f t="shared" si="26"/>
        <v>416</v>
      </c>
      <c r="B418" s="258">
        <v>44764</v>
      </c>
      <c r="C418" s="259">
        <v>108.791096</v>
      </c>
      <c r="D418" s="260">
        <v>88.213103179073428</v>
      </c>
      <c r="E418" s="259">
        <f t="shared" si="27"/>
        <v>88.213103179073428</v>
      </c>
      <c r="F418" s="266"/>
      <c r="G418" s="190" t="str">
        <f t="shared" si="28"/>
        <v/>
      </c>
      <c r="H418" s="261" t="str">
        <f t="shared" si="29"/>
        <v/>
      </c>
      <c r="I418" s="262"/>
    </row>
    <row r="419" spans="1:9">
      <c r="A419" s="257">
        <f t="shared" si="26"/>
        <v>417</v>
      </c>
      <c r="B419" s="258">
        <v>44765</v>
      </c>
      <c r="C419" s="259">
        <v>111.474037</v>
      </c>
      <c r="D419" s="260">
        <v>88.213103179073428</v>
      </c>
      <c r="E419" s="259">
        <f t="shared" si="27"/>
        <v>88.213103179073428</v>
      </c>
      <c r="F419" s="266"/>
      <c r="G419" s="190" t="str">
        <f t="shared" si="28"/>
        <v/>
      </c>
      <c r="H419" s="261" t="str">
        <f t="shared" si="29"/>
        <v/>
      </c>
      <c r="I419" s="262"/>
    </row>
    <row r="420" spans="1:9">
      <c r="A420" s="257">
        <f t="shared" si="26"/>
        <v>418</v>
      </c>
      <c r="B420" s="258">
        <v>44766</v>
      </c>
      <c r="C420" s="259">
        <v>106.53368300000001</v>
      </c>
      <c r="D420" s="260">
        <v>88.213103179073428</v>
      </c>
      <c r="E420" s="259">
        <f t="shared" si="27"/>
        <v>88.213103179073428</v>
      </c>
      <c r="F420" s="266"/>
      <c r="G420" s="190" t="str">
        <f t="shared" si="28"/>
        <v/>
      </c>
      <c r="H420" s="261" t="str">
        <f t="shared" si="29"/>
        <v/>
      </c>
      <c r="I420" s="262"/>
    </row>
    <row r="421" spans="1:9">
      <c r="A421" s="257">
        <f t="shared" si="26"/>
        <v>419</v>
      </c>
      <c r="B421" s="258">
        <v>44767</v>
      </c>
      <c r="C421" s="259">
        <v>106.165633</v>
      </c>
      <c r="D421" s="260">
        <v>88.213103179073428</v>
      </c>
      <c r="E421" s="259">
        <f t="shared" si="27"/>
        <v>88.213103179073428</v>
      </c>
      <c r="F421" s="266"/>
      <c r="G421" s="190" t="str">
        <f t="shared" si="28"/>
        <v/>
      </c>
      <c r="H421" s="261" t="str">
        <f t="shared" si="29"/>
        <v/>
      </c>
      <c r="I421" s="262"/>
    </row>
    <row r="422" spans="1:9">
      <c r="A422" s="257">
        <f t="shared" si="26"/>
        <v>420</v>
      </c>
      <c r="B422" s="258">
        <v>44768</v>
      </c>
      <c r="C422" s="259">
        <v>111.07793799999999</v>
      </c>
      <c r="D422" s="260">
        <v>88.213103179073428</v>
      </c>
      <c r="E422" s="259">
        <f t="shared" si="27"/>
        <v>88.213103179073428</v>
      </c>
      <c r="F422" s="266"/>
      <c r="G422" s="190" t="str">
        <f t="shared" si="28"/>
        <v/>
      </c>
      <c r="H422" s="261" t="str">
        <f t="shared" si="29"/>
        <v/>
      </c>
      <c r="I422" s="262"/>
    </row>
    <row r="423" spans="1:9">
      <c r="A423" s="257">
        <f t="shared" si="26"/>
        <v>421</v>
      </c>
      <c r="B423" s="258">
        <v>44769</v>
      </c>
      <c r="C423" s="259">
        <v>111.31967399999999</v>
      </c>
      <c r="D423" s="260">
        <v>88.213103179073428</v>
      </c>
      <c r="E423" s="259">
        <f t="shared" si="27"/>
        <v>88.213103179073428</v>
      </c>
      <c r="F423" s="266"/>
      <c r="G423" s="190" t="str">
        <f t="shared" si="28"/>
        <v/>
      </c>
      <c r="H423" s="261" t="str">
        <f t="shared" si="29"/>
        <v/>
      </c>
      <c r="I423" s="262"/>
    </row>
    <row r="424" spans="1:9">
      <c r="A424" s="257">
        <f t="shared" si="26"/>
        <v>422</v>
      </c>
      <c r="B424" s="258">
        <v>44770</v>
      </c>
      <c r="C424" s="259">
        <v>110.28310900000001</v>
      </c>
      <c r="D424" s="260">
        <v>88.213103179073428</v>
      </c>
      <c r="E424" s="259">
        <f t="shared" si="27"/>
        <v>88.213103179073428</v>
      </c>
      <c r="F424" s="266"/>
      <c r="G424" s="190" t="str">
        <f t="shared" si="28"/>
        <v/>
      </c>
      <c r="H424" s="261" t="str">
        <f t="shared" si="29"/>
        <v/>
      </c>
      <c r="I424" s="262"/>
    </row>
    <row r="425" spans="1:9">
      <c r="A425" s="257">
        <f t="shared" si="26"/>
        <v>423</v>
      </c>
      <c r="B425" s="258">
        <v>44771</v>
      </c>
      <c r="C425" s="259">
        <v>106.11187800000002</v>
      </c>
      <c r="D425" s="260">
        <v>88.213103179073428</v>
      </c>
      <c r="E425" s="259">
        <f t="shared" si="27"/>
        <v>88.213103179073428</v>
      </c>
      <c r="F425" s="266"/>
      <c r="G425" s="190" t="str">
        <f t="shared" si="28"/>
        <v/>
      </c>
      <c r="H425" s="261" t="str">
        <f t="shared" si="29"/>
        <v/>
      </c>
      <c r="I425" s="262"/>
    </row>
    <row r="426" spans="1:9">
      <c r="A426" s="257">
        <f t="shared" si="26"/>
        <v>424</v>
      </c>
      <c r="B426" s="258">
        <v>44772</v>
      </c>
      <c r="C426" s="259">
        <v>98.028920999999997</v>
      </c>
      <c r="D426" s="260">
        <v>88.213103179073428</v>
      </c>
      <c r="E426" s="259">
        <f t="shared" si="27"/>
        <v>88.213103179073428</v>
      </c>
      <c r="F426" s="266"/>
      <c r="G426" s="190" t="str">
        <f t="shared" si="28"/>
        <v/>
      </c>
      <c r="H426" s="261" t="str">
        <f t="shared" si="29"/>
        <v/>
      </c>
      <c r="I426" s="262"/>
    </row>
    <row r="427" spans="1:9">
      <c r="A427" s="257">
        <f t="shared" si="26"/>
        <v>425</v>
      </c>
      <c r="B427" s="258">
        <v>44773</v>
      </c>
      <c r="C427" s="259">
        <v>107.301327</v>
      </c>
      <c r="D427" s="260">
        <v>88.213103179073428</v>
      </c>
      <c r="E427" s="259">
        <f t="shared" si="27"/>
        <v>88.213103179073428</v>
      </c>
      <c r="F427" s="266"/>
      <c r="G427" s="190" t="str">
        <f t="shared" si="28"/>
        <v/>
      </c>
      <c r="H427" s="261" t="str">
        <f t="shared" si="29"/>
        <v/>
      </c>
      <c r="I427" s="262"/>
    </row>
    <row r="428" spans="1:9">
      <c r="A428" s="257">
        <f t="shared" si="26"/>
        <v>426</v>
      </c>
      <c r="B428" s="258">
        <v>44774</v>
      </c>
      <c r="C428" s="259">
        <v>104.870412</v>
      </c>
      <c r="D428" s="260">
        <v>88.213103179073428</v>
      </c>
      <c r="E428" s="259">
        <f t="shared" si="27"/>
        <v>88.213103179073428</v>
      </c>
      <c r="F428" s="266"/>
      <c r="G428" s="190" t="str">
        <f t="shared" si="28"/>
        <v/>
      </c>
      <c r="H428" s="261" t="str">
        <f t="shared" si="29"/>
        <v/>
      </c>
      <c r="I428" s="262"/>
    </row>
    <row r="429" spans="1:9">
      <c r="A429" s="257">
        <f t="shared" si="26"/>
        <v>427</v>
      </c>
      <c r="B429" s="258">
        <v>44775</v>
      </c>
      <c r="C429" s="259">
        <v>104.04199800000001</v>
      </c>
      <c r="D429" s="260">
        <v>88.213103179073428</v>
      </c>
      <c r="E429" s="259">
        <f t="shared" si="27"/>
        <v>88.213103179073428</v>
      </c>
      <c r="F429" s="266"/>
      <c r="G429" s="190" t="str">
        <f t="shared" si="28"/>
        <v/>
      </c>
      <c r="H429" s="261" t="str">
        <f t="shared" si="29"/>
        <v/>
      </c>
      <c r="I429" s="262"/>
    </row>
    <row r="430" spans="1:9">
      <c r="A430" s="257">
        <f t="shared" si="26"/>
        <v>428</v>
      </c>
      <c r="B430" s="258">
        <v>44776</v>
      </c>
      <c r="C430" s="259">
        <v>105.836527</v>
      </c>
      <c r="D430" s="260">
        <v>88.213103179073428</v>
      </c>
      <c r="E430" s="259">
        <f t="shared" si="27"/>
        <v>88.213103179073428</v>
      </c>
      <c r="F430" s="266"/>
      <c r="G430" s="190" t="str">
        <f t="shared" si="28"/>
        <v/>
      </c>
      <c r="H430" s="261" t="str">
        <f t="shared" si="29"/>
        <v/>
      </c>
      <c r="I430" s="262"/>
    </row>
    <row r="431" spans="1:9">
      <c r="A431" s="257">
        <f t="shared" si="26"/>
        <v>429</v>
      </c>
      <c r="B431" s="258">
        <v>44777</v>
      </c>
      <c r="C431" s="259">
        <v>107.73080400000001</v>
      </c>
      <c r="D431" s="260">
        <v>88.213103179073428</v>
      </c>
      <c r="E431" s="259">
        <f t="shared" si="27"/>
        <v>88.213103179073428</v>
      </c>
      <c r="F431" s="266"/>
      <c r="G431" s="190" t="str">
        <f t="shared" si="28"/>
        <v/>
      </c>
      <c r="H431" s="261" t="str">
        <f t="shared" si="29"/>
        <v/>
      </c>
      <c r="I431" s="262"/>
    </row>
    <row r="432" spans="1:9">
      <c r="A432" s="257">
        <f t="shared" si="26"/>
        <v>430</v>
      </c>
      <c r="B432" s="258">
        <v>44778</v>
      </c>
      <c r="C432" s="259">
        <v>113.556921</v>
      </c>
      <c r="D432" s="260">
        <v>88.213103179073428</v>
      </c>
      <c r="E432" s="259">
        <f t="shared" si="27"/>
        <v>88.213103179073428</v>
      </c>
      <c r="F432" s="266"/>
      <c r="G432" s="190" t="str">
        <f t="shared" si="28"/>
        <v/>
      </c>
      <c r="H432" s="261" t="str">
        <f t="shared" si="29"/>
        <v/>
      </c>
      <c r="I432" s="262"/>
    </row>
    <row r="433" spans="1:9">
      <c r="A433" s="257">
        <f t="shared" si="26"/>
        <v>431</v>
      </c>
      <c r="B433" s="258">
        <v>44779</v>
      </c>
      <c r="C433" s="259">
        <v>111.057545</v>
      </c>
      <c r="D433" s="260">
        <v>88.213103179073428</v>
      </c>
      <c r="E433" s="259">
        <f t="shared" si="27"/>
        <v>88.213103179073428</v>
      </c>
      <c r="F433" s="266"/>
      <c r="G433" s="190" t="str">
        <f t="shared" si="28"/>
        <v/>
      </c>
      <c r="H433" s="261" t="str">
        <f t="shared" si="29"/>
        <v/>
      </c>
      <c r="I433" s="262"/>
    </row>
    <row r="434" spans="1:9">
      <c r="A434" s="257">
        <f t="shared" si="26"/>
        <v>432</v>
      </c>
      <c r="B434" s="258">
        <v>44780</v>
      </c>
      <c r="C434" s="259">
        <v>108.743836</v>
      </c>
      <c r="D434" s="260">
        <v>88.213103179073428</v>
      </c>
      <c r="E434" s="259">
        <f t="shared" si="27"/>
        <v>88.213103179073428</v>
      </c>
      <c r="F434" s="266"/>
      <c r="G434" s="190" t="str">
        <f t="shared" si="28"/>
        <v/>
      </c>
      <c r="H434" s="261" t="str">
        <f t="shared" si="29"/>
        <v/>
      </c>
      <c r="I434" s="262"/>
    </row>
    <row r="435" spans="1:9">
      <c r="A435" s="257">
        <f t="shared" si="26"/>
        <v>433</v>
      </c>
      <c r="B435" s="258">
        <v>44781</v>
      </c>
      <c r="C435" s="259">
        <v>106.932818</v>
      </c>
      <c r="D435" s="260">
        <v>88.213103179073428</v>
      </c>
      <c r="E435" s="259">
        <f t="shared" si="27"/>
        <v>88.213103179073428</v>
      </c>
      <c r="F435" s="266"/>
      <c r="G435" s="190" t="str">
        <f t="shared" si="28"/>
        <v/>
      </c>
      <c r="H435" s="261" t="str">
        <f t="shared" si="29"/>
        <v/>
      </c>
      <c r="I435" s="262"/>
    </row>
    <row r="436" spans="1:9">
      <c r="A436" s="257">
        <f t="shared" si="26"/>
        <v>434</v>
      </c>
      <c r="B436" s="258">
        <v>44782</v>
      </c>
      <c r="C436" s="259">
        <v>100.12543099999999</v>
      </c>
      <c r="D436" s="260">
        <v>88.213103179073428</v>
      </c>
      <c r="E436" s="259">
        <f t="shared" si="27"/>
        <v>88.213103179073428</v>
      </c>
      <c r="F436" s="266"/>
      <c r="G436" s="190" t="str">
        <f t="shared" si="28"/>
        <v/>
      </c>
      <c r="H436" s="261" t="str">
        <f t="shared" si="29"/>
        <v/>
      </c>
      <c r="I436" s="262"/>
    </row>
    <row r="437" spans="1:9">
      <c r="A437" s="257">
        <f t="shared" si="26"/>
        <v>435</v>
      </c>
      <c r="B437" s="258">
        <v>44783</v>
      </c>
      <c r="C437" s="259">
        <v>98.374202999999994</v>
      </c>
      <c r="D437" s="260">
        <v>88.213103179073428</v>
      </c>
      <c r="E437" s="259">
        <f t="shared" si="27"/>
        <v>88.213103179073428</v>
      </c>
      <c r="F437" s="266"/>
      <c r="G437" s="190" t="str">
        <f t="shared" si="28"/>
        <v/>
      </c>
      <c r="H437" s="261" t="str">
        <f t="shared" si="29"/>
        <v/>
      </c>
      <c r="I437" s="262"/>
    </row>
    <row r="438" spans="1:9">
      <c r="A438" s="257">
        <f t="shared" si="26"/>
        <v>436</v>
      </c>
      <c r="B438" s="258">
        <v>44784</v>
      </c>
      <c r="C438" s="259">
        <v>104.80511199999999</v>
      </c>
      <c r="D438" s="260">
        <v>88.213103179073428</v>
      </c>
      <c r="E438" s="259">
        <f t="shared" si="27"/>
        <v>88.213103179073428</v>
      </c>
      <c r="F438" s="266"/>
      <c r="G438" s="190" t="str">
        <f t="shared" si="28"/>
        <v/>
      </c>
      <c r="H438" s="261" t="str">
        <f t="shared" si="29"/>
        <v/>
      </c>
      <c r="I438" s="262"/>
    </row>
    <row r="439" spans="1:9">
      <c r="A439" s="257">
        <f t="shared" si="26"/>
        <v>437</v>
      </c>
      <c r="B439" s="258">
        <v>44785</v>
      </c>
      <c r="C439" s="259">
        <v>96.111736999999991</v>
      </c>
      <c r="D439" s="260">
        <v>88.213103179073428</v>
      </c>
      <c r="E439" s="259">
        <f t="shared" si="27"/>
        <v>88.213103179073428</v>
      </c>
      <c r="F439" s="266"/>
      <c r="G439" s="190" t="str">
        <f t="shared" si="28"/>
        <v/>
      </c>
      <c r="H439" s="261" t="str">
        <f t="shared" si="29"/>
        <v/>
      </c>
      <c r="I439" s="262"/>
    </row>
    <row r="440" spans="1:9">
      <c r="A440" s="257">
        <f t="shared" si="26"/>
        <v>438</v>
      </c>
      <c r="B440" s="258">
        <v>44786</v>
      </c>
      <c r="C440" s="259">
        <v>50.876561000000002</v>
      </c>
      <c r="D440" s="260">
        <v>88.213103179073428</v>
      </c>
      <c r="E440" s="259">
        <f t="shared" si="27"/>
        <v>50.876561000000002</v>
      </c>
      <c r="F440" s="266"/>
      <c r="G440" s="190" t="str">
        <f t="shared" si="28"/>
        <v/>
      </c>
      <c r="H440" s="261" t="str">
        <f t="shared" si="29"/>
        <v/>
      </c>
      <c r="I440" s="262"/>
    </row>
    <row r="441" spans="1:9">
      <c r="A441" s="257">
        <f t="shared" si="26"/>
        <v>439</v>
      </c>
      <c r="B441" s="258">
        <v>44787</v>
      </c>
      <c r="C441" s="259">
        <v>108.32499199999999</v>
      </c>
      <c r="D441" s="260">
        <v>88.213103179073428</v>
      </c>
      <c r="E441" s="259">
        <f t="shared" si="27"/>
        <v>88.213103179073428</v>
      </c>
      <c r="F441" s="266"/>
      <c r="G441" s="190" t="str">
        <f t="shared" si="28"/>
        <v/>
      </c>
      <c r="H441" s="261" t="str">
        <f t="shared" si="29"/>
        <v/>
      </c>
      <c r="I441" s="262"/>
    </row>
    <row r="442" spans="1:9">
      <c r="A442" s="257">
        <f t="shared" si="26"/>
        <v>440</v>
      </c>
      <c r="B442" s="258">
        <v>44788</v>
      </c>
      <c r="C442" s="259">
        <v>114.28818399999999</v>
      </c>
      <c r="D442" s="260">
        <v>88.213103179073428</v>
      </c>
      <c r="E442" s="259">
        <f t="shared" si="27"/>
        <v>88.213103179073428</v>
      </c>
      <c r="F442" s="266"/>
      <c r="G442" s="190" t="str">
        <f t="shared" si="28"/>
        <v>A</v>
      </c>
      <c r="H442" s="261" t="str">
        <f t="shared" si="29"/>
        <v>88,2</v>
      </c>
      <c r="I442" s="262"/>
    </row>
    <row r="443" spans="1:9">
      <c r="A443" s="257">
        <f t="shared" si="26"/>
        <v>441</v>
      </c>
      <c r="B443" s="258">
        <v>44789</v>
      </c>
      <c r="C443" s="259">
        <v>105.36445399999999</v>
      </c>
      <c r="D443" s="260">
        <v>88.213103179073428</v>
      </c>
      <c r="E443" s="259">
        <f t="shared" si="27"/>
        <v>88.213103179073428</v>
      </c>
      <c r="F443" s="266"/>
      <c r="G443" s="190" t="str">
        <f t="shared" si="28"/>
        <v/>
      </c>
      <c r="H443" s="261" t="str">
        <f t="shared" si="29"/>
        <v/>
      </c>
      <c r="I443" s="262"/>
    </row>
    <row r="444" spans="1:9">
      <c r="A444" s="257">
        <f t="shared" si="26"/>
        <v>442</v>
      </c>
      <c r="B444" s="258">
        <v>44790</v>
      </c>
      <c r="C444" s="259">
        <v>109.638724</v>
      </c>
      <c r="D444" s="260">
        <v>88.213103179073428</v>
      </c>
      <c r="E444" s="259">
        <f t="shared" si="27"/>
        <v>88.213103179073428</v>
      </c>
      <c r="F444" s="266"/>
      <c r="G444" s="190" t="str">
        <f t="shared" si="28"/>
        <v/>
      </c>
      <c r="H444" s="261" t="str">
        <f t="shared" si="29"/>
        <v/>
      </c>
      <c r="I444" s="262"/>
    </row>
    <row r="445" spans="1:9">
      <c r="A445" s="257">
        <f t="shared" si="26"/>
        <v>443</v>
      </c>
      <c r="B445" s="258">
        <v>44791</v>
      </c>
      <c r="C445" s="259">
        <v>112.38794399999999</v>
      </c>
      <c r="D445" s="260">
        <v>88.213103179073428</v>
      </c>
      <c r="E445" s="259">
        <f t="shared" si="27"/>
        <v>88.213103179073428</v>
      </c>
      <c r="F445" s="266"/>
      <c r="G445" s="190" t="str">
        <f t="shared" si="28"/>
        <v/>
      </c>
      <c r="H445" s="261" t="str">
        <f t="shared" si="29"/>
        <v/>
      </c>
      <c r="I445" s="262"/>
    </row>
    <row r="446" spans="1:9">
      <c r="A446" s="257">
        <f t="shared" si="26"/>
        <v>444</v>
      </c>
      <c r="B446" s="258">
        <v>44792</v>
      </c>
      <c r="C446" s="259">
        <v>114.89563700000001</v>
      </c>
      <c r="D446" s="260">
        <v>88.213103179073428</v>
      </c>
      <c r="E446" s="259">
        <f t="shared" si="27"/>
        <v>88.213103179073428</v>
      </c>
      <c r="F446" s="266"/>
      <c r="G446" s="190" t="str">
        <f t="shared" si="28"/>
        <v/>
      </c>
      <c r="H446" s="261" t="str">
        <f t="shared" si="29"/>
        <v/>
      </c>
      <c r="I446" s="262"/>
    </row>
    <row r="447" spans="1:9">
      <c r="A447" s="257">
        <f t="shared" si="26"/>
        <v>445</v>
      </c>
      <c r="B447" s="258">
        <v>44793</v>
      </c>
      <c r="C447" s="259">
        <v>111.448402</v>
      </c>
      <c r="D447" s="260">
        <v>88.213103179073428</v>
      </c>
      <c r="E447" s="259">
        <f t="shared" si="27"/>
        <v>88.213103179073428</v>
      </c>
      <c r="F447" s="266"/>
      <c r="G447" s="190" t="str">
        <f t="shared" si="28"/>
        <v/>
      </c>
      <c r="H447" s="261" t="str">
        <f t="shared" si="29"/>
        <v/>
      </c>
      <c r="I447" s="262"/>
    </row>
    <row r="448" spans="1:9">
      <c r="A448" s="257">
        <f t="shared" si="26"/>
        <v>446</v>
      </c>
      <c r="B448" s="258">
        <v>44794</v>
      </c>
      <c r="C448" s="259">
        <v>113.06989400000001</v>
      </c>
      <c r="D448" s="260">
        <v>88.213103179073428</v>
      </c>
      <c r="E448" s="259">
        <f t="shared" si="27"/>
        <v>88.213103179073428</v>
      </c>
      <c r="F448" s="266"/>
      <c r="G448" s="190" t="str">
        <f t="shared" si="28"/>
        <v/>
      </c>
      <c r="H448" s="261" t="str">
        <f t="shared" si="29"/>
        <v/>
      </c>
      <c r="I448" s="262"/>
    </row>
    <row r="449" spans="1:9">
      <c r="A449" s="257">
        <f t="shared" si="26"/>
        <v>447</v>
      </c>
      <c r="B449" s="258">
        <v>44795</v>
      </c>
      <c r="C449" s="259">
        <v>112.15426400000001</v>
      </c>
      <c r="D449" s="260">
        <v>88.213103179073428</v>
      </c>
      <c r="E449" s="259">
        <f t="shared" si="27"/>
        <v>88.213103179073428</v>
      </c>
      <c r="F449" s="266"/>
      <c r="G449" s="190" t="str">
        <f t="shared" si="28"/>
        <v/>
      </c>
      <c r="H449" s="261" t="str">
        <f t="shared" si="29"/>
        <v/>
      </c>
      <c r="I449" s="262"/>
    </row>
    <row r="450" spans="1:9">
      <c r="A450" s="257">
        <f t="shared" si="26"/>
        <v>448</v>
      </c>
      <c r="B450" s="258">
        <v>44796</v>
      </c>
      <c r="C450" s="259">
        <v>103.600486</v>
      </c>
      <c r="D450" s="260">
        <v>88.213103179073428</v>
      </c>
      <c r="E450" s="259">
        <f t="shared" si="27"/>
        <v>88.213103179073428</v>
      </c>
      <c r="F450" s="266"/>
      <c r="G450" s="190" t="str">
        <f t="shared" si="28"/>
        <v/>
      </c>
      <c r="H450" s="261" t="str">
        <f t="shared" si="29"/>
        <v/>
      </c>
      <c r="I450" s="262"/>
    </row>
    <row r="451" spans="1:9">
      <c r="A451" s="257">
        <f t="shared" si="26"/>
        <v>449</v>
      </c>
      <c r="B451" s="258">
        <v>44797</v>
      </c>
      <c r="C451" s="259">
        <v>95.513649999999998</v>
      </c>
      <c r="D451" s="260">
        <v>88.213103179073428</v>
      </c>
      <c r="E451" s="259">
        <f t="shared" si="27"/>
        <v>88.213103179073428</v>
      </c>
      <c r="F451" s="266"/>
      <c r="G451" s="190" t="str">
        <f t="shared" si="28"/>
        <v/>
      </c>
      <c r="H451" s="261" t="str">
        <f t="shared" si="29"/>
        <v/>
      </c>
      <c r="I451" s="262"/>
    </row>
    <row r="452" spans="1:9">
      <c r="A452" s="257">
        <f t="shared" ref="A452:A515" si="30">+A451+1</f>
        <v>450</v>
      </c>
      <c r="B452" s="258">
        <v>44798</v>
      </c>
      <c r="C452" s="259">
        <v>100.92702300000001</v>
      </c>
      <c r="D452" s="260">
        <v>88.213103179073428</v>
      </c>
      <c r="E452" s="259">
        <f t="shared" ref="E452:E515" si="31">IF(C452&gt;D452,D452,C452)</f>
        <v>88.213103179073428</v>
      </c>
      <c r="F452" s="266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61" t="str">
        <f t="shared" ref="H452:H515" si="33">IF(DAY($B452)=15,TEXT(D452,"#,0"),"")</f>
        <v/>
      </c>
      <c r="I452" s="262"/>
    </row>
    <row r="453" spans="1:9">
      <c r="A453" s="257">
        <f t="shared" si="30"/>
        <v>451</v>
      </c>
      <c r="B453" s="258">
        <v>44799</v>
      </c>
      <c r="C453" s="259">
        <v>100.316811</v>
      </c>
      <c r="D453" s="260">
        <v>88.213103179073428</v>
      </c>
      <c r="E453" s="259">
        <f t="shared" si="31"/>
        <v>88.213103179073428</v>
      </c>
      <c r="F453" s="266"/>
      <c r="G453" s="190" t="str">
        <f t="shared" si="32"/>
        <v/>
      </c>
      <c r="H453" s="261" t="str">
        <f t="shared" si="33"/>
        <v/>
      </c>
      <c r="I453" s="262"/>
    </row>
    <row r="454" spans="1:9">
      <c r="A454" s="257">
        <f t="shared" si="30"/>
        <v>452</v>
      </c>
      <c r="B454" s="258">
        <v>44800</v>
      </c>
      <c r="C454" s="259">
        <v>103.304981</v>
      </c>
      <c r="D454" s="260">
        <v>88.213103179073428</v>
      </c>
      <c r="E454" s="259">
        <f t="shared" si="31"/>
        <v>88.213103179073428</v>
      </c>
      <c r="F454" s="266"/>
      <c r="G454" s="190" t="str">
        <f t="shared" si="32"/>
        <v/>
      </c>
      <c r="H454" s="261" t="str">
        <f t="shared" si="33"/>
        <v/>
      </c>
      <c r="I454" s="262"/>
    </row>
    <row r="455" spans="1:9">
      <c r="A455" s="257">
        <f t="shared" si="30"/>
        <v>453</v>
      </c>
      <c r="B455" s="258">
        <v>44801</v>
      </c>
      <c r="C455" s="259">
        <v>99.153032999999994</v>
      </c>
      <c r="D455" s="260">
        <v>88.213103179073428</v>
      </c>
      <c r="E455" s="259">
        <f t="shared" si="31"/>
        <v>88.213103179073428</v>
      </c>
      <c r="F455" s="266"/>
      <c r="G455" s="190" t="str">
        <f t="shared" si="32"/>
        <v/>
      </c>
      <c r="H455" s="261" t="str">
        <f t="shared" si="33"/>
        <v/>
      </c>
      <c r="I455" s="262"/>
    </row>
    <row r="456" spans="1:9">
      <c r="A456" s="257">
        <f t="shared" si="30"/>
        <v>454</v>
      </c>
      <c r="B456" s="258">
        <v>44802</v>
      </c>
      <c r="C456" s="259">
        <v>79.574606000000003</v>
      </c>
      <c r="D456" s="260">
        <v>88.213103179073428</v>
      </c>
      <c r="E456" s="259">
        <f t="shared" si="31"/>
        <v>79.574606000000003</v>
      </c>
      <c r="F456" s="266"/>
      <c r="G456" s="190" t="str">
        <f t="shared" si="32"/>
        <v/>
      </c>
      <c r="H456" s="261" t="str">
        <f t="shared" si="33"/>
        <v/>
      </c>
      <c r="I456" s="262"/>
    </row>
    <row r="457" spans="1:9">
      <c r="A457" s="257">
        <f t="shared" si="30"/>
        <v>455</v>
      </c>
      <c r="B457" s="258">
        <v>44803</v>
      </c>
      <c r="C457" s="259">
        <v>86.294334000000006</v>
      </c>
      <c r="D457" s="260">
        <v>88.213103179073428</v>
      </c>
      <c r="E457" s="259">
        <f t="shared" si="31"/>
        <v>86.294334000000006</v>
      </c>
      <c r="F457" s="266"/>
      <c r="G457" s="190" t="str">
        <f t="shared" si="32"/>
        <v/>
      </c>
      <c r="H457" s="261" t="str">
        <f t="shared" si="33"/>
        <v/>
      </c>
      <c r="I457" s="262"/>
    </row>
    <row r="458" spans="1:9">
      <c r="A458" s="257">
        <f t="shared" si="30"/>
        <v>456</v>
      </c>
      <c r="B458" s="258">
        <v>44804</v>
      </c>
      <c r="C458" s="259">
        <v>100.17669900000001</v>
      </c>
      <c r="D458" s="260">
        <v>88.213103179073428</v>
      </c>
      <c r="E458" s="259">
        <f t="shared" si="31"/>
        <v>88.213103179073428</v>
      </c>
      <c r="F458" s="266"/>
      <c r="G458" s="190" t="str">
        <f t="shared" si="32"/>
        <v/>
      </c>
      <c r="H458" s="261" t="str">
        <f t="shared" si="33"/>
        <v/>
      </c>
      <c r="I458" s="262"/>
    </row>
    <row r="459" spans="1:9">
      <c r="A459" s="257">
        <f t="shared" si="30"/>
        <v>457</v>
      </c>
      <c r="B459" s="258">
        <v>44805</v>
      </c>
      <c r="C459" s="259">
        <v>90.945357000000001</v>
      </c>
      <c r="D459" s="260">
        <v>75.482071126186767</v>
      </c>
      <c r="E459" s="259">
        <f t="shared" si="31"/>
        <v>75.482071126186767</v>
      </c>
      <c r="F459" s="266"/>
      <c r="G459" s="190" t="str">
        <f t="shared" si="32"/>
        <v/>
      </c>
      <c r="H459" s="261" t="str">
        <f t="shared" si="33"/>
        <v/>
      </c>
      <c r="I459" s="262"/>
    </row>
    <row r="460" spans="1:9">
      <c r="A460" s="257">
        <f t="shared" si="30"/>
        <v>458</v>
      </c>
      <c r="B460" s="258">
        <v>44806</v>
      </c>
      <c r="C460" s="259">
        <v>95.726973999999984</v>
      </c>
      <c r="D460" s="260">
        <v>75.482071126186767</v>
      </c>
      <c r="E460" s="259">
        <f t="shared" si="31"/>
        <v>75.482071126186767</v>
      </c>
      <c r="F460" s="266"/>
      <c r="G460" s="190" t="str">
        <f t="shared" si="32"/>
        <v/>
      </c>
      <c r="H460" s="261" t="str">
        <f t="shared" si="33"/>
        <v/>
      </c>
      <c r="I460" s="262"/>
    </row>
    <row r="461" spans="1:9">
      <c r="A461" s="257">
        <f t="shared" si="30"/>
        <v>459</v>
      </c>
      <c r="B461" s="258">
        <v>44807</v>
      </c>
      <c r="C461" s="259">
        <v>103.64508199999999</v>
      </c>
      <c r="D461" s="260">
        <v>75.482071126186767</v>
      </c>
      <c r="E461" s="259">
        <f t="shared" si="31"/>
        <v>75.482071126186767</v>
      </c>
      <c r="F461" s="266"/>
      <c r="G461" s="190" t="str">
        <f t="shared" si="32"/>
        <v/>
      </c>
      <c r="H461" s="261" t="str">
        <f t="shared" si="33"/>
        <v/>
      </c>
      <c r="I461" s="262"/>
    </row>
    <row r="462" spans="1:9">
      <c r="A462" s="257">
        <f t="shared" si="30"/>
        <v>460</v>
      </c>
      <c r="B462" s="258">
        <v>44808</v>
      </c>
      <c r="C462" s="259">
        <v>110.867919</v>
      </c>
      <c r="D462" s="260">
        <v>75.482071126186767</v>
      </c>
      <c r="E462" s="259">
        <f t="shared" si="31"/>
        <v>75.482071126186767</v>
      </c>
      <c r="F462" s="266"/>
      <c r="G462" s="190" t="str">
        <f t="shared" si="32"/>
        <v/>
      </c>
      <c r="H462" s="261" t="str">
        <f t="shared" si="33"/>
        <v/>
      </c>
      <c r="I462" s="262"/>
    </row>
    <row r="463" spans="1:9">
      <c r="A463" s="257">
        <f t="shared" si="30"/>
        <v>461</v>
      </c>
      <c r="B463" s="258">
        <v>44809</v>
      </c>
      <c r="C463" s="259">
        <v>107.85216699999999</v>
      </c>
      <c r="D463" s="260">
        <v>75.482071126186767</v>
      </c>
      <c r="E463" s="259">
        <f t="shared" si="31"/>
        <v>75.482071126186767</v>
      </c>
      <c r="F463" s="266"/>
      <c r="G463" s="190" t="str">
        <f t="shared" si="32"/>
        <v/>
      </c>
      <c r="H463" s="261" t="str">
        <f t="shared" si="33"/>
        <v/>
      </c>
      <c r="I463" s="262"/>
    </row>
    <row r="464" spans="1:9">
      <c r="A464" s="257">
        <f t="shared" si="30"/>
        <v>462</v>
      </c>
      <c r="B464" s="258">
        <v>44810</v>
      </c>
      <c r="C464" s="259">
        <v>103.29608</v>
      </c>
      <c r="D464" s="260">
        <v>75.482071126186767</v>
      </c>
      <c r="E464" s="259">
        <f t="shared" si="31"/>
        <v>75.482071126186767</v>
      </c>
      <c r="F464" s="266"/>
      <c r="G464" s="190" t="str">
        <f t="shared" si="32"/>
        <v/>
      </c>
      <c r="H464" s="261" t="str">
        <f t="shared" si="33"/>
        <v/>
      </c>
      <c r="I464" s="262"/>
    </row>
    <row r="465" spans="1:9">
      <c r="A465" s="257">
        <f t="shared" si="30"/>
        <v>463</v>
      </c>
      <c r="B465" s="258">
        <v>44811</v>
      </c>
      <c r="C465" s="259">
        <v>89.159025999999997</v>
      </c>
      <c r="D465" s="260">
        <v>75.482071126186767</v>
      </c>
      <c r="E465" s="259">
        <f t="shared" si="31"/>
        <v>75.482071126186767</v>
      </c>
      <c r="F465" s="266"/>
      <c r="G465" s="190" t="str">
        <f t="shared" si="32"/>
        <v/>
      </c>
      <c r="H465" s="261" t="str">
        <f t="shared" si="33"/>
        <v/>
      </c>
      <c r="I465" s="262"/>
    </row>
    <row r="466" spans="1:9">
      <c r="A466" s="257">
        <f t="shared" si="30"/>
        <v>464</v>
      </c>
      <c r="B466" s="258">
        <v>44812</v>
      </c>
      <c r="C466" s="259">
        <v>90.536260999999996</v>
      </c>
      <c r="D466" s="260">
        <v>75.482071126186767</v>
      </c>
      <c r="E466" s="259">
        <f t="shared" si="31"/>
        <v>75.482071126186767</v>
      </c>
      <c r="F466" s="266"/>
      <c r="G466" s="190" t="str">
        <f t="shared" si="32"/>
        <v/>
      </c>
      <c r="H466" s="261" t="str">
        <f t="shared" si="33"/>
        <v/>
      </c>
      <c r="I466" s="262"/>
    </row>
    <row r="467" spans="1:9">
      <c r="A467" s="257">
        <f t="shared" si="30"/>
        <v>465</v>
      </c>
      <c r="B467" s="258">
        <v>44813</v>
      </c>
      <c r="C467" s="259">
        <v>99.427210000000002</v>
      </c>
      <c r="D467" s="260">
        <v>75.482071126186767</v>
      </c>
      <c r="E467" s="259">
        <f t="shared" si="31"/>
        <v>75.482071126186767</v>
      </c>
      <c r="F467" s="266"/>
      <c r="G467" s="190" t="str">
        <f t="shared" si="32"/>
        <v/>
      </c>
      <c r="H467" s="261" t="str">
        <f t="shared" si="33"/>
        <v/>
      </c>
      <c r="I467" s="262"/>
    </row>
    <row r="468" spans="1:9">
      <c r="A468" s="257">
        <f t="shared" si="30"/>
        <v>466</v>
      </c>
      <c r="B468" s="258">
        <v>44814</v>
      </c>
      <c r="C468" s="259">
        <v>104.471029</v>
      </c>
      <c r="D468" s="260">
        <v>75.482071126186767</v>
      </c>
      <c r="E468" s="259">
        <f t="shared" si="31"/>
        <v>75.482071126186767</v>
      </c>
      <c r="F468" s="266"/>
      <c r="G468" s="190" t="str">
        <f t="shared" si="32"/>
        <v/>
      </c>
      <c r="H468" s="261" t="str">
        <f t="shared" si="33"/>
        <v/>
      </c>
      <c r="I468" s="262"/>
    </row>
    <row r="469" spans="1:9">
      <c r="A469" s="257">
        <f t="shared" si="30"/>
        <v>467</v>
      </c>
      <c r="B469" s="258">
        <v>44815</v>
      </c>
      <c r="C469" s="259">
        <v>97.42146000000001</v>
      </c>
      <c r="D469" s="260">
        <v>75.482071126186767</v>
      </c>
      <c r="E469" s="259">
        <f t="shared" si="31"/>
        <v>75.482071126186767</v>
      </c>
      <c r="F469" s="266"/>
      <c r="G469" s="190" t="str">
        <f t="shared" si="32"/>
        <v/>
      </c>
      <c r="H469" s="261" t="str">
        <f t="shared" si="33"/>
        <v/>
      </c>
      <c r="I469" s="262"/>
    </row>
    <row r="470" spans="1:9">
      <c r="A470" s="257">
        <f t="shared" si="30"/>
        <v>468</v>
      </c>
      <c r="B470" s="258">
        <v>44816</v>
      </c>
      <c r="C470" s="259">
        <v>44.858271000000002</v>
      </c>
      <c r="D470" s="260">
        <v>75.482071126186767</v>
      </c>
      <c r="E470" s="259">
        <f t="shared" si="31"/>
        <v>44.858271000000002</v>
      </c>
      <c r="F470" s="266"/>
      <c r="G470" s="190" t="str">
        <f t="shared" si="32"/>
        <v/>
      </c>
      <c r="H470" s="261" t="str">
        <f t="shared" si="33"/>
        <v/>
      </c>
      <c r="I470" s="262"/>
    </row>
    <row r="471" spans="1:9">
      <c r="A471" s="257">
        <f t="shared" si="30"/>
        <v>469</v>
      </c>
      <c r="B471" s="258">
        <v>44817</v>
      </c>
      <c r="C471" s="259">
        <v>43.198260000000005</v>
      </c>
      <c r="D471" s="260">
        <v>75.482071126186767</v>
      </c>
      <c r="E471" s="259">
        <f t="shared" si="31"/>
        <v>43.198260000000005</v>
      </c>
      <c r="F471" s="266"/>
      <c r="G471" s="190" t="str">
        <f t="shared" si="32"/>
        <v/>
      </c>
      <c r="H471" s="261" t="str">
        <f t="shared" si="33"/>
        <v/>
      </c>
      <c r="I471" s="262"/>
    </row>
    <row r="472" spans="1:9">
      <c r="A472" s="257">
        <f t="shared" si="30"/>
        <v>470</v>
      </c>
      <c r="B472" s="258">
        <v>44818</v>
      </c>
      <c r="C472" s="259">
        <v>64.191040000000001</v>
      </c>
      <c r="D472" s="260">
        <v>75.482071126186767</v>
      </c>
      <c r="E472" s="259">
        <f t="shared" si="31"/>
        <v>64.191040000000001</v>
      </c>
      <c r="F472" s="266"/>
      <c r="G472" s="190" t="str">
        <f t="shared" si="32"/>
        <v/>
      </c>
      <c r="H472" s="261" t="str">
        <f t="shared" si="33"/>
        <v/>
      </c>
      <c r="I472" s="262"/>
    </row>
    <row r="473" spans="1:9">
      <c r="A473" s="257">
        <f t="shared" si="30"/>
        <v>471</v>
      </c>
      <c r="B473" s="258">
        <v>44819</v>
      </c>
      <c r="C473" s="259">
        <v>75.524842000000007</v>
      </c>
      <c r="D473" s="260">
        <v>75.482071126186767</v>
      </c>
      <c r="E473" s="259">
        <f t="shared" si="31"/>
        <v>75.482071126186767</v>
      </c>
      <c r="F473" s="266"/>
      <c r="G473" s="190" t="str">
        <f t="shared" si="32"/>
        <v>S</v>
      </c>
      <c r="H473" s="261" t="str">
        <f t="shared" si="33"/>
        <v>75,5</v>
      </c>
      <c r="I473" s="262"/>
    </row>
    <row r="474" spans="1:9">
      <c r="A474" s="257">
        <f t="shared" si="30"/>
        <v>472</v>
      </c>
      <c r="B474" s="258">
        <v>44820</v>
      </c>
      <c r="C474" s="259">
        <v>98.834082999999993</v>
      </c>
      <c r="D474" s="260">
        <v>75.482071126186767</v>
      </c>
      <c r="E474" s="259">
        <f t="shared" si="31"/>
        <v>75.482071126186767</v>
      </c>
      <c r="F474" s="266"/>
      <c r="G474" s="190" t="str">
        <f t="shared" si="32"/>
        <v/>
      </c>
      <c r="H474" s="261" t="str">
        <f t="shared" si="33"/>
        <v/>
      </c>
      <c r="I474" s="262"/>
    </row>
    <row r="475" spans="1:9">
      <c r="A475" s="257">
        <f t="shared" si="30"/>
        <v>473</v>
      </c>
      <c r="B475" s="258">
        <v>44821</v>
      </c>
      <c r="C475" s="259">
        <v>97.596226000000016</v>
      </c>
      <c r="D475" s="260">
        <v>75.482071126186767</v>
      </c>
      <c r="E475" s="259">
        <f t="shared" si="31"/>
        <v>75.482071126186767</v>
      </c>
      <c r="F475" s="266"/>
      <c r="G475" s="190" t="str">
        <f t="shared" si="32"/>
        <v/>
      </c>
      <c r="H475" s="261" t="str">
        <f t="shared" si="33"/>
        <v/>
      </c>
      <c r="I475" s="262"/>
    </row>
    <row r="476" spans="1:9">
      <c r="A476" s="257">
        <f t="shared" si="30"/>
        <v>474</v>
      </c>
      <c r="B476" s="258">
        <v>44822</v>
      </c>
      <c r="C476" s="259">
        <v>84.772691000000009</v>
      </c>
      <c r="D476" s="260">
        <v>75.482071126186767</v>
      </c>
      <c r="E476" s="259">
        <f t="shared" si="31"/>
        <v>75.482071126186767</v>
      </c>
      <c r="F476" s="266"/>
      <c r="G476" s="190" t="str">
        <f t="shared" si="32"/>
        <v/>
      </c>
      <c r="H476" s="261" t="str">
        <f t="shared" si="33"/>
        <v/>
      </c>
      <c r="I476" s="262"/>
    </row>
    <row r="477" spans="1:9">
      <c r="A477" s="257">
        <f t="shared" si="30"/>
        <v>475</v>
      </c>
      <c r="B477" s="258">
        <v>44823</v>
      </c>
      <c r="C477" s="259">
        <v>85.634917999999999</v>
      </c>
      <c r="D477" s="260">
        <v>75.482071126186767</v>
      </c>
      <c r="E477" s="259">
        <f t="shared" si="31"/>
        <v>75.482071126186767</v>
      </c>
      <c r="F477" s="266"/>
      <c r="G477" s="190" t="str">
        <f t="shared" si="32"/>
        <v/>
      </c>
      <c r="H477" s="261" t="str">
        <f t="shared" si="33"/>
        <v/>
      </c>
      <c r="I477" s="262"/>
    </row>
    <row r="478" spans="1:9">
      <c r="A478" s="257">
        <f t="shared" si="30"/>
        <v>476</v>
      </c>
      <c r="B478" s="258">
        <v>44824</v>
      </c>
      <c r="C478" s="259">
        <v>94.399687</v>
      </c>
      <c r="D478" s="260">
        <v>75.482071126186767</v>
      </c>
      <c r="E478" s="259">
        <f t="shared" si="31"/>
        <v>75.482071126186767</v>
      </c>
      <c r="F478" s="266"/>
      <c r="G478" s="190" t="str">
        <f t="shared" si="32"/>
        <v/>
      </c>
      <c r="H478" s="261" t="str">
        <f t="shared" si="33"/>
        <v/>
      </c>
      <c r="I478" s="262"/>
    </row>
    <row r="479" spans="1:9">
      <c r="A479" s="257">
        <f t="shared" si="30"/>
        <v>477</v>
      </c>
      <c r="B479" s="258">
        <v>44825</v>
      </c>
      <c r="C479" s="259">
        <v>73.562747000000002</v>
      </c>
      <c r="D479" s="260">
        <v>75.482071126186767</v>
      </c>
      <c r="E479" s="259">
        <f t="shared" si="31"/>
        <v>73.562747000000002</v>
      </c>
      <c r="F479" s="266"/>
      <c r="G479" s="190" t="str">
        <f t="shared" si="32"/>
        <v/>
      </c>
      <c r="H479" s="261" t="str">
        <f t="shared" si="33"/>
        <v/>
      </c>
      <c r="I479" s="262"/>
    </row>
    <row r="480" spans="1:9">
      <c r="A480" s="257">
        <f t="shared" si="30"/>
        <v>478</v>
      </c>
      <c r="B480" s="258">
        <v>44826</v>
      </c>
      <c r="C480" s="259">
        <v>94.121531000000004</v>
      </c>
      <c r="D480" s="260">
        <v>75.482071126186767</v>
      </c>
      <c r="E480" s="259">
        <f t="shared" si="31"/>
        <v>75.482071126186767</v>
      </c>
      <c r="F480" s="266"/>
      <c r="G480" s="190" t="str">
        <f t="shared" si="32"/>
        <v/>
      </c>
      <c r="H480" s="261" t="str">
        <f t="shared" si="33"/>
        <v/>
      </c>
      <c r="I480" s="262"/>
    </row>
    <row r="481" spans="1:9">
      <c r="A481" s="257">
        <f t="shared" si="30"/>
        <v>479</v>
      </c>
      <c r="B481" s="258">
        <v>44827</v>
      </c>
      <c r="C481" s="259">
        <v>89.973547999999994</v>
      </c>
      <c r="D481" s="260">
        <v>75.482071126186767</v>
      </c>
      <c r="E481" s="259">
        <f t="shared" si="31"/>
        <v>75.482071126186767</v>
      </c>
      <c r="F481" s="266"/>
      <c r="G481" s="190" t="str">
        <f t="shared" si="32"/>
        <v/>
      </c>
      <c r="H481" s="261" t="str">
        <f t="shared" si="33"/>
        <v/>
      </c>
      <c r="I481" s="262"/>
    </row>
    <row r="482" spans="1:9">
      <c r="A482" s="257">
        <f t="shared" si="30"/>
        <v>480</v>
      </c>
      <c r="B482" s="258">
        <v>44828</v>
      </c>
      <c r="C482" s="259">
        <v>84.725033999999994</v>
      </c>
      <c r="D482" s="260">
        <v>75.482071126186767</v>
      </c>
      <c r="E482" s="259">
        <f t="shared" si="31"/>
        <v>75.482071126186767</v>
      </c>
      <c r="F482" s="266"/>
      <c r="G482" s="190" t="str">
        <f t="shared" si="32"/>
        <v/>
      </c>
      <c r="H482" s="261" t="str">
        <f t="shared" si="33"/>
        <v/>
      </c>
      <c r="I482" s="262"/>
    </row>
    <row r="483" spans="1:9">
      <c r="A483" s="257">
        <f t="shared" si="30"/>
        <v>481</v>
      </c>
      <c r="B483" s="258">
        <v>44829</v>
      </c>
      <c r="C483" s="259">
        <v>77.114061000000007</v>
      </c>
      <c r="D483" s="260">
        <v>75.482071126186767</v>
      </c>
      <c r="E483" s="259">
        <f t="shared" si="31"/>
        <v>75.482071126186767</v>
      </c>
      <c r="F483" s="266"/>
      <c r="G483" s="190" t="str">
        <f t="shared" si="32"/>
        <v/>
      </c>
      <c r="H483" s="261" t="str">
        <f t="shared" si="33"/>
        <v/>
      </c>
      <c r="I483" s="262"/>
    </row>
    <row r="484" spans="1:9">
      <c r="A484" s="257">
        <f t="shared" si="30"/>
        <v>482</v>
      </c>
      <c r="B484" s="258">
        <v>44830</v>
      </c>
      <c r="C484" s="259">
        <v>88.661339999999996</v>
      </c>
      <c r="D484" s="260">
        <v>75.482071126186767</v>
      </c>
      <c r="E484" s="259">
        <f t="shared" si="31"/>
        <v>75.482071126186767</v>
      </c>
      <c r="F484" s="266"/>
      <c r="G484" s="190" t="str">
        <f t="shared" si="32"/>
        <v/>
      </c>
      <c r="H484" s="261" t="str">
        <f t="shared" si="33"/>
        <v/>
      </c>
      <c r="I484" s="262"/>
    </row>
    <row r="485" spans="1:9">
      <c r="A485" s="257">
        <f t="shared" si="30"/>
        <v>483</v>
      </c>
      <c r="B485" s="258">
        <v>44831</v>
      </c>
      <c r="C485" s="259">
        <v>99.80266499999999</v>
      </c>
      <c r="D485" s="260">
        <v>75.482071126186767</v>
      </c>
      <c r="E485" s="259">
        <f t="shared" si="31"/>
        <v>75.482071126186767</v>
      </c>
      <c r="F485" s="266"/>
      <c r="G485" s="190" t="str">
        <f t="shared" si="32"/>
        <v/>
      </c>
      <c r="H485" s="261" t="str">
        <f t="shared" si="33"/>
        <v/>
      </c>
      <c r="I485" s="262"/>
    </row>
    <row r="486" spans="1:9">
      <c r="A486" s="257">
        <f t="shared" si="30"/>
        <v>484</v>
      </c>
      <c r="B486" s="258">
        <v>44832</v>
      </c>
      <c r="C486" s="259">
        <v>94.473991999999996</v>
      </c>
      <c r="D486" s="260">
        <v>75.482071126186767</v>
      </c>
      <c r="E486" s="259">
        <f t="shared" si="31"/>
        <v>75.482071126186767</v>
      </c>
      <c r="F486" s="266"/>
      <c r="G486" s="190" t="str">
        <f t="shared" si="32"/>
        <v/>
      </c>
      <c r="H486" s="261" t="str">
        <f t="shared" si="33"/>
        <v/>
      </c>
      <c r="I486" s="262"/>
    </row>
    <row r="487" spans="1:9">
      <c r="A487" s="257">
        <f t="shared" si="30"/>
        <v>485</v>
      </c>
      <c r="B487" s="258">
        <v>44833</v>
      </c>
      <c r="C487" s="259">
        <v>60.055441999999999</v>
      </c>
      <c r="D487" s="260">
        <v>75.482071126186767</v>
      </c>
      <c r="E487" s="259">
        <f t="shared" si="31"/>
        <v>60.055441999999999</v>
      </c>
      <c r="F487" s="266"/>
      <c r="G487" s="190" t="str">
        <f t="shared" si="32"/>
        <v/>
      </c>
      <c r="H487" s="261" t="str">
        <f t="shared" si="33"/>
        <v/>
      </c>
      <c r="I487" s="262"/>
    </row>
    <row r="488" spans="1:9">
      <c r="A488" s="257">
        <f t="shared" si="30"/>
        <v>486</v>
      </c>
      <c r="B488" s="258">
        <v>44834</v>
      </c>
      <c r="C488" s="259">
        <v>101.43070000000002</v>
      </c>
      <c r="D488" s="260">
        <v>75.482071126186767</v>
      </c>
      <c r="E488" s="259">
        <f t="shared" si="31"/>
        <v>75.482071126186767</v>
      </c>
      <c r="F488" s="266"/>
      <c r="G488" s="190" t="str">
        <f t="shared" si="32"/>
        <v/>
      </c>
      <c r="H488" s="261" t="str">
        <f t="shared" si="33"/>
        <v/>
      </c>
      <c r="I488" s="262"/>
    </row>
    <row r="489" spans="1:9">
      <c r="A489" s="257">
        <f t="shared" si="30"/>
        <v>487</v>
      </c>
      <c r="B489" s="258">
        <v>44835</v>
      </c>
      <c r="C489" s="259">
        <v>101.97698299999999</v>
      </c>
      <c r="D489" s="260">
        <v>61.116680685517366</v>
      </c>
      <c r="E489" s="259">
        <f t="shared" si="31"/>
        <v>61.116680685517366</v>
      </c>
      <c r="F489" s="266"/>
      <c r="G489" s="190" t="str">
        <f t="shared" si="32"/>
        <v/>
      </c>
      <c r="H489" s="261" t="str">
        <f t="shared" si="33"/>
        <v/>
      </c>
    </row>
    <row r="490" spans="1:9">
      <c r="A490" s="257">
        <f t="shared" si="30"/>
        <v>488</v>
      </c>
      <c r="B490" s="258">
        <v>44836</v>
      </c>
      <c r="C490" s="259">
        <v>95.158392000000006</v>
      </c>
      <c r="D490" s="260">
        <v>61.116680685517366</v>
      </c>
      <c r="E490" s="259">
        <f t="shared" si="31"/>
        <v>61.116680685517366</v>
      </c>
      <c r="F490" s="266"/>
      <c r="G490" s="190" t="str">
        <f t="shared" si="32"/>
        <v/>
      </c>
      <c r="H490" s="261" t="str">
        <f t="shared" si="33"/>
        <v/>
      </c>
    </row>
    <row r="491" spans="1:9">
      <c r="A491" s="257">
        <f t="shared" si="30"/>
        <v>489</v>
      </c>
      <c r="B491" s="258">
        <v>44837</v>
      </c>
      <c r="C491" s="259">
        <v>72.501942999999997</v>
      </c>
      <c r="D491" s="260">
        <v>61.116680685517366</v>
      </c>
      <c r="E491" s="259">
        <f t="shared" si="31"/>
        <v>61.116680685517366</v>
      </c>
      <c r="F491" s="266"/>
      <c r="G491" s="190" t="str">
        <f t="shared" si="32"/>
        <v/>
      </c>
      <c r="H491" s="261" t="str">
        <f t="shared" si="33"/>
        <v/>
      </c>
    </row>
    <row r="492" spans="1:9">
      <c r="A492" s="257">
        <f t="shared" si="30"/>
        <v>490</v>
      </c>
      <c r="B492" s="258">
        <v>44838</v>
      </c>
      <c r="C492" s="259">
        <v>84.707763999999997</v>
      </c>
      <c r="D492" s="260">
        <v>61.116680685517366</v>
      </c>
      <c r="E492" s="259">
        <f t="shared" si="31"/>
        <v>61.116680685517366</v>
      </c>
      <c r="F492" s="266"/>
      <c r="G492" s="190" t="str">
        <f t="shared" si="32"/>
        <v/>
      </c>
      <c r="H492" s="261" t="str">
        <f t="shared" si="33"/>
        <v/>
      </c>
    </row>
    <row r="493" spans="1:9">
      <c r="A493" s="257">
        <f t="shared" si="30"/>
        <v>491</v>
      </c>
      <c r="B493" s="258">
        <v>44839</v>
      </c>
      <c r="C493" s="259">
        <v>82.949505000000002</v>
      </c>
      <c r="D493" s="260">
        <v>61.116680685517366</v>
      </c>
      <c r="E493" s="259">
        <f t="shared" si="31"/>
        <v>61.116680685517366</v>
      </c>
      <c r="F493" s="266"/>
      <c r="G493" s="190" t="str">
        <f t="shared" si="32"/>
        <v/>
      </c>
      <c r="H493" s="261" t="str">
        <f t="shared" si="33"/>
        <v/>
      </c>
    </row>
    <row r="494" spans="1:9">
      <c r="A494" s="257">
        <f t="shared" si="30"/>
        <v>492</v>
      </c>
      <c r="B494" s="258">
        <v>44840</v>
      </c>
      <c r="C494" s="259">
        <v>79.079152000000008</v>
      </c>
      <c r="D494" s="260">
        <v>61.116680685517366</v>
      </c>
      <c r="E494" s="259">
        <f t="shared" si="31"/>
        <v>61.116680685517366</v>
      </c>
      <c r="F494" s="266"/>
      <c r="G494" s="190" t="str">
        <f t="shared" si="32"/>
        <v/>
      </c>
      <c r="H494" s="261" t="str">
        <f t="shared" si="33"/>
        <v/>
      </c>
    </row>
    <row r="495" spans="1:9">
      <c r="A495" s="257">
        <f t="shared" si="30"/>
        <v>493</v>
      </c>
      <c r="B495" s="258">
        <v>44841</v>
      </c>
      <c r="C495" s="259">
        <v>81.024846999999994</v>
      </c>
      <c r="D495" s="260">
        <v>61.116680685517366</v>
      </c>
      <c r="E495" s="259">
        <f t="shared" si="31"/>
        <v>61.116680685517366</v>
      </c>
      <c r="F495" s="266"/>
      <c r="G495" s="190" t="str">
        <f t="shared" si="32"/>
        <v/>
      </c>
      <c r="H495" s="261" t="str">
        <f t="shared" si="33"/>
        <v/>
      </c>
    </row>
    <row r="496" spans="1:9">
      <c r="A496" s="257">
        <f t="shared" si="30"/>
        <v>494</v>
      </c>
      <c r="B496" s="258">
        <v>44842</v>
      </c>
      <c r="C496" s="259">
        <v>85.235991999999996</v>
      </c>
      <c r="D496" s="260">
        <v>61.116680685517366</v>
      </c>
      <c r="E496" s="259">
        <f t="shared" si="31"/>
        <v>61.116680685517366</v>
      </c>
      <c r="F496" s="266"/>
      <c r="G496" s="190" t="str">
        <f t="shared" si="32"/>
        <v/>
      </c>
      <c r="H496" s="261" t="str">
        <f t="shared" si="33"/>
        <v/>
      </c>
    </row>
    <row r="497" spans="1:8">
      <c r="A497" s="257">
        <f t="shared" si="30"/>
        <v>495</v>
      </c>
      <c r="B497" s="258">
        <v>44843</v>
      </c>
      <c r="C497" s="259">
        <v>77.978889999999993</v>
      </c>
      <c r="D497" s="260">
        <v>61.116680685517366</v>
      </c>
      <c r="E497" s="259">
        <f t="shared" si="31"/>
        <v>61.116680685517366</v>
      </c>
      <c r="F497" s="266"/>
      <c r="G497" s="190" t="str">
        <f t="shared" si="32"/>
        <v/>
      </c>
      <c r="H497" s="261" t="str">
        <f t="shared" si="33"/>
        <v/>
      </c>
    </row>
    <row r="498" spans="1:8">
      <c r="A498" s="257">
        <f t="shared" si="30"/>
        <v>496</v>
      </c>
      <c r="B498" s="258">
        <v>44844</v>
      </c>
      <c r="C498" s="259">
        <v>50.39358</v>
      </c>
      <c r="D498" s="260">
        <v>61.116680685517366</v>
      </c>
      <c r="E498" s="259">
        <f t="shared" si="31"/>
        <v>50.39358</v>
      </c>
      <c r="F498" s="266"/>
      <c r="G498" s="190" t="str">
        <f t="shared" si="32"/>
        <v/>
      </c>
      <c r="H498" s="261" t="str">
        <f t="shared" si="33"/>
        <v/>
      </c>
    </row>
    <row r="499" spans="1:8">
      <c r="A499" s="257">
        <f t="shared" si="30"/>
        <v>497</v>
      </c>
      <c r="B499" s="258">
        <v>44845</v>
      </c>
      <c r="C499" s="259">
        <v>58.449790999999998</v>
      </c>
      <c r="D499" s="260">
        <v>61.116680685517366</v>
      </c>
      <c r="E499" s="259">
        <f t="shared" si="31"/>
        <v>58.449790999999998</v>
      </c>
      <c r="F499" s="266"/>
      <c r="G499" s="190" t="str">
        <f t="shared" si="32"/>
        <v/>
      </c>
      <c r="H499" s="261" t="str">
        <f t="shared" si="33"/>
        <v/>
      </c>
    </row>
    <row r="500" spans="1:8">
      <c r="A500" s="257">
        <f t="shared" si="30"/>
        <v>498</v>
      </c>
      <c r="B500" s="258">
        <v>44846</v>
      </c>
      <c r="C500" s="259">
        <v>83.227357999999995</v>
      </c>
      <c r="D500" s="260">
        <v>61.116680685517366</v>
      </c>
      <c r="E500" s="259">
        <f t="shared" si="31"/>
        <v>61.116680685517366</v>
      </c>
      <c r="F500" s="266"/>
      <c r="G500" s="190" t="str">
        <f t="shared" si="32"/>
        <v/>
      </c>
      <c r="H500" s="261" t="str">
        <f t="shared" si="33"/>
        <v/>
      </c>
    </row>
    <row r="501" spans="1:8">
      <c r="A501" s="257">
        <f t="shared" si="30"/>
        <v>499</v>
      </c>
      <c r="B501" s="258">
        <v>44847</v>
      </c>
      <c r="C501" s="259">
        <v>87.676926999999992</v>
      </c>
      <c r="D501" s="260">
        <v>61.116680685517366</v>
      </c>
      <c r="E501" s="259">
        <f t="shared" si="31"/>
        <v>61.116680685517366</v>
      </c>
      <c r="F501" s="266"/>
      <c r="G501" s="190" t="str">
        <f t="shared" si="32"/>
        <v/>
      </c>
      <c r="H501" s="261" t="str">
        <f t="shared" si="33"/>
        <v/>
      </c>
    </row>
    <row r="502" spans="1:8">
      <c r="A502" s="257">
        <f t="shared" si="30"/>
        <v>500</v>
      </c>
      <c r="B502" s="258">
        <v>44848</v>
      </c>
      <c r="C502" s="259">
        <v>91.308718999999996</v>
      </c>
      <c r="D502" s="260">
        <v>61.116680685517366</v>
      </c>
      <c r="E502" s="259">
        <f t="shared" si="31"/>
        <v>61.116680685517366</v>
      </c>
      <c r="F502" s="266"/>
      <c r="G502" s="190" t="str">
        <f t="shared" si="32"/>
        <v/>
      </c>
      <c r="H502" s="261" t="str">
        <f t="shared" si="33"/>
        <v/>
      </c>
    </row>
    <row r="503" spans="1:8">
      <c r="A503" s="257">
        <f t="shared" si="30"/>
        <v>501</v>
      </c>
      <c r="B503" s="258">
        <v>44849</v>
      </c>
      <c r="C503" s="259">
        <v>89.404065000000003</v>
      </c>
      <c r="D503" s="260">
        <v>61.116680685517366</v>
      </c>
      <c r="E503" s="259">
        <f t="shared" si="31"/>
        <v>61.116680685517366</v>
      </c>
      <c r="F503" s="266"/>
      <c r="G503" s="190" t="str">
        <f t="shared" si="32"/>
        <v>O</v>
      </c>
      <c r="H503" s="261" t="str">
        <f t="shared" si="33"/>
        <v>61,1</v>
      </c>
    </row>
    <row r="504" spans="1:8">
      <c r="A504" s="257">
        <f t="shared" si="30"/>
        <v>502</v>
      </c>
      <c r="B504" s="258">
        <v>44850</v>
      </c>
      <c r="C504" s="259">
        <v>55.380524999999999</v>
      </c>
      <c r="D504" s="260">
        <v>61.116680685517366</v>
      </c>
      <c r="E504" s="259">
        <f t="shared" si="31"/>
        <v>55.380524999999999</v>
      </c>
      <c r="F504" s="266"/>
      <c r="G504" s="190" t="str">
        <f t="shared" si="32"/>
        <v/>
      </c>
      <c r="H504" s="261" t="str">
        <f t="shared" si="33"/>
        <v/>
      </c>
    </row>
    <row r="505" spans="1:8">
      <c r="A505" s="257">
        <f t="shared" si="30"/>
        <v>503</v>
      </c>
      <c r="B505" s="258">
        <v>44851</v>
      </c>
      <c r="C505" s="259">
        <v>72.218907000000002</v>
      </c>
      <c r="D505" s="260">
        <v>61.116680685517366</v>
      </c>
      <c r="E505" s="259">
        <f t="shared" si="31"/>
        <v>61.116680685517366</v>
      </c>
      <c r="F505" s="266"/>
      <c r="G505" s="190" t="str">
        <f t="shared" si="32"/>
        <v/>
      </c>
      <c r="H505" s="261" t="str">
        <f t="shared" si="33"/>
        <v/>
      </c>
    </row>
    <row r="506" spans="1:8">
      <c r="A506" s="257">
        <f t="shared" si="30"/>
        <v>504</v>
      </c>
      <c r="B506" s="258">
        <v>44852</v>
      </c>
      <c r="C506" s="259">
        <v>69.140538000000006</v>
      </c>
      <c r="D506" s="260">
        <v>61.116680685517366</v>
      </c>
      <c r="E506" s="259">
        <f t="shared" si="31"/>
        <v>61.116680685517366</v>
      </c>
      <c r="F506" s="266"/>
      <c r="G506" s="190" t="str">
        <f t="shared" si="32"/>
        <v/>
      </c>
      <c r="H506" s="261" t="str">
        <f t="shared" si="33"/>
        <v/>
      </c>
    </row>
    <row r="507" spans="1:8">
      <c r="A507" s="257">
        <f t="shared" si="30"/>
        <v>505</v>
      </c>
      <c r="B507" s="258">
        <v>44853</v>
      </c>
      <c r="C507" s="259">
        <v>32.215864000000003</v>
      </c>
      <c r="D507" s="260">
        <v>61.116680685517366</v>
      </c>
      <c r="E507" s="259">
        <f t="shared" si="31"/>
        <v>32.215864000000003</v>
      </c>
      <c r="F507" s="266"/>
      <c r="G507" s="190" t="str">
        <f t="shared" si="32"/>
        <v/>
      </c>
      <c r="H507" s="261" t="str">
        <f t="shared" si="33"/>
        <v/>
      </c>
    </row>
    <row r="508" spans="1:8">
      <c r="A508" s="257">
        <f t="shared" si="30"/>
        <v>506</v>
      </c>
      <c r="B508" s="258">
        <v>44854</v>
      </c>
      <c r="C508" s="259">
        <v>17.932230000000001</v>
      </c>
      <c r="D508" s="260">
        <v>61.116680685517366</v>
      </c>
      <c r="E508" s="259">
        <f t="shared" si="31"/>
        <v>17.932230000000001</v>
      </c>
      <c r="F508" s="266"/>
      <c r="G508" s="190" t="str">
        <f t="shared" si="32"/>
        <v/>
      </c>
      <c r="H508" s="261" t="str">
        <f t="shared" si="33"/>
        <v/>
      </c>
    </row>
    <row r="509" spans="1:8">
      <c r="A509" s="257">
        <f t="shared" si="30"/>
        <v>507</v>
      </c>
      <c r="B509" s="258">
        <v>44855</v>
      </c>
      <c r="C509" s="259">
        <v>28.022068999999998</v>
      </c>
      <c r="D509" s="260">
        <v>61.116680685517366</v>
      </c>
      <c r="E509" s="259">
        <f t="shared" si="31"/>
        <v>28.022068999999998</v>
      </c>
      <c r="F509" s="266"/>
      <c r="G509" s="190" t="str">
        <f t="shared" si="32"/>
        <v/>
      </c>
      <c r="H509" s="261" t="str">
        <f t="shared" si="33"/>
        <v/>
      </c>
    </row>
    <row r="510" spans="1:8">
      <c r="A510" s="257">
        <f t="shared" si="30"/>
        <v>508</v>
      </c>
      <c r="B510" s="258">
        <v>44856</v>
      </c>
      <c r="C510" s="259">
        <v>52.256326999999999</v>
      </c>
      <c r="D510" s="260">
        <v>61.116680685517366</v>
      </c>
      <c r="E510" s="259">
        <f t="shared" si="31"/>
        <v>52.256326999999999</v>
      </c>
      <c r="F510" s="266"/>
      <c r="G510" s="190" t="str">
        <f t="shared" si="32"/>
        <v/>
      </c>
      <c r="H510" s="261" t="str">
        <f t="shared" si="33"/>
        <v/>
      </c>
    </row>
    <row r="511" spans="1:8">
      <c r="A511" s="257">
        <f t="shared" si="30"/>
        <v>509</v>
      </c>
      <c r="B511" s="258">
        <v>44857</v>
      </c>
      <c r="C511" s="259">
        <v>40.695551000000002</v>
      </c>
      <c r="D511" s="260">
        <v>61.116680685517366</v>
      </c>
      <c r="E511" s="259">
        <f t="shared" si="31"/>
        <v>40.695551000000002</v>
      </c>
      <c r="F511" s="266"/>
      <c r="G511" s="190" t="str">
        <f t="shared" si="32"/>
        <v/>
      </c>
      <c r="H511" s="261" t="str">
        <f t="shared" si="33"/>
        <v/>
      </c>
    </row>
    <row r="512" spans="1:8">
      <c r="A512" s="257">
        <f t="shared" si="30"/>
        <v>510</v>
      </c>
      <c r="B512" s="258">
        <v>44858</v>
      </c>
      <c r="C512" s="259">
        <v>49.570599000000001</v>
      </c>
      <c r="D512" s="260">
        <v>61.116680685517366</v>
      </c>
      <c r="E512" s="259">
        <f t="shared" si="31"/>
        <v>49.570599000000001</v>
      </c>
      <c r="F512" s="266"/>
      <c r="G512" s="190" t="str">
        <f t="shared" si="32"/>
        <v/>
      </c>
      <c r="H512" s="261" t="str">
        <f t="shared" si="33"/>
        <v/>
      </c>
    </row>
    <row r="513" spans="1:8">
      <c r="A513" s="257">
        <f t="shared" si="30"/>
        <v>511</v>
      </c>
      <c r="B513" s="258">
        <v>44859</v>
      </c>
      <c r="C513" s="259">
        <v>45.358290999999994</v>
      </c>
      <c r="D513" s="260">
        <v>61.116680685517366</v>
      </c>
      <c r="E513" s="259">
        <f t="shared" si="31"/>
        <v>45.358290999999994</v>
      </c>
      <c r="F513" s="266"/>
      <c r="G513" s="190" t="str">
        <f t="shared" si="32"/>
        <v/>
      </c>
      <c r="H513" s="261" t="str">
        <f t="shared" si="33"/>
        <v/>
      </c>
    </row>
    <row r="514" spans="1:8">
      <c r="A514" s="257">
        <f t="shared" si="30"/>
        <v>512</v>
      </c>
      <c r="B514" s="258">
        <v>44860</v>
      </c>
      <c r="C514" s="259">
        <v>43.052517999999999</v>
      </c>
      <c r="D514" s="260">
        <v>61.116680685517366</v>
      </c>
      <c r="E514" s="259">
        <f t="shared" si="31"/>
        <v>43.052517999999999</v>
      </c>
      <c r="F514" s="266"/>
      <c r="G514" s="190" t="str">
        <f t="shared" si="32"/>
        <v/>
      </c>
      <c r="H514" s="261" t="str">
        <f t="shared" si="33"/>
        <v/>
      </c>
    </row>
    <row r="515" spans="1:8">
      <c r="A515" s="257">
        <f t="shared" si="30"/>
        <v>513</v>
      </c>
      <c r="B515" s="258">
        <v>44861</v>
      </c>
      <c r="C515" s="259">
        <v>58.365065999999999</v>
      </c>
      <c r="D515" s="260">
        <v>61.116680685517366</v>
      </c>
      <c r="E515" s="259">
        <f t="shared" si="31"/>
        <v>58.365065999999999</v>
      </c>
      <c r="F515" s="266"/>
      <c r="G515" s="190" t="str">
        <f t="shared" si="32"/>
        <v/>
      </c>
      <c r="H515" s="261" t="str">
        <f t="shared" si="33"/>
        <v/>
      </c>
    </row>
    <row r="516" spans="1:8">
      <c r="A516" s="257">
        <f t="shared" ref="A516:A579" si="34">+A515+1</f>
        <v>514</v>
      </c>
      <c r="B516" s="258">
        <v>44862</v>
      </c>
      <c r="C516" s="259">
        <v>56.579410000000003</v>
      </c>
      <c r="D516" s="260">
        <v>61.116680685517366</v>
      </c>
      <c r="E516" s="259">
        <f t="shared" ref="E516:E579" si="35">IF(C516&gt;D516,D516,C516)</f>
        <v>56.579410000000003</v>
      </c>
      <c r="F516" s="266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61" t="str">
        <f t="shared" ref="H516:H579" si="37">IF(DAY($B516)=15,TEXT(D516,"#,0"),"")</f>
        <v/>
      </c>
    </row>
    <row r="517" spans="1:8">
      <c r="A517" s="257">
        <f t="shared" si="34"/>
        <v>515</v>
      </c>
      <c r="B517" s="258">
        <v>44863</v>
      </c>
      <c r="C517" s="259">
        <v>62.251112999999997</v>
      </c>
      <c r="D517" s="260">
        <v>61.116680685517366</v>
      </c>
      <c r="E517" s="259">
        <f t="shared" si="35"/>
        <v>61.116680685517366</v>
      </c>
      <c r="F517" s="266"/>
      <c r="G517" s="190" t="str">
        <f t="shared" si="36"/>
        <v/>
      </c>
      <c r="H517" s="261" t="str">
        <f t="shared" si="37"/>
        <v/>
      </c>
    </row>
    <row r="518" spans="1:8">
      <c r="A518" s="257">
        <f t="shared" si="34"/>
        <v>516</v>
      </c>
      <c r="B518" s="258">
        <v>44864</v>
      </c>
      <c r="C518" s="259">
        <v>48.796605000000007</v>
      </c>
      <c r="D518" s="260">
        <v>61.116680685517366</v>
      </c>
      <c r="E518" s="259">
        <f t="shared" si="35"/>
        <v>48.796605000000007</v>
      </c>
      <c r="F518" s="266"/>
      <c r="G518" s="190" t="str">
        <f t="shared" si="36"/>
        <v/>
      </c>
      <c r="H518" s="261" t="str">
        <f t="shared" si="37"/>
        <v/>
      </c>
    </row>
    <row r="519" spans="1:8">
      <c r="A519" s="257">
        <f t="shared" si="34"/>
        <v>517</v>
      </c>
      <c r="B519" s="258">
        <v>44865</v>
      </c>
      <c r="C519" s="259">
        <v>23.844913000000002</v>
      </c>
      <c r="D519" s="260">
        <v>61.116680685517366</v>
      </c>
      <c r="E519" s="259">
        <f t="shared" si="35"/>
        <v>23.844913000000002</v>
      </c>
      <c r="F519" s="266"/>
      <c r="G519" s="190" t="str">
        <f t="shared" si="36"/>
        <v/>
      </c>
      <c r="H519" s="261" t="str">
        <f t="shared" si="37"/>
        <v/>
      </c>
    </row>
    <row r="520" spans="1:8">
      <c r="A520" s="257">
        <f t="shared" si="34"/>
        <v>518</v>
      </c>
      <c r="B520" s="258">
        <v>44866</v>
      </c>
      <c r="C520" s="259">
        <v>65.935133000000008</v>
      </c>
      <c r="D520" s="260">
        <v>44.692295465269922</v>
      </c>
      <c r="E520" s="259">
        <f t="shared" si="35"/>
        <v>44.692295465269922</v>
      </c>
      <c r="F520" s="266"/>
      <c r="G520" s="190" t="str">
        <f t="shared" si="36"/>
        <v/>
      </c>
      <c r="H520" s="261" t="str">
        <f t="shared" si="37"/>
        <v/>
      </c>
    </row>
    <row r="521" spans="1:8">
      <c r="A521" s="257">
        <f t="shared" si="34"/>
        <v>519</v>
      </c>
      <c r="B521" s="258">
        <v>44867</v>
      </c>
      <c r="C521" s="259">
        <v>66.672960000000003</v>
      </c>
      <c r="D521" s="260">
        <v>44.692295465269922</v>
      </c>
      <c r="E521" s="259">
        <f t="shared" si="35"/>
        <v>44.692295465269922</v>
      </c>
      <c r="F521" s="266"/>
      <c r="G521" s="190" t="str">
        <f t="shared" si="36"/>
        <v/>
      </c>
      <c r="H521" s="261" t="str">
        <f t="shared" si="37"/>
        <v/>
      </c>
    </row>
    <row r="522" spans="1:8">
      <c r="A522" s="257">
        <f t="shared" si="34"/>
        <v>520</v>
      </c>
      <c r="B522" s="258">
        <v>44868</v>
      </c>
      <c r="C522" s="259">
        <v>32.792493</v>
      </c>
      <c r="D522" s="260">
        <v>44.692295465269922</v>
      </c>
      <c r="E522" s="259">
        <f t="shared" si="35"/>
        <v>32.792493</v>
      </c>
      <c r="F522" s="266"/>
      <c r="G522" s="190" t="str">
        <f t="shared" si="36"/>
        <v/>
      </c>
      <c r="H522" s="261" t="str">
        <f t="shared" si="37"/>
        <v/>
      </c>
    </row>
    <row r="523" spans="1:8">
      <c r="A523" s="257">
        <f t="shared" si="34"/>
        <v>521</v>
      </c>
      <c r="B523" s="258">
        <v>44869</v>
      </c>
      <c r="C523" s="259">
        <v>63.715679000000002</v>
      </c>
      <c r="D523" s="260">
        <v>44.692295465269922</v>
      </c>
      <c r="E523" s="259">
        <f t="shared" si="35"/>
        <v>44.692295465269922</v>
      </c>
      <c r="F523" s="266"/>
      <c r="G523" s="190" t="str">
        <f t="shared" si="36"/>
        <v/>
      </c>
      <c r="H523" s="261" t="str">
        <f t="shared" si="37"/>
        <v/>
      </c>
    </row>
    <row r="524" spans="1:8">
      <c r="A524" s="257">
        <f t="shared" si="34"/>
        <v>522</v>
      </c>
      <c r="B524" s="258">
        <v>44870</v>
      </c>
      <c r="C524" s="259">
        <v>82.988153999999994</v>
      </c>
      <c r="D524" s="260">
        <v>44.692295465269922</v>
      </c>
      <c r="E524" s="259">
        <f t="shared" si="35"/>
        <v>44.692295465269922</v>
      </c>
      <c r="F524" s="266"/>
      <c r="G524" s="190" t="str">
        <f t="shared" si="36"/>
        <v/>
      </c>
      <c r="H524" s="261" t="str">
        <f t="shared" si="37"/>
        <v/>
      </c>
    </row>
    <row r="525" spans="1:8">
      <c r="A525" s="257">
        <f t="shared" si="34"/>
        <v>523</v>
      </c>
      <c r="B525" s="258">
        <v>44871</v>
      </c>
      <c r="C525" s="259">
        <v>78.220736000000002</v>
      </c>
      <c r="D525" s="260">
        <v>44.692295465269922</v>
      </c>
      <c r="E525" s="259">
        <f t="shared" si="35"/>
        <v>44.692295465269922</v>
      </c>
      <c r="F525" s="266"/>
      <c r="G525" s="190" t="str">
        <f t="shared" si="36"/>
        <v/>
      </c>
      <c r="H525" s="261" t="str">
        <f t="shared" si="37"/>
        <v/>
      </c>
    </row>
    <row r="526" spans="1:8">
      <c r="A526" s="257">
        <f t="shared" si="34"/>
        <v>524</v>
      </c>
      <c r="B526" s="258">
        <v>44872</v>
      </c>
      <c r="C526" s="259">
        <v>69.736899000000008</v>
      </c>
      <c r="D526" s="260">
        <v>44.692295465269922</v>
      </c>
      <c r="E526" s="259">
        <f t="shared" si="35"/>
        <v>44.692295465269922</v>
      </c>
      <c r="F526" s="266"/>
      <c r="G526" s="190" t="str">
        <f t="shared" si="36"/>
        <v/>
      </c>
      <c r="H526" s="261" t="str">
        <f t="shared" si="37"/>
        <v/>
      </c>
    </row>
    <row r="527" spans="1:8">
      <c r="A527" s="257">
        <f t="shared" si="34"/>
        <v>525</v>
      </c>
      <c r="B527" s="258">
        <v>44873</v>
      </c>
      <c r="C527" s="259">
        <v>43.444283999999996</v>
      </c>
      <c r="D527" s="260">
        <v>44.692295465269922</v>
      </c>
      <c r="E527" s="259">
        <f t="shared" si="35"/>
        <v>43.444283999999996</v>
      </c>
      <c r="F527" s="266"/>
      <c r="G527" s="190" t="str">
        <f t="shared" si="36"/>
        <v/>
      </c>
      <c r="H527" s="261" t="str">
        <f t="shared" si="37"/>
        <v/>
      </c>
    </row>
    <row r="528" spans="1:8">
      <c r="A528" s="257">
        <f t="shared" si="34"/>
        <v>526</v>
      </c>
      <c r="B528" s="258">
        <v>44874</v>
      </c>
      <c r="C528" s="259">
        <v>41.321961000000002</v>
      </c>
      <c r="D528" s="260">
        <v>44.692295465269922</v>
      </c>
      <c r="E528" s="259">
        <f t="shared" si="35"/>
        <v>41.321961000000002</v>
      </c>
      <c r="F528" s="266"/>
      <c r="G528" s="190" t="str">
        <f t="shared" si="36"/>
        <v/>
      </c>
      <c r="H528" s="261" t="str">
        <f t="shared" si="37"/>
        <v/>
      </c>
    </row>
    <row r="529" spans="1:8">
      <c r="A529" s="257">
        <f t="shared" si="34"/>
        <v>527</v>
      </c>
      <c r="B529" s="258">
        <v>44875</v>
      </c>
      <c r="C529" s="259">
        <v>71.137748999999999</v>
      </c>
      <c r="D529" s="260">
        <v>44.692295465269922</v>
      </c>
      <c r="E529" s="259">
        <f t="shared" si="35"/>
        <v>44.692295465269922</v>
      </c>
      <c r="F529" s="266"/>
      <c r="G529" s="190" t="str">
        <f t="shared" si="36"/>
        <v/>
      </c>
      <c r="H529" s="261" t="str">
        <f t="shared" si="37"/>
        <v/>
      </c>
    </row>
    <row r="530" spans="1:8">
      <c r="A530" s="257">
        <f t="shared" si="34"/>
        <v>528</v>
      </c>
      <c r="B530" s="258">
        <v>44876</v>
      </c>
      <c r="C530" s="259">
        <v>53.419483</v>
      </c>
      <c r="D530" s="260">
        <v>44.692295465269922</v>
      </c>
      <c r="E530" s="259">
        <f t="shared" si="35"/>
        <v>44.692295465269922</v>
      </c>
      <c r="F530" s="266"/>
      <c r="G530" s="190" t="str">
        <f t="shared" si="36"/>
        <v/>
      </c>
      <c r="H530" s="261" t="str">
        <f t="shared" si="37"/>
        <v/>
      </c>
    </row>
    <row r="531" spans="1:8">
      <c r="A531" s="257">
        <f t="shared" si="34"/>
        <v>529</v>
      </c>
      <c r="B531" s="258">
        <v>44877</v>
      </c>
      <c r="C531" s="259">
        <v>52.667052000000005</v>
      </c>
      <c r="D531" s="260">
        <v>44.692295465269922</v>
      </c>
      <c r="E531" s="259">
        <f t="shared" si="35"/>
        <v>44.692295465269922</v>
      </c>
      <c r="F531" s="266"/>
      <c r="G531" s="190" t="str">
        <f t="shared" si="36"/>
        <v/>
      </c>
      <c r="H531" s="261" t="str">
        <f t="shared" si="37"/>
        <v/>
      </c>
    </row>
    <row r="532" spans="1:8">
      <c r="A532" s="257">
        <f t="shared" si="34"/>
        <v>530</v>
      </c>
      <c r="B532" s="258">
        <v>44878</v>
      </c>
      <c r="C532" s="259">
        <v>66.756274999999988</v>
      </c>
      <c r="D532" s="260">
        <v>44.692295465269922</v>
      </c>
      <c r="E532" s="259">
        <f t="shared" si="35"/>
        <v>44.692295465269922</v>
      </c>
      <c r="F532" s="266"/>
      <c r="G532" s="190" t="str">
        <f t="shared" si="36"/>
        <v/>
      </c>
      <c r="H532" s="261" t="str">
        <f t="shared" si="37"/>
        <v/>
      </c>
    </row>
    <row r="533" spans="1:8">
      <c r="A533" s="257">
        <f t="shared" si="34"/>
        <v>531</v>
      </c>
      <c r="B533" s="258">
        <v>44879</v>
      </c>
      <c r="C533" s="259">
        <v>37.433930999999994</v>
      </c>
      <c r="D533" s="260">
        <v>44.692295465269922</v>
      </c>
      <c r="E533" s="259">
        <f t="shared" si="35"/>
        <v>37.433930999999994</v>
      </c>
      <c r="F533" s="266"/>
      <c r="G533" s="190" t="str">
        <f t="shared" si="36"/>
        <v/>
      </c>
      <c r="H533" s="261" t="str">
        <f t="shared" si="37"/>
        <v/>
      </c>
    </row>
    <row r="534" spans="1:8">
      <c r="A534" s="257">
        <f t="shared" si="34"/>
        <v>532</v>
      </c>
      <c r="B534" s="258">
        <v>44880</v>
      </c>
      <c r="C534" s="259">
        <v>27.209088000000001</v>
      </c>
      <c r="D534" s="260">
        <v>44.692295465269922</v>
      </c>
      <c r="E534" s="259">
        <f t="shared" si="35"/>
        <v>27.209088000000001</v>
      </c>
      <c r="F534" s="266"/>
      <c r="G534" s="190" t="str">
        <f t="shared" si="36"/>
        <v>N</v>
      </c>
      <c r="H534" s="261" t="str">
        <f t="shared" si="37"/>
        <v>44,7</v>
      </c>
    </row>
    <row r="535" spans="1:8">
      <c r="A535" s="257">
        <f t="shared" si="34"/>
        <v>533</v>
      </c>
      <c r="B535" s="258">
        <v>44881</v>
      </c>
      <c r="C535" s="259">
        <v>17.009902999999998</v>
      </c>
      <c r="D535" s="260">
        <v>44.692295465269922</v>
      </c>
      <c r="E535" s="259">
        <f t="shared" si="35"/>
        <v>17.009902999999998</v>
      </c>
      <c r="F535" s="266"/>
      <c r="G535" s="190" t="str">
        <f t="shared" si="36"/>
        <v/>
      </c>
      <c r="H535" s="261" t="str">
        <f t="shared" si="37"/>
        <v/>
      </c>
    </row>
    <row r="536" spans="1:8">
      <c r="A536" s="257">
        <f t="shared" si="34"/>
        <v>534</v>
      </c>
      <c r="B536" s="258">
        <v>44882</v>
      </c>
      <c r="C536" s="259">
        <v>33.450184</v>
      </c>
      <c r="D536" s="260">
        <v>44.692295465269922</v>
      </c>
      <c r="E536" s="259">
        <f t="shared" si="35"/>
        <v>33.450184</v>
      </c>
      <c r="F536" s="266"/>
      <c r="G536" s="190" t="str">
        <f t="shared" si="36"/>
        <v/>
      </c>
      <c r="H536" s="261" t="str">
        <f t="shared" si="37"/>
        <v/>
      </c>
    </row>
    <row r="537" spans="1:8">
      <c r="A537" s="257">
        <f t="shared" si="34"/>
        <v>535</v>
      </c>
      <c r="B537" s="258">
        <v>44883</v>
      </c>
      <c r="C537" s="259">
        <v>37.268084000000002</v>
      </c>
      <c r="D537" s="260">
        <v>44.692295465269922</v>
      </c>
      <c r="E537" s="259">
        <f t="shared" si="35"/>
        <v>37.268084000000002</v>
      </c>
      <c r="F537" s="266"/>
      <c r="G537" s="190" t="str">
        <f t="shared" si="36"/>
        <v/>
      </c>
      <c r="H537" s="261" t="str">
        <f t="shared" si="37"/>
        <v/>
      </c>
    </row>
    <row r="538" spans="1:8">
      <c r="A538" s="257">
        <f t="shared" si="34"/>
        <v>536</v>
      </c>
      <c r="B538" s="258">
        <v>44884</v>
      </c>
      <c r="C538" s="259">
        <v>55.520700999999995</v>
      </c>
      <c r="D538" s="260">
        <v>44.692295465269922</v>
      </c>
      <c r="E538" s="259">
        <f t="shared" si="35"/>
        <v>44.692295465269922</v>
      </c>
      <c r="F538" s="266"/>
      <c r="G538" s="190" t="str">
        <f t="shared" si="36"/>
        <v/>
      </c>
      <c r="H538" s="261" t="str">
        <f t="shared" si="37"/>
        <v/>
      </c>
    </row>
    <row r="539" spans="1:8">
      <c r="A539" s="257">
        <f t="shared" si="34"/>
        <v>537</v>
      </c>
      <c r="B539" s="258">
        <v>44885</v>
      </c>
      <c r="C539" s="259">
        <v>47.316240000000001</v>
      </c>
      <c r="D539" s="260">
        <v>44.692295465269922</v>
      </c>
      <c r="E539" s="259">
        <f t="shared" si="35"/>
        <v>44.692295465269922</v>
      </c>
      <c r="F539" s="266"/>
      <c r="G539" s="190" t="str">
        <f t="shared" si="36"/>
        <v/>
      </c>
      <c r="H539" s="261" t="str">
        <f t="shared" si="37"/>
        <v/>
      </c>
    </row>
    <row r="540" spans="1:8">
      <c r="A540" s="257">
        <f t="shared" si="34"/>
        <v>538</v>
      </c>
      <c r="B540" s="258">
        <v>44886</v>
      </c>
      <c r="C540" s="259">
        <v>19.864369999999997</v>
      </c>
      <c r="D540" s="260">
        <v>44.692295465269922</v>
      </c>
      <c r="E540" s="259">
        <f t="shared" si="35"/>
        <v>19.864369999999997</v>
      </c>
      <c r="F540" s="266"/>
      <c r="G540" s="190" t="str">
        <f t="shared" si="36"/>
        <v/>
      </c>
      <c r="H540" s="261" t="str">
        <f t="shared" si="37"/>
        <v/>
      </c>
    </row>
    <row r="541" spans="1:8">
      <c r="A541" s="257">
        <f t="shared" si="34"/>
        <v>539</v>
      </c>
      <c r="B541" s="258">
        <v>44887</v>
      </c>
      <c r="C541" s="259">
        <v>22.534689</v>
      </c>
      <c r="D541" s="260">
        <v>44.692295465269922</v>
      </c>
      <c r="E541" s="259">
        <f t="shared" si="35"/>
        <v>22.534689</v>
      </c>
      <c r="F541" s="266"/>
      <c r="G541" s="190" t="str">
        <f t="shared" si="36"/>
        <v/>
      </c>
      <c r="H541" s="261" t="str">
        <f t="shared" si="37"/>
        <v/>
      </c>
    </row>
    <row r="542" spans="1:8">
      <c r="A542" s="257">
        <f t="shared" si="34"/>
        <v>540</v>
      </c>
      <c r="B542" s="258">
        <v>44888</v>
      </c>
      <c r="C542" s="259">
        <v>29.163706999999999</v>
      </c>
      <c r="D542" s="260">
        <v>44.692295465269922</v>
      </c>
      <c r="E542" s="259">
        <f t="shared" si="35"/>
        <v>29.163706999999999</v>
      </c>
      <c r="F542" s="266"/>
      <c r="G542" s="190" t="str">
        <f t="shared" si="36"/>
        <v/>
      </c>
      <c r="H542" s="261" t="str">
        <f t="shared" si="37"/>
        <v/>
      </c>
    </row>
    <row r="543" spans="1:8">
      <c r="A543" s="257">
        <f t="shared" si="34"/>
        <v>541</v>
      </c>
      <c r="B543" s="258">
        <v>44889</v>
      </c>
      <c r="C543" s="259">
        <v>29.855768000000001</v>
      </c>
      <c r="D543" s="260">
        <v>44.692295465269922</v>
      </c>
      <c r="E543" s="259">
        <f t="shared" si="35"/>
        <v>29.855768000000001</v>
      </c>
      <c r="F543" s="266"/>
      <c r="G543" s="190" t="str">
        <f t="shared" si="36"/>
        <v/>
      </c>
      <c r="H543" s="261" t="str">
        <f t="shared" si="37"/>
        <v/>
      </c>
    </row>
    <row r="544" spans="1:8">
      <c r="A544" s="257">
        <f t="shared" si="34"/>
        <v>542</v>
      </c>
      <c r="B544" s="258">
        <v>44890</v>
      </c>
      <c r="C544" s="259">
        <v>56.430562999999999</v>
      </c>
      <c r="D544" s="260">
        <v>44.692295465269922</v>
      </c>
      <c r="E544" s="259">
        <f t="shared" si="35"/>
        <v>44.692295465269922</v>
      </c>
      <c r="F544" s="266"/>
      <c r="G544" s="190" t="str">
        <f t="shared" si="36"/>
        <v/>
      </c>
      <c r="H544" s="261" t="str">
        <f t="shared" si="37"/>
        <v/>
      </c>
    </row>
    <row r="545" spans="1:8">
      <c r="A545" s="257">
        <f t="shared" si="34"/>
        <v>543</v>
      </c>
      <c r="B545" s="258">
        <v>44891</v>
      </c>
      <c r="C545" s="259">
        <v>67.422567999999998</v>
      </c>
      <c r="D545" s="260">
        <v>44.692295465269922</v>
      </c>
      <c r="E545" s="259">
        <f t="shared" si="35"/>
        <v>44.692295465269922</v>
      </c>
      <c r="F545" s="266"/>
      <c r="G545" s="190" t="str">
        <f t="shared" si="36"/>
        <v/>
      </c>
      <c r="H545" s="261" t="str">
        <f t="shared" si="37"/>
        <v/>
      </c>
    </row>
    <row r="546" spans="1:8">
      <c r="A546" s="257">
        <f t="shared" si="34"/>
        <v>544</v>
      </c>
      <c r="B546" s="258">
        <v>44892</v>
      </c>
      <c r="C546" s="259">
        <v>58.443849</v>
      </c>
      <c r="D546" s="260">
        <v>44.692295465269922</v>
      </c>
      <c r="E546" s="259">
        <f t="shared" si="35"/>
        <v>44.692295465269922</v>
      </c>
      <c r="F546" s="266"/>
      <c r="G546" s="190" t="str">
        <f t="shared" si="36"/>
        <v/>
      </c>
      <c r="H546" s="261" t="str">
        <f t="shared" si="37"/>
        <v/>
      </c>
    </row>
    <row r="547" spans="1:8">
      <c r="A547" s="257">
        <f t="shared" si="34"/>
        <v>545</v>
      </c>
      <c r="B547" s="258">
        <v>44893</v>
      </c>
      <c r="C547" s="259">
        <v>64.431517999999997</v>
      </c>
      <c r="D547" s="260">
        <v>44.692295465269922</v>
      </c>
      <c r="E547" s="259">
        <f t="shared" si="35"/>
        <v>44.692295465269922</v>
      </c>
      <c r="F547" s="266"/>
      <c r="G547" s="190" t="str">
        <f t="shared" si="36"/>
        <v/>
      </c>
      <c r="H547" s="261" t="str">
        <f t="shared" si="37"/>
        <v/>
      </c>
    </row>
    <row r="548" spans="1:8">
      <c r="A548" s="257">
        <f t="shared" si="34"/>
        <v>546</v>
      </c>
      <c r="B548" s="258">
        <v>44894</v>
      </c>
      <c r="C548" s="259">
        <v>61.205722000000002</v>
      </c>
      <c r="D548" s="260">
        <v>44.692295465269922</v>
      </c>
      <c r="E548" s="259">
        <f t="shared" si="35"/>
        <v>44.692295465269922</v>
      </c>
      <c r="F548" s="266"/>
      <c r="G548" s="190" t="str">
        <f t="shared" si="36"/>
        <v/>
      </c>
      <c r="H548" s="261" t="str">
        <f t="shared" si="37"/>
        <v/>
      </c>
    </row>
    <row r="549" spans="1:8">
      <c r="A549" s="257">
        <f t="shared" si="34"/>
        <v>547</v>
      </c>
      <c r="B549" s="258">
        <v>44895</v>
      </c>
      <c r="C549" s="259">
        <v>44.937947999999999</v>
      </c>
      <c r="D549" s="260">
        <v>44.692295465269922</v>
      </c>
      <c r="E549" s="259">
        <f t="shared" si="35"/>
        <v>44.692295465269922</v>
      </c>
      <c r="F549" s="266"/>
      <c r="G549" s="190" t="str">
        <f t="shared" si="36"/>
        <v/>
      </c>
      <c r="H549" s="261" t="str">
        <f t="shared" si="37"/>
        <v/>
      </c>
    </row>
    <row r="550" spans="1:8">
      <c r="A550" s="257">
        <f t="shared" si="34"/>
        <v>548</v>
      </c>
      <c r="B550" s="258">
        <v>44896</v>
      </c>
      <c r="C550" s="259">
        <v>46.823115999999999</v>
      </c>
      <c r="D550" s="260">
        <v>39.152837666782581</v>
      </c>
      <c r="E550" s="259">
        <f t="shared" si="35"/>
        <v>39.152837666782581</v>
      </c>
      <c r="F550" s="266"/>
      <c r="G550" s="190" t="str">
        <f t="shared" si="36"/>
        <v/>
      </c>
      <c r="H550" s="261" t="str">
        <f t="shared" si="37"/>
        <v/>
      </c>
    </row>
    <row r="551" spans="1:8">
      <c r="A551" s="257">
        <f t="shared" si="34"/>
        <v>549</v>
      </c>
      <c r="B551" s="258">
        <v>44897</v>
      </c>
      <c r="C551" s="259">
        <v>50.632837000000002</v>
      </c>
      <c r="D551" s="260">
        <v>39.152837666782581</v>
      </c>
      <c r="E551" s="259">
        <f t="shared" si="35"/>
        <v>39.152837666782581</v>
      </c>
      <c r="F551" s="266"/>
      <c r="G551" s="190" t="str">
        <f t="shared" si="36"/>
        <v/>
      </c>
      <c r="H551" s="261" t="str">
        <f t="shared" si="37"/>
        <v/>
      </c>
    </row>
    <row r="552" spans="1:8">
      <c r="A552" s="257">
        <f t="shared" si="34"/>
        <v>550</v>
      </c>
      <c r="B552" s="258">
        <v>44898</v>
      </c>
      <c r="C552" s="259">
        <v>44.089843999999999</v>
      </c>
      <c r="D552" s="260">
        <v>39.152837666782581</v>
      </c>
      <c r="E552" s="259">
        <f t="shared" si="35"/>
        <v>39.152837666782581</v>
      </c>
      <c r="F552" s="266"/>
      <c r="G552" s="190" t="str">
        <f t="shared" si="36"/>
        <v/>
      </c>
      <c r="H552" s="261" t="str">
        <f t="shared" si="37"/>
        <v/>
      </c>
    </row>
    <row r="553" spans="1:8">
      <c r="A553" s="257">
        <f t="shared" si="34"/>
        <v>551</v>
      </c>
      <c r="B553" s="258">
        <v>44899</v>
      </c>
      <c r="C553" s="259">
        <v>37.147116000000004</v>
      </c>
      <c r="D553" s="260">
        <v>39.152837666782581</v>
      </c>
      <c r="E553" s="259">
        <f t="shared" si="35"/>
        <v>37.147116000000004</v>
      </c>
      <c r="F553" s="266"/>
      <c r="G553" s="190" t="str">
        <f t="shared" si="36"/>
        <v/>
      </c>
      <c r="H553" s="261" t="str">
        <f t="shared" si="37"/>
        <v/>
      </c>
    </row>
    <row r="554" spans="1:8">
      <c r="A554" s="257">
        <f t="shared" si="34"/>
        <v>552</v>
      </c>
      <c r="B554" s="258">
        <v>44900</v>
      </c>
      <c r="C554" s="259">
        <v>14.269660999999999</v>
      </c>
      <c r="D554" s="260">
        <v>39.152837666782581</v>
      </c>
      <c r="E554" s="259">
        <f t="shared" si="35"/>
        <v>14.269660999999999</v>
      </c>
      <c r="F554" s="266"/>
      <c r="G554" s="190" t="str">
        <f t="shared" si="36"/>
        <v/>
      </c>
      <c r="H554" s="261" t="str">
        <f t="shared" si="37"/>
        <v/>
      </c>
    </row>
    <row r="555" spans="1:8">
      <c r="A555" s="257">
        <f t="shared" si="34"/>
        <v>553</v>
      </c>
      <c r="B555" s="258">
        <v>44901</v>
      </c>
      <c r="C555" s="259">
        <v>23.704666</v>
      </c>
      <c r="D555" s="260">
        <v>39.152837666782581</v>
      </c>
      <c r="E555" s="259">
        <f t="shared" si="35"/>
        <v>23.704666</v>
      </c>
      <c r="F555" s="266"/>
      <c r="G555" s="190" t="str">
        <f t="shared" si="36"/>
        <v/>
      </c>
      <c r="H555" s="261" t="str">
        <f t="shared" si="37"/>
        <v/>
      </c>
    </row>
    <row r="556" spans="1:8">
      <c r="A556" s="257">
        <f t="shared" si="34"/>
        <v>554</v>
      </c>
      <c r="B556" s="258">
        <v>44902</v>
      </c>
      <c r="C556" s="259">
        <v>28.656903999999997</v>
      </c>
      <c r="D556" s="260">
        <v>39.152837666782581</v>
      </c>
      <c r="E556" s="259">
        <f t="shared" si="35"/>
        <v>28.656903999999997</v>
      </c>
      <c r="F556" s="266"/>
      <c r="G556" s="190" t="str">
        <f t="shared" si="36"/>
        <v/>
      </c>
      <c r="H556" s="261" t="str">
        <f t="shared" si="37"/>
        <v/>
      </c>
    </row>
    <row r="557" spans="1:8">
      <c r="A557" s="257">
        <f t="shared" si="34"/>
        <v>555</v>
      </c>
      <c r="B557" s="258">
        <v>44903</v>
      </c>
      <c r="C557" s="259">
        <v>17.099411</v>
      </c>
      <c r="D557" s="260">
        <v>39.152837666782581</v>
      </c>
      <c r="E557" s="259">
        <f t="shared" si="35"/>
        <v>17.099411</v>
      </c>
      <c r="F557" s="266"/>
      <c r="G557" s="190" t="str">
        <f t="shared" si="36"/>
        <v/>
      </c>
      <c r="H557" s="261" t="str">
        <f t="shared" si="37"/>
        <v/>
      </c>
    </row>
    <row r="558" spans="1:8">
      <c r="A558" s="257">
        <f t="shared" si="34"/>
        <v>556</v>
      </c>
      <c r="B558" s="258">
        <v>44904</v>
      </c>
      <c r="C558" s="259">
        <v>16.447486000000001</v>
      </c>
      <c r="D558" s="260">
        <v>39.152837666782581</v>
      </c>
      <c r="E558" s="259">
        <f t="shared" si="35"/>
        <v>16.447486000000001</v>
      </c>
      <c r="F558" s="266"/>
      <c r="G558" s="190" t="str">
        <f t="shared" si="36"/>
        <v/>
      </c>
      <c r="H558" s="261" t="str">
        <f t="shared" si="37"/>
        <v/>
      </c>
    </row>
    <row r="559" spans="1:8">
      <c r="A559" s="257">
        <f t="shared" si="34"/>
        <v>557</v>
      </c>
      <c r="B559" s="258">
        <v>44905</v>
      </c>
      <c r="C559" s="259">
        <v>34.677027000000002</v>
      </c>
      <c r="D559" s="260">
        <v>39.152837666782581</v>
      </c>
      <c r="E559" s="259">
        <f t="shared" si="35"/>
        <v>34.677027000000002</v>
      </c>
      <c r="F559" s="266"/>
      <c r="G559" s="190" t="str">
        <f t="shared" si="36"/>
        <v/>
      </c>
      <c r="H559" s="261" t="str">
        <f t="shared" si="37"/>
        <v/>
      </c>
    </row>
    <row r="560" spans="1:8">
      <c r="A560" s="257">
        <f t="shared" si="34"/>
        <v>558</v>
      </c>
      <c r="B560" s="258">
        <v>44906</v>
      </c>
      <c r="C560" s="259">
        <v>18.755091</v>
      </c>
      <c r="D560" s="260">
        <v>39.152837666782581</v>
      </c>
      <c r="E560" s="259">
        <f t="shared" si="35"/>
        <v>18.755091</v>
      </c>
      <c r="F560" s="266"/>
      <c r="G560" s="190" t="str">
        <f t="shared" si="36"/>
        <v/>
      </c>
      <c r="H560" s="261" t="str">
        <f t="shared" si="37"/>
        <v/>
      </c>
    </row>
    <row r="561" spans="1:8">
      <c r="A561" s="257">
        <f t="shared" si="34"/>
        <v>559</v>
      </c>
      <c r="B561" s="258">
        <v>44907</v>
      </c>
      <c r="C561" s="259">
        <v>15.748450999999999</v>
      </c>
      <c r="D561" s="260">
        <v>39.152837666782581</v>
      </c>
      <c r="E561" s="259">
        <f t="shared" si="35"/>
        <v>15.748450999999999</v>
      </c>
      <c r="F561" s="266"/>
      <c r="G561" s="190" t="str">
        <f t="shared" si="36"/>
        <v/>
      </c>
      <c r="H561" s="261" t="str">
        <f t="shared" si="37"/>
        <v/>
      </c>
    </row>
    <row r="562" spans="1:8">
      <c r="A562" s="257">
        <f t="shared" si="34"/>
        <v>560</v>
      </c>
      <c r="B562" s="258">
        <v>44908</v>
      </c>
      <c r="C562" s="259">
        <v>10.963844999999999</v>
      </c>
      <c r="D562" s="260">
        <v>39.152837666782581</v>
      </c>
      <c r="E562" s="259">
        <f t="shared" si="35"/>
        <v>10.963844999999999</v>
      </c>
      <c r="F562" s="266"/>
      <c r="G562" s="190" t="str">
        <f t="shared" si="36"/>
        <v/>
      </c>
      <c r="H562" s="261" t="str">
        <f t="shared" si="37"/>
        <v/>
      </c>
    </row>
    <row r="563" spans="1:8">
      <c r="A563" s="257">
        <f t="shared" si="34"/>
        <v>561</v>
      </c>
      <c r="B563" s="258">
        <v>44909</v>
      </c>
      <c r="C563" s="259">
        <v>23.532218</v>
      </c>
      <c r="D563" s="260">
        <v>39.152837666782581</v>
      </c>
      <c r="E563" s="259">
        <f t="shared" si="35"/>
        <v>23.532218</v>
      </c>
      <c r="F563" s="266"/>
      <c r="G563" s="190" t="str">
        <f t="shared" si="36"/>
        <v/>
      </c>
      <c r="H563" s="261" t="str">
        <f t="shared" si="37"/>
        <v/>
      </c>
    </row>
    <row r="564" spans="1:8">
      <c r="A564" s="257">
        <f t="shared" si="34"/>
        <v>562</v>
      </c>
      <c r="B564" s="258">
        <v>44910</v>
      </c>
      <c r="C564" s="259">
        <v>31.063252000000002</v>
      </c>
      <c r="D564" s="260">
        <v>39.152837666782581</v>
      </c>
      <c r="E564" s="259">
        <f t="shared" si="35"/>
        <v>31.063252000000002</v>
      </c>
      <c r="F564" s="266"/>
      <c r="G564" s="190" t="str">
        <f t="shared" si="36"/>
        <v>D</v>
      </c>
      <c r="H564" s="261" t="str">
        <f t="shared" si="37"/>
        <v>39,2</v>
      </c>
    </row>
    <row r="565" spans="1:8">
      <c r="A565" s="257">
        <f t="shared" si="34"/>
        <v>563</v>
      </c>
      <c r="B565" s="258">
        <v>44911</v>
      </c>
      <c r="C565" s="259">
        <v>29.676226999999997</v>
      </c>
      <c r="D565" s="260">
        <v>39.152837666782581</v>
      </c>
      <c r="E565" s="259">
        <f t="shared" si="35"/>
        <v>29.676226999999997</v>
      </c>
      <c r="F565" s="266"/>
      <c r="G565" s="190" t="str">
        <f t="shared" si="36"/>
        <v/>
      </c>
      <c r="H565" s="261" t="str">
        <f t="shared" si="37"/>
        <v/>
      </c>
    </row>
    <row r="566" spans="1:8">
      <c r="A566" s="257">
        <f t="shared" si="34"/>
        <v>564</v>
      </c>
      <c r="B566" s="258">
        <v>44912</v>
      </c>
      <c r="C566" s="259">
        <v>37.497192000000005</v>
      </c>
      <c r="D566" s="260">
        <v>39.152837666782581</v>
      </c>
      <c r="E566" s="259">
        <f t="shared" si="35"/>
        <v>37.497192000000005</v>
      </c>
      <c r="F566" s="266"/>
      <c r="G566" s="190" t="str">
        <f t="shared" si="36"/>
        <v/>
      </c>
      <c r="H566" s="261" t="str">
        <f t="shared" si="37"/>
        <v/>
      </c>
    </row>
    <row r="567" spans="1:8">
      <c r="A567" s="257">
        <f t="shared" si="34"/>
        <v>565</v>
      </c>
      <c r="B567" s="258">
        <v>44913</v>
      </c>
      <c r="C567" s="259">
        <v>53.517859999999999</v>
      </c>
      <c r="D567" s="260">
        <v>39.152837666782581</v>
      </c>
      <c r="E567" s="259">
        <f t="shared" si="35"/>
        <v>39.152837666782581</v>
      </c>
      <c r="F567" s="266"/>
      <c r="G567" s="190" t="str">
        <f t="shared" si="36"/>
        <v/>
      </c>
      <c r="H567" s="261" t="str">
        <f t="shared" si="37"/>
        <v/>
      </c>
    </row>
    <row r="568" spans="1:8">
      <c r="A568" s="257">
        <f t="shared" si="34"/>
        <v>566</v>
      </c>
      <c r="B568" s="258">
        <v>44914</v>
      </c>
      <c r="C568" s="259">
        <v>47.001795999999999</v>
      </c>
      <c r="D568" s="260">
        <v>39.152837666782581</v>
      </c>
      <c r="E568" s="259">
        <f t="shared" si="35"/>
        <v>39.152837666782581</v>
      </c>
      <c r="F568" s="266"/>
      <c r="G568" s="190" t="str">
        <f t="shared" si="36"/>
        <v/>
      </c>
      <c r="H568" s="261" t="str">
        <f t="shared" si="37"/>
        <v/>
      </c>
    </row>
    <row r="569" spans="1:8">
      <c r="A569" s="257">
        <f t="shared" si="34"/>
        <v>567</v>
      </c>
      <c r="B569" s="258">
        <v>44915</v>
      </c>
      <c r="C569" s="259">
        <v>25.677883999999999</v>
      </c>
      <c r="D569" s="260">
        <v>39.152837666782581</v>
      </c>
      <c r="E569" s="259">
        <f t="shared" si="35"/>
        <v>25.677883999999999</v>
      </c>
      <c r="F569" s="266"/>
      <c r="G569" s="190" t="str">
        <f t="shared" si="36"/>
        <v/>
      </c>
      <c r="H569" s="261" t="str">
        <f t="shared" si="37"/>
        <v/>
      </c>
    </row>
    <row r="570" spans="1:8">
      <c r="A570" s="257">
        <f t="shared" si="34"/>
        <v>568</v>
      </c>
      <c r="B570" s="258">
        <v>44916</v>
      </c>
      <c r="C570" s="259">
        <v>31.079331</v>
      </c>
      <c r="D570" s="260">
        <v>39.152837666782581</v>
      </c>
      <c r="E570" s="259">
        <f t="shared" si="35"/>
        <v>31.079331</v>
      </c>
      <c r="F570" s="266"/>
      <c r="G570" s="190" t="str">
        <f t="shared" si="36"/>
        <v/>
      </c>
      <c r="H570" s="261" t="str">
        <f t="shared" si="37"/>
        <v/>
      </c>
    </row>
    <row r="571" spans="1:8">
      <c r="A571" s="257">
        <f t="shared" si="34"/>
        <v>569</v>
      </c>
      <c r="B571" s="258">
        <v>44917</v>
      </c>
      <c r="C571" s="259">
        <v>32.113463000000003</v>
      </c>
      <c r="D571" s="260">
        <v>39.152837666782581</v>
      </c>
      <c r="E571" s="259">
        <f t="shared" si="35"/>
        <v>32.113463000000003</v>
      </c>
      <c r="F571" s="266"/>
      <c r="G571" s="190" t="str">
        <f t="shared" si="36"/>
        <v/>
      </c>
      <c r="H571" s="261" t="str">
        <f t="shared" si="37"/>
        <v/>
      </c>
    </row>
    <row r="572" spans="1:8">
      <c r="A572" s="257">
        <f t="shared" si="34"/>
        <v>570</v>
      </c>
      <c r="B572" s="258">
        <v>44918</v>
      </c>
      <c r="C572" s="259">
        <v>41.081233999999995</v>
      </c>
      <c r="D572" s="260">
        <v>39.152837666782581</v>
      </c>
      <c r="E572" s="259">
        <f t="shared" si="35"/>
        <v>39.152837666782581</v>
      </c>
      <c r="F572" s="266"/>
      <c r="G572" s="190" t="str">
        <f t="shared" si="36"/>
        <v/>
      </c>
      <c r="H572" s="261" t="str">
        <f t="shared" si="37"/>
        <v/>
      </c>
    </row>
    <row r="573" spans="1:8">
      <c r="A573" s="257">
        <f t="shared" si="34"/>
        <v>571</v>
      </c>
      <c r="B573" s="258">
        <v>44919</v>
      </c>
      <c r="C573" s="259">
        <v>47.739946000000003</v>
      </c>
      <c r="D573" s="260">
        <v>39.152837666782581</v>
      </c>
      <c r="E573" s="259">
        <f t="shared" si="35"/>
        <v>39.152837666782581</v>
      </c>
      <c r="F573" s="266"/>
      <c r="G573" s="190" t="str">
        <f t="shared" si="36"/>
        <v/>
      </c>
      <c r="H573" s="261" t="str">
        <f t="shared" si="37"/>
        <v/>
      </c>
    </row>
    <row r="574" spans="1:8">
      <c r="A574" s="257">
        <f t="shared" si="34"/>
        <v>572</v>
      </c>
      <c r="B574" s="258">
        <v>44920</v>
      </c>
      <c r="C574" s="259">
        <v>42.535908999999997</v>
      </c>
      <c r="D574" s="260">
        <v>39.152837666782581</v>
      </c>
      <c r="E574" s="259">
        <f t="shared" si="35"/>
        <v>39.152837666782581</v>
      </c>
      <c r="F574" s="266"/>
      <c r="G574" s="190" t="str">
        <f t="shared" si="36"/>
        <v/>
      </c>
      <c r="H574" s="261" t="str">
        <f t="shared" si="37"/>
        <v/>
      </c>
    </row>
    <row r="575" spans="1:8">
      <c r="A575" s="257">
        <f t="shared" si="34"/>
        <v>573</v>
      </c>
      <c r="B575" s="258">
        <v>44921</v>
      </c>
      <c r="C575" s="259">
        <v>56.593512000000004</v>
      </c>
      <c r="D575" s="260">
        <v>39.152837666782581</v>
      </c>
      <c r="E575" s="259">
        <f t="shared" si="35"/>
        <v>39.152837666782581</v>
      </c>
      <c r="F575" s="266"/>
      <c r="G575" s="190" t="str">
        <f t="shared" si="36"/>
        <v/>
      </c>
      <c r="H575" s="261" t="str">
        <f t="shared" si="37"/>
        <v/>
      </c>
    </row>
    <row r="576" spans="1:8">
      <c r="A576" s="257">
        <f t="shared" si="34"/>
        <v>574</v>
      </c>
      <c r="B576" s="258">
        <v>44922</v>
      </c>
      <c r="C576" s="259">
        <v>60.947247000000004</v>
      </c>
      <c r="D576" s="260">
        <v>39.152837666782581</v>
      </c>
      <c r="E576" s="259">
        <f t="shared" si="35"/>
        <v>39.152837666782581</v>
      </c>
      <c r="F576" s="266"/>
      <c r="G576" s="190" t="str">
        <f t="shared" si="36"/>
        <v/>
      </c>
      <c r="H576" s="261" t="str">
        <f t="shared" si="37"/>
        <v/>
      </c>
    </row>
    <row r="577" spans="1:8">
      <c r="A577" s="257">
        <f t="shared" si="34"/>
        <v>575</v>
      </c>
      <c r="B577" s="258">
        <v>44923</v>
      </c>
      <c r="C577" s="259">
        <v>56.798553999999996</v>
      </c>
      <c r="D577" s="260">
        <v>39.152837666782581</v>
      </c>
      <c r="E577" s="259">
        <f t="shared" si="35"/>
        <v>39.152837666782581</v>
      </c>
      <c r="F577" s="266"/>
      <c r="G577" s="190" t="str">
        <f t="shared" si="36"/>
        <v/>
      </c>
      <c r="H577" s="261" t="str">
        <f t="shared" si="37"/>
        <v/>
      </c>
    </row>
    <row r="578" spans="1:8">
      <c r="A578" s="257">
        <f t="shared" si="34"/>
        <v>576</v>
      </c>
      <c r="B578" s="258">
        <v>44924</v>
      </c>
      <c r="C578" s="259">
        <v>32.831595</v>
      </c>
      <c r="D578" s="260">
        <v>39.152837666782581</v>
      </c>
      <c r="E578" s="259">
        <f t="shared" si="35"/>
        <v>32.831595</v>
      </c>
      <c r="F578" s="266"/>
      <c r="G578" s="190" t="str">
        <f t="shared" si="36"/>
        <v/>
      </c>
      <c r="H578" s="261" t="str">
        <f t="shared" si="37"/>
        <v/>
      </c>
    </row>
    <row r="579" spans="1:8">
      <c r="A579" s="257">
        <f t="shared" si="34"/>
        <v>577</v>
      </c>
      <c r="B579" s="258">
        <v>44925</v>
      </c>
      <c r="C579" s="259">
        <v>36.278717</v>
      </c>
      <c r="D579" s="260">
        <v>39.152837666782581</v>
      </c>
      <c r="E579" s="259">
        <f t="shared" si="35"/>
        <v>36.278717</v>
      </c>
      <c r="F579" s="266"/>
      <c r="G579" s="190" t="str">
        <f t="shared" si="36"/>
        <v/>
      </c>
      <c r="H579" s="261" t="str">
        <f t="shared" si="37"/>
        <v/>
      </c>
    </row>
    <row r="580" spans="1:8">
      <c r="A580" s="257">
        <f t="shared" ref="A580:A643" si="38">+A579+1</f>
        <v>578</v>
      </c>
      <c r="B580" s="258">
        <v>44926</v>
      </c>
      <c r="C580" s="259">
        <v>50.249378999999998</v>
      </c>
      <c r="D580" s="260">
        <v>39.152837666782581</v>
      </c>
      <c r="E580" s="259">
        <f t="shared" ref="E580:E643" si="39">IF(C580&gt;D580,D580,C580)</f>
        <v>39.152837666782581</v>
      </c>
      <c r="F580" s="266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61" t="str">
        <f t="shared" ref="H580:H643" si="41">IF(DAY($B580)=15,TEXT(D580,"#,0"),"")</f>
        <v/>
      </c>
    </row>
    <row r="581" spans="1:8">
      <c r="A581" s="257">
        <f t="shared" si="38"/>
        <v>579</v>
      </c>
      <c r="B581" s="258">
        <v>44927</v>
      </c>
      <c r="C581" s="259">
        <v>33.306550999999999</v>
      </c>
      <c r="D581" s="260">
        <v>57.422055611205629</v>
      </c>
      <c r="E581" s="259">
        <f t="shared" si="39"/>
        <v>33.306550999999999</v>
      </c>
      <c r="F581" s="262">
        <f>YEAR(B581)</f>
        <v>2023</v>
      </c>
      <c r="G581" s="190" t="str">
        <f t="shared" si="40"/>
        <v/>
      </c>
      <c r="H581" s="261" t="str">
        <f t="shared" si="41"/>
        <v/>
      </c>
    </row>
    <row r="582" spans="1:8">
      <c r="A582" s="257">
        <f t="shared" si="38"/>
        <v>580</v>
      </c>
      <c r="B582" s="258">
        <v>44928</v>
      </c>
      <c r="C582" s="259">
        <v>30.503246999999998</v>
      </c>
      <c r="D582" s="260">
        <v>57.422055611205629</v>
      </c>
      <c r="E582" s="259">
        <f t="shared" si="39"/>
        <v>30.503246999999998</v>
      </c>
      <c r="F582" s="266"/>
      <c r="G582" s="190" t="str">
        <f t="shared" si="40"/>
        <v/>
      </c>
      <c r="H582" s="261" t="str">
        <f t="shared" si="41"/>
        <v/>
      </c>
    </row>
    <row r="583" spans="1:8">
      <c r="A583" s="257">
        <f t="shared" si="38"/>
        <v>581</v>
      </c>
      <c r="B583" s="258">
        <v>44929</v>
      </c>
      <c r="C583" s="259">
        <v>52.596584</v>
      </c>
      <c r="D583" s="260">
        <v>57.422055611205629</v>
      </c>
      <c r="E583" s="259">
        <f t="shared" si="39"/>
        <v>52.596584</v>
      </c>
      <c r="F583" s="266"/>
      <c r="G583" s="190" t="str">
        <f t="shared" si="40"/>
        <v/>
      </c>
      <c r="H583" s="261" t="str">
        <f t="shared" si="41"/>
        <v/>
      </c>
    </row>
    <row r="584" spans="1:8">
      <c r="A584" s="257">
        <f t="shared" si="38"/>
        <v>582</v>
      </c>
      <c r="B584" s="258">
        <v>44930</v>
      </c>
      <c r="C584" s="259">
        <v>57.793669999999999</v>
      </c>
      <c r="D584" s="260">
        <v>57.422055611205629</v>
      </c>
      <c r="E584" s="259">
        <f t="shared" si="39"/>
        <v>57.422055611205629</v>
      </c>
      <c r="F584" s="266"/>
      <c r="G584" s="190" t="str">
        <f t="shared" si="40"/>
        <v/>
      </c>
      <c r="H584" s="261" t="str">
        <f t="shared" si="41"/>
        <v/>
      </c>
    </row>
    <row r="585" spans="1:8">
      <c r="A585" s="257">
        <f t="shared" si="38"/>
        <v>583</v>
      </c>
      <c r="B585" s="258">
        <v>44931</v>
      </c>
      <c r="C585" s="259">
        <v>56.808785999999998</v>
      </c>
      <c r="D585" s="260">
        <v>57.422055611205629</v>
      </c>
      <c r="E585" s="259">
        <f t="shared" si="39"/>
        <v>56.808785999999998</v>
      </c>
      <c r="F585" s="266"/>
      <c r="G585" s="190" t="str">
        <f t="shared" si="40"/>
        <v/>
      </c>
      <c r="H585" s="261" t="str">
        <f t="shared" si="41"/>
        <v/>
      </c>
    </row>
    <row r="586" spans="1:8">
      <c r="A586" s="257">
        <f t="shared" si="38"/>
        <v>584</v>
      </c>
      <c r="B586" s="258">
        <v>44932</v>
      </c>
      <c r="C586" s="259">
        <v>53.697898000000002</v>
      </c>
      <c r="D586" s="260">
        <v>57.422055611205629</v>
      </c>
      <c r="E586" s="259">
        <f t="shared" si="39"/>
        <v>53.697898000000002</v>
      </c>
      <c r="F586" s="266"/>
      <c r="G586" s="190" t="str">
        <f t="shared" si="40"/>
        <v/>
      </c>
      <c r="H586" s="261" t="str">
        <f t="shared" si="41"/>
        <v/>
      </c>
    </row>
    <row r="587" spans="1:8">
      <c r="A587" s="257">
        <f t="shared" si="38"/>
        <v>585</v>
      </c>
      <c r="B587" s="258">
        <v>44933</v>
      </c>
      <c r="C587" s="259">
        <v>34.755887000000001</v>
      </c>
      <c r="D587" s="260">
        <v>57.422055611205629</v>
      </c>
      <c r="E587" s="259">
        <f t="shared" si="39"/>
        <v>34.755887000000001</v>
      </c>
      <c r="F587" s="266"/>
      <c r="G587" s="190" t="str">
        <f t="shared" si="40"/>
        <v/>
      </c>
      <c r="H587" s="261" t="str">
        <f t="shared" si="41"/>
        <v/>
      </c>
    </row>
    <row r="588" spans="1:8">
      <c r="A588" s="257">
        <f t="shared" si="38"/>
        <v>586</v>
      </c>
      <c r="B588" s="258">
        <v>44934</v>
      </c>
      <c r="C588" s="259">
        <v>16.419541999999996</v>
      </c>
      <c r="D588" s="260">
        <v>57.422055611205629</v>
      </c>
      <c r="E588" s="259">
        <f t="shared" si="39"/>
        <v>16.419541999999996</v>
      </c>
      <c r="F588" s="266"/>
      <c r="G588" s="190" t="str">
        <f t="shared" si="40"/>
        <v/>
      </c>
      <c r="H588" s="261" t="str">
        <f t="shared" si="41"/>
        <v/>
      </c>
    </row>
    <row r="589" spans="1:8">
      <c r="A589" s="257">
        <f t="shared" si="38"/>
        <v>587</v>
      </c>
      <c r="B589" s="258">
        <v>44935</v>
      </c>
      <c r="C589" s="259">
        <v>48.410107000000004</v>
      </c>
      <c r="D589" s="260">
        <v>57.422055611205629</v>
      </c>
      <c r="E589" s="259">
        <f t="shared" si="39"/>
        <v>48.410107000000004</v>
      </c>
      <c r="F589" s="266"/>
      <c r="G589" s="190" t="str">
        <f t="shared" si="40"/>
        <v/>
      </c>
      <c r="H589" s="261" t="str">
        <f t="shared" si="41"/>
        <v/>
      </c>
    </row>
    <row r="590" spans="1:8">
      <c r="A590" s="257">
        <f t="shared" si="38"/>
        <v>588</v>
      </c>
      <c r="B590" s="258">
        <v>44936</v>
      </c>
      <c r="C590" s="259">
        <v>44.907781999999997</v>
      </c>
      <c r="D590" s="260">
        <v>57.422055611205629</v>
      </c>
      <c r="E590" s="259">
        <f t="shared" si="39"/>
        <v>44.907781999999997</v>
      </c>
      <c r="F590" s="266"/>
      <c r="G590" s="190" t="str">
        <f t="shared" si="40"/>
        <v/>
      </c>
      <c r="H590" s="261" t="str">
        <f t="shared" si="41"/>
        <v/>
      </c>
    </row>
    <row r="591" spans="1:8">
      <c r="A591" s="257">
        <f t="shared" si="38"/>
        <v>589</v>
      </c>
      <c r="B591" s="258">
        <v>44937</v>
      </c>
      <c r="C591" s="259">
        <v>35.790106000000002</v>
      </c>
      <c r="D591" s="260">
        <v>57.422055611205629</v>
      </c>
      <c r="E591" s="259">
        <f t="shared" si="39"/>
        <v>35.790106000000002</v>
      </c>
      <c r="F591" s="266"/>
      <c r="G591" s="190" t="str">
        <f t="shared" si="40"/>
        <v/>
      </c>
      <c r="H591" s="261" t="str">
        <f t="shared" si="41"/>
        <v/>
      </c>
    </row>
    <row r="592" spans="1:8">
      <c r="A592" s="257">
        <f t="shared" si="38"/>
        <v>590</v>
      </c>
      <c r="B592" s="258">
        <v>44938</v>
      </c>
      <c r="C592" s="259">
        <v>59.254016999999997</v>
      </c>
      <c r="D592" s="260">
        <v>57.422055611205629</v>
      </c>
      <c r="E592" s="259">
        <f t="shared" si="39"/>
        <v>57.422055611205629</v>
      </c>
      <c r="F592" s="266"/>
      <c r="G592" s="190" t="str">
        <f t="shared" si="40"/>
        <v/>
      </c>
      <c r="H592" s="261" t="str">
        <f t="shared" si="41"/>
        <v/>
      </c>
    </row>
    <row r="593" spans="1:8">
      <c r="A593" s="257">
        <f t="shared" si="38"/>
        <v>591</v>
      </c>
      <c r="B593" s="258">
        <v>44939</v>
      </c>
      <c r="C593" s="259">
        <v>54.080739000000001</v>
      </c>
      <c r="D593" s="260">
        <v>57.422055611205629</v>
      </c>
      <c r="E593" s="259">
        <f t="shared" si="39"/>
        <v>54.080739000000001</v>
      </c>
      <c r="F593" s="266"/>
      <c r="G593" s="190" t="str">
        <f t="shared" si="40"/>
        <v/>
      </c>
      <c r="H593" s="261" t="str">
        <f t="shared" si="41"/>
        <v/>
      </c>
    </row>
    <row r="594" spans="1:8">
      <c r="A594" s="257">
        <f t="shared" si="38"/>
        <v>592</v>
      </c>
      <c r="B594" s="258">
        <v>44940</v>
      </c>
      <c r="C594" s="259">
        <v>56.131473</v>
      </c>
      <c r="D594" s="260">
        <v>57.422055611205629</v>
      </c>
      <c r="E594" s="259">
        <f t="shared" si="39"/>
        <v>56.131473</v>
      </c>
      <c r="F594" s="266"/>
      <c r="G594" s="190" t="str">
        <f t="shared" si="40"/>
        <v/>
      </c>
      <c r="H594" s="261" t="str">
        <f t="shared" si="41"/>
        <v/>
      </c>
    </row>
    <row r="595" spans="1:8">
      <c r="A595" s="257">
        <f t="shared" si="38"/>
        <v>593</v>
      </c>
      <c r="B595" s="258">
        <v>44941</v>
      </c>
      <c r="C595" s="259">
        <v>40.859807000000004</v>
      </c>
      <c r="D595" s="260">
        <v>57.422055611205629</v>
      </c>
      <c r="E595" s="259">
        <f t="shared" si="39"/>
        <v>40.859807000000004</v>
      </c>
      <c r="F595" s="266"/>
      <c r="G595" s="190" t="str">
        <f t="shared" si="40"/>
        <v>E</v>
      </c>
      <c r="H595" s="261" t="str">
        <f t="shared" si="41"/>
        <v>57,4</v>
      </c>
    </row>
    <row r="596" spans="1:8">
      <c r="A596" s="257">
        <f t="shared" si="38"/>
        <v>594</v>
      </c>
      <c r="B596" s="258">
        <v>44942</v>
      </c>
      <c r="C596" s="259">
        <v>29.489635</v>
      </c>
      <c r="D596" s="260">
        <v>57.422055611205629</v>
      </c>
      <c r="E596" s="259">
        <f t="shared" si="39"/>
        <v>29.489635</v>
      </c>
      <c r="F596" s="266"/>
      <c r="G596" s="190" t="str">
        <f t="shared" si="40"/>
        <v/>
      </c>
      <c r="H596" s="261" t="str">
        <f t="shared" si="41"/>
        <v/>
      </c>
    </row>
    <row r="597" spans="1:8">
      <c r="A597" s="257">
        <f t="shared" si="38"/>
        <v>595</v>
      </c>
      <c r="B597" s="258">
        <v>44943</v>
      </c>
      <c r="C597" s="259">
        <v>36.898744999999998</v>
      </c>
      <c r="D597" s="260">
        <v>57.422055611205629</v>
      </c>
      <c r="E597" s="259">
        <f t="shared" si="39"/>
        <v>36.898744999999998</v>
      </c>
      <c r="F597" s="266"/>
      <c r="G597" s="190" t="str">
        <f t="shared" si="40"/>
        <v/>
      </c>
      <c r="H597" s="261" t="str">
        <f t="shared" si="41"/>
        <v/>
      </c>
    </row>
    <row r="598" spans="1:8">
      <c r="A598" s="257">
        <f t="shared" si="38"/>
        <v>596</v>
      </c>
      <c r="B598" s="258">
        <v>44944</v>
      </c>
      <c r="C598" s="259">
        <v>55.879975000000009</v>
      </c>
      <c r="D598" s="260">
        <v>57.422055611205629</v>
      </c>
      <c r="E598" s="259">
        <f t="shared" si="39"/>
        <v>55.879975000000009</v>
      </c>
      <c r="F598" s="266"/>
      <c r="G598" s="190" t="str">
        <f t="shared" si="40"/>
        <v/>
      </c>
      <c r="H598" s="261" t="str">
        <f t="shared" si="41"/>
        <v/>
      </c>
    </row>
    <row r="599" spans="1:8">
      <c r="A599" s="257">
        <f t="shared" si="38"/>
        <v>597</v>
      </c>
      <c r="B599" s="258">
        <v>44945</v>
      </c>
      <c r="C599" s="259">
        <v>59.811579999999999</v>
      </c>
      <c r="D599" s="260">
        <v>57.422055611205629</v>
      </c>
      <c r="E599" s="259">
        <f t="shared" si="39"/>
        <v>57.422055611205629</v>
      </c>
      <c r="F599" s="266"/>
      <c r="G599" s="190" t="str">
        <f t="shared" si="40"/>
        <v/>
      </c>
      <c r="H599" s="261" t="str">
        <f t="shared" si="41"/>
        <v/>
      </c>
    </row>
    <row r="600" spans="1:8">
      <c r="A600" s="257">
        <f t="shared" si="38"/>
        <v>598</v>
      </c>
      <c r="B600" s="258">
        <v>44946</v>
      </c>
      <c r="C600" s="259">
        <v>52.943550000000002</v>
      </c>
      <c r="D600" s="260">
        <v>57.422055611205629</v>
      </c>
      <c r="E600" s="259">
        <f t="shared" si="39"/>
        <v>52.943550000000002</v>
      </c>
      <c r="F600" s="266"/>
      <c r="G600" s="190" t="str">
        <f t="shared" si="40"/>
        <v/>
      </c>
      <c r="H600" s="261" t="str">
        <f t="shared" si="41"/>
        <v/>
      </c>
    </row>
    <row r="601" spans="1:8">
      <c r="A601" s="257">
        <f t="shared" si="38"/>
        <v>599</v>
      </c>
      <c r="B601" s="258">
        <v>44947</v>
      </c>
      <c r="C601" s="259">
        <v>58.876279000000004</v>
      </c>
      <c r="D601" s="260">
        <v>57.422055611205629</v>
      </c>
      <c r="E601" s="259">
        <f t="shared" si="39"/>
        <v>57.422055611205629</v>
      </c>
      <c r="F601" s="266"/>
      <c r="G601" s="190" t="str">
        <f t="shared" si="40"/>
        <v/>
      </c>
      <c r="H601" s="261" t="str">
        <f t="shared" si="41"/>
        <v/>
      </c>
    </row>
    <row r="602" spans="1:8">
      <c r="A602" s="257">
        <f t="shared" si="38"/>
        <v>600</v>
      </c>
      <c r="B602" s="258">
        <v>44948</v>
      </c>
      <c r="C602" s="259">
        <v>73.778335999999996</v>
      </c>
      <c r="D602" s="260">
        <v>57.422055611205629</v>
      </c>
      <c r="E602" s="259">
        <f t="shared" si="39"/>
        <v>57.422055611205629</v>
      </c>
      <c r="F602" s="266"/>
      <c r="G602" s="190" t="str">
        <f t="shared" si="40"/>
        <v/>
      </c>
      <c r="H602" s="261" t="str">
        <f t="shared" si="41"/>
        <v/>
      </c>
    </row>
    <row r="603" spans="1:8">
      <c r="A603" s="257">
        <f t="shared" si="38"/>
        <v>601</v>
      </c>
      <c r="B603" s="258">
        <v>44949</v>
      </c>
      <c r="C603" s="259">
        <v>72.523142000000007</v>
      </c>
      <c r="D603" s="260">
        <v>57.422055611205629</v>
      </c>
      <c r="E603" s="259">
        <f t="shared" si="39"/>
        <v>57.422055611205629</v>
      </c>
      <c r="F603" s="266"/>
      <c r="G603" s="190" t="str">
        <f t="shared" si="40"/>
        <v/>
      </c>
      <c r="H603" s="261" t="str">
        <f t="shared" si="41"/>
        <v/>
      </c>
    </row>
    <row r="604" spans="1:8">
      <c r="A604" s="257">
        <f t="shared" si="38"/>
        <v>602</v>
      </c>
      <c r="B604" s="258">
        <v>44950</v>
      </c>
      <c r="C604" s="259">
        <v>60.686199999999999</v>
      </c>
      <c r="D604" s="260">
        <v>57.422055611205629</v>
      </c>
      <c r="E604" s="259">
        <f t="shared" si="39"/>
        <v>57.422055611205629</v>
      </c>
      <c r="F604" s="266"/>
      <c r="G604" s="190" t="str">
        <f t="shared" si="40"/>
        <v/>
      </c>
      <c r="H604" s="261" t="str">
        <f t="shared" si="41"/>
        <v/>
      </c>
    </row>
    <row r="605" spans="1:8">
      <c r="A605" s="257">
        <f t="shared" si="38"/>
        <v>603</v>
      </c>
      <c r="B605" s="258">
        <v>44951</v>
      </c>
      <c r="C605" s="259">
        <v>72.930035000000004</v>
      </c>
      <c r="D605" s="260">
        <v>57.422055611205629</v>
      </c>
      <c r="E605" s="259">
        <f t="shared" si="39"/>
        <v>57.422055611205629</v>
      </c>
      <c r="F605" s="266"/>
      <c r="G605" s="190" t="str">
        <f t="shared" si="40"/>
        <v/>
      </c>
      <c r="H605" s="261" t="str">
        <f t="shared" si="41"/>
        <v/>
      </c>
    </row>
    <row r="606" spans="1:8">
      <c r="A606" s="257">
        <f t="shared" si="38"/>
        <v>604</v>
      </c>
      <c r="B606" s="258">
        <v>44952</v>
      </c>
      <c r="C606" s="259">
        <v>52.881979000000001</v>
      </c>
      <c r="D606" s="260">
        <v>57.422055611205629</v>
      </c>
      <c r="E606" s="259">
        <f t="shared" si="39"/>
        <v>52.881979000000001</v>
      </c>
      <c r="F606" s="266"/>
      <c r="G606" s="190" t="str">
        <f t="shared" si="40"/>
        <v/>
      </c>
      <c r="H606" s="261" t="str">
        <f t="shared" si="41"/>
        <v/>
      </c>
    </row>
    <row r="607" spans="1:8">
      <c r="A607" s="257">
        <f t="shared" si="38"/>
        <v>605</v>
      </c>
      <c r="B607" s="258">
        <v>44953</v>
      </c>
      <c r="C607" s="259">
        <v>75.55533100000001</v>
      </c>
      <c r="D607" s="260">
        <v>57.422055611205629</v>
      </c>
      <c r="E607" s="259">
        <f t="shared" si="39"/>
        <v>57.422055611205629</v>
      </c>
      <c r="F607" s="266"/>
      <c r="G607" s="190" t="str">
        <f t="shared" si="40"/>
        <v/>
      </c>
      <c r="H607" s="261" t="str">
        <f t="shared" si="41"/>
        <v/>
      </c>
    </row>
    <row r="608" spans="1:8">
      <c r="A608" s="257">
        <f t="shared" si="38"/>
        <v>606</v>
      </c>
      <c r="B608" s="258">
        <v>44954</v>
      </c>
      <c r="C608" s="259">
        <v>82.014676000000009</v>
      </c>
      <c r="D608" s="260">
        <v>57.422055611205629</v>
      </c>
      <c r="E608" s="259">
        <f t="shared" si="39"/>
        <v>57.422055611205629</v>
      </c>
      <c r="F608" s="266"/>
      <c r="G608" s="190" t="str">
        <f t="shared" si="40"/>
        <v/>
      </c>
      <c r="H608" s="261" t="str">
        <f t="shared" si="41"/>
        <v/>
      </c>
    </row>
    <row r="609" spans="1:8">
      <c r="A609" s="257">
        <f t="shared" si="38"/>
        <v>607</v>
      </c>
      <c r="B609" s="258">
        <v>44955</v>
      </c>
      <c r="C609" s="259">
        <v>79.049413000000001</v>
      </c>
      <c r="D609" s="260">
        <v>57.422055611205629</v>
      </c>
      <c r="E609" s="259">
        <f t="shared" si="39"/>
        <v>57.422055611205629</v>
      </c>
      <c r="F609" s="266"/>
      <c r="G609" s="190" t="str">
        <f t="shared" si="40"/>
        <v/>
      </c>
      <c r="H609" s="261" t="str">
        <f t="shared" si="41"/>
        <v/>
      </c>
    </row>
    <row r="610" spans="1:8">
      <c r="A610" s="257">
        <f t="shared" si="38"/>
        <v>608</v>
      </c>
      <c r="B610" s="258">
        <v>44956</v>
      </c>
      <c r="C610" s="259">
        <v>79.734015999999997</v>
      </c>
      <c r="D610" s="260">
        <v>57.422055611205629</v>
      </c>
      <c r="E610" s="259">
        <f t="shared" si="39"/>
        <v>57.422055611205629</v>
      </c>
      <c r="F610" s="266"/>
      <c r="G610" s="190" t="str">
        <f t="shared" si="40"/>
        <v/>
      </c>
      <c r="H610" s="261" t="str">
        <f t="shared" si="41"/>
        <v/>
      </c>
    </row>
    <row r="611" spans="1:8">
      <c r="A611" s="257">
        <f t="shared" si="38"/>
        <v>609</v>
      </c>
      <c r="B611" s="258">
        <v>44957</v>
      </c>
      <c r="C611" s="259">
        <v>82.595608999999996</v>
      </c>
      <c r="D611" s="260">
        <v>57.422055611205629</v>
      </c>
      <c r="E611" s="259">
        <f t="shared" si="39"/>
        <v>57.422055611205629</v>
      </c>
      <c r="F611" s="266"/>
      <c r="G611" s="190" t="str">
        <f t="shared" si="40"/>
        <v/>
      </c>
      <c r="H611" s="261" t="str">
        <f t="shared" si="41"/>
        <v/>
      </c>
    </row>
    <row r="612" spans="1:8">
      <c r="A612" s="257">
        <f t="shared" si="38"/>
        <v>610</v>
      </c>
      <c r="B612" s="258">
        <v>44958</v>
      </c>
      <c r="C612" s="259">
        <v>81.908758000000006</v>
      </c>
      <c r="D612" s="260">
        <v>72.931974703958801</v>
      </c>
      <c r="E612" s="259">
        <f t="shared" si="39"/>
        <v>72.931974703958801</v>
      </c>
      <c r="F612" s="262"/>
      <c r="G612" s="190" t="str">
        <f t="shared" si="40"/>
        <v/>
      </c>
      <c r="H612" s="261" t="str">
        <f t="shared" si="41"/>
        <v/>
      </c>
    </row>
    <row r="613" spans="1:8">
      <c r="A613" s="257">
        <f t="shared" si="38"/>
        <v>611</v>
      </c>
      <c r="B613" s="258">
        <v>44959</v>
      </c>
      <c r="C613" s="259">
        <v>86.069451000000001</v>
      </c>
      <c r="D613" s="260">
        <v>72.931974703958801</v>
      </c>
      <c r="E613" s="259">
        <f t="shared" si="39"/>
        <v>72.931974703958801</v>
      </c>
      <c r="F613" s="266"/>
      <c r="G613" s="190" t="str">
        <f t="shared" si="40"/>
        <v/>
      </c>
      <c r="H613" s="261" t="str">
        <f t="shared" si="41"/>
        <v/>
      </c>
    </row>
    <row r="614" spans="1:8">
      <c r="A614" s="257">
        <f t="shared" si="38"/>
        <v>612</v>
      </c>
      <c r="B614" s="258">
        <v>44960</v>
      </c>
      <c r="C614" s="259">
        <v>89.553759999999997</v>
      </c>
      <c r="D614" s="260">
        <v>72.931974703958801</v>
      </c>
      <c r="E614" s="259">
        <f t="shared" si="39"/>
        <v>72.931974703958801</v>
      </c>
      <c r="F614" s="266"/>
      <c r="G614" s="190" t="str">
        <f t="shared" si="40"/>
        <v/>
      </c>
      <c r="H614" s="261" t="str">
        <f t="shared" si="41"/>
        <v/>
      </c>
    </row>
    <row r="615" spans="1:8">
      <c r="A615" s="257">
        <f t="shared" si="38"/>
        <v>613</v>
      </c>
      <c r="B615" s="258">
        <v>44961</v>
      </c>
      <c r="C615" s="259">
        <v>92.080094000000003</v>
      </c>
      <c r="D615" s="260">
        <v>72.931974703958801</v>
      </c>
      <c r="E615" s="259">
        <f t="shared" si="39"/>
        <v>72.931974703958801</v>
      </c>
      <c r="F615" s="266"/>
      <c r="G615" s="190" t="str">
        <f t="shared" si="40"/>
        <v/>
      </c>
      <c r="H615" s="261" t="str">
        <f t="shared" si="41"/>
        <v/>
      </c>
    </row>
    <row r="616" spans="1:8">
      <c r="A616" s="257">
        <f t="shared" si="38"/>
        <v>614</v>
      </c>
      <c r="B616" s="258">
        <v>44962</v>
      </c>
      <c r="C616" s="259">
        <v>87.044201999999999</v>
      </c>
      <c r="D616" s="260">
        <v>72.931974703958801</v>
      </c>
      <c r="E616" s="259">
        <f t="shared" si="39"/>
        <v>72.931974703958801</v>
      </c>
      <c r="F616" s="266"/>
      <c r="G616" s="190" t="str">
        <f t="shared" si="40"/>
        <v/>
      </c>
      <c r="H616" s="261" t="str">
        <f t="shared" si="41"/>
        <v/>
      </c>
    </row>
    <row r="617" spans="1:8">
      <c r="A617" s="257">
        <f t="shared" si="38"/>
        <v>615</v>
      </c>
      <c r="B617" s="258">
        <v>44963</v>
      </c>
      <c r="C617" s="259">
        <v>77.60402400000001</v>
      </c>
      <c r="D617" s="260">
        <v>72.931974703958801</v>
      </c>
      <c r="E617" s="259">
        <f t="shared" si="39"/>
        <v>72.931974703958801</v>
      </c>
      <c r="F617" s="266"/>
      <c r="G617" s="190" t="str">
        <f t="shared" si="40"/>
        <v/>
      </c>
      <c r="H617" s="261" t="str">
        <f t="shared" si="41"/>
        <v/>
      </c>
    </row>
    <row r="618" spans="1:8">
      <c r="A618" s="257">
        <f t="shared" si="38"/>
        <v>616</v>
      </c>
      <c r="B618" s="258">
        <v>44964</v>
      </c>
      <c r="C618" s="259">
        <v>41.878892999999998</v>
      </c>
      <c r="D618" s="260">
        <v>72.931974703958801</v>
      </c>
      <c r="E618" s="259">
        <f t="shared" si="39"/>
        <v>41.878892999999998</v>
      </c>
      <c r="F618" s="266"/>
      <c r="G618" s="190" t="str">
        <f t="shared" si="40"/>
        <v/>
      </c>
      <c r="H618" s="261" t="str">
        <f t="shared" si="41"/>
        <v/>
      </c>
    </row>
    <row r="619" spans="1:8">
      <c r="A619" s="257">
        <f t="shared" si="38"/>
        <v>617</v>
      </c>
      <c r="B619" s="258">
        <v>44965</v>
      </c>
      <c r="C619" s="259">
        <v>40.744292999999999</v>
      </c>
      <c r="D619" s="260">
        <v>72.931974703958801</v>
      </c>
      <c r="E619" s="259">
        <f t="shared" si="39"/>
        <v>40.744292999999999</v>
      </c>
      <c r="F619" s="266"/>
      <c r="G619" s="190" t="str">
        <f t="shared" si="40"/>
        <v/>
      </c>
      <c r="H619" s="261" t="str">
        <f t="shared" si="41"/>
        <v/>
      </c>
    </row>
    <row r="620" spans="1:8">
      <c r="A620" s="257">
        <f t="shared" si="38"/>
        <v>618</v>
      </c>
      <c r="B620" s="258">
        <v>44966</v>
      </c>
      <c r="C620" s="259">
        <v>71.208033</v>
      </c>
      <c r="D620" s="260">
        <v>72.931974703958801</v>
      </c>
      <c r="E620" s="259">
        <f t="shared" si="39"/>
        <v>71.208033</v>
      </c>
      <c r="F620" s="266"/>
      <c r="G620" s="190" t="str">
        <f t="shared" si="40"/>
        <v/>
      </c>
      <c r="H620" s="261" t="str">
        <f t="shared" si="41"/>
        <v/>
      </c>
    </row>
    <row r="621" spans="1:8">
      <c r="A621" s="257">
        <f t="shared" si="38"/>
        <v>619</v>
      </c>
      <c r="B621" s="258">
        <v>44967</v>
      </c>
      <c r="C621" s="259">
        <v>73.749803</v>
      </c>
      <c r="D621" s="260">
        <v>72.931974703958801</v>
      </c>
      <c r="E621" s="259">
        <f t="shared" si="39"/>
        <v>72.931974703958801</v>
      </c>
      <c r="F621" s="266"/>
      <c r="G621" s="190" t="str">
        <f t="shared" si="40"/>
        <v/>
      </c>
      <c r="H621" s="261" t="str">
        <f t="shared" si="41"/>
        <v/>
      </c>
    </row>
    <row r="622" spans="1:8">
      <c r="A622" s="257">
        <f t="shared" si="38"/>
        <v>620</v>
      </c>
      <c r="B622" s="258">
        <v>44968</v>
      </c>
      <c r="C622" s="259">
        <v>73.641530000000003</v>
      </c>
      <c r="D622" s="260">
        <v>72.931974703958801</v>
      </c>
      <c r="E622" s="259">
        <f t="shared" si="39"/>
        <v>72.931974703958801</v>
      </c>
      <c r="F622" s="266"/>
      <c r="G622" s="190" t="str">
        <f t="shared" si="40"/>
        <v/>
      </c>
      <c r="H622" s="261" t="str">
        <f t="shared" si="41"/>
        <v/>
      </c>
    </row>
    <row r="623" spans="1:8">
      <c r="A623" s="257">
        <f t="shared" si="38"/>
        <v>621</v>
      </c>
      <c r="B623" s="258">
        <v>44969</v>
      </c>
      <c r="C623" s="259">
        <v>67.617081999999996</v>
      </c>
      <c r="D623" s="260">
        <v>72.931974703958801</v>
      </c>
      <c r="E623" s="259">
        <f t="shared" si="39"/>
        <v>67.617081999999996</v>
      </c>
      <c r="F623" s="266"/>
      <c r="G623" s="190" t="str">
        <f t="shared" si="40"/>
        <v/>
      </c>
      <c r="H623" s="261" t="str">
        <f t="shared" si="41"/>
        <v/>
      </c>
    </row>
    <row r="624" spans="1:8">
      <c r="A624" s="257">
        <f t="shared" si="38"/>
        <v>622</v>
      </c>
      <c r="B624" s="258">
        <v>44970</v>
      </c>
      <c r="C624" s="259">
        <v>78.934483999999998</v>
      </c>
      <c r="D624" s="260">
        <v>72.931974703958801</v>
      </c>
      <c r="E624" s="259">
        <f t="shared" si="39"/>
        <v>72.931974703958801</v>
      </c>
      <c r="F624" s="266"/>
      <c r="G624" s="190" t="str">
        <f t="shared" si="40"/>
        <v/>
      </c>
      <c r="H624" s="261" t="str">
        <f t="shared" si="41"/>
        <v/>
      </c>
    </row>
    <row r="625" spans="1:8">
      <c r="A625" s="257">
        <f t="shared" si="38"/>
        <v>623</v>
      </c>
      <c r="B625" s="258">
        <v>44971</v>
      </c>
      <c r="C625" s="259">
        <v>58.525580000000005</v>
      </c>
      <c r="D625" s="260">
        <v>72.931974703958801</v>
      </c>
      <c r="E625" s="259">
        <f t="shared" si="39"/>
        <v>58.525580000000005</v>
      </c>
      <c r="F625" s="266"/>
      <c r="G625" s="190" t="str">
        <f t="shared" si="40"/>
        <v/>
      </c>
      <c r="H625" s="261" t="str">
        <f t="shared" si="41"/>
        <v/>
      </c>
    </row>
    <row r="626" spans="1:8">
      <c r="A626" s="257">
        <f t="shared" si="38"/>
        <v>624</v>
      </c>
      <c r="B626" s="258">
        <v>44972</v>
      </c>
      <c r="C626" s="259">
        <v>71.156979000000007</v>
      </c>
      <c r="D626" s="260">
        <v>72.931974703958801</v>
      </c>
      <c r="E626" s="259">
        <f t="shared" si="39"/>
        <v>71.156979000000007</v>
      </c>
      <c r="F626" s="266"/>
      <c r="G626" s="190" t="str">
        <f t="shared" si="40"/>
        <v>F</v>
      </c>
      <c r="H626" s="261" t="str">
        <f t="shared" si="41"/>
        <v>72,9</v>
      </c>
    </row>
    <row r="627" spans="1:8">
      <c r="A627" s="257">
        <f t="shared" si="38"/>
        <v>625</v>
      </c>
      <c r="B627" s="258">
        <v>44973</v>
      </c>
      <c r="C627" s="259">
        <v>87.383311000000006</v>
      </c>
      <c r="D627" s="260">
        <v>72.931974703958801</v>
      </c>
      <c r="E627" s="259">
        <f t="shared" si="39"/>
        <v>72.931974703958801</v>
      </c>
      <c r="F627" s="266"/>
      <c r="G627" s="190" t="str">
        <f t="shared" si="40"/>
        <v/>
      </c>
      <c r="H627" s="261" t="str">
        <f t="shared" si="41"/>
        <v/>
      </c>
    </row>
    <row r="628" spans="1:8">
      <c r="A628" s="257">
        <f t="shared" si="38"/>
        <v>626</v>
      </c>
      <c r="B628" s="258">
        <v>44974</v>
      </c>
      <c r="C628" s="259">
        <v>74.281847999999997</v>
      </c>
      <c r="D628" s="260">
        <v>72.931974703958801</v>
      </c>
      <c r="E628" s="259">
        <f t="shared" si="39"/>
        <v>72.931974703958801</v>
      </c>
      <c r="F628" s="266"/>
      <c r="G628" s="190" t="str">
        <f t="shared" si="40"/>
        <v/>
      </c>
      <c r="H628" s="261" t="str">
        <f t="shared" si="41"/>
        <v/>
      </c>
    </row>
    <row r="629" spans="1:8">
      <c r="A629" s="257">
        <f t="shared" si="38"/>
        <v>627</v>
      </c>
      <c r="B629" s="258">
        <v>44975</v>
      </c>
      <c r="C629" s="259">
        <v>65.154100999999997</v>
      </c>
      <c r="D629" s="260">
        <v>72.931974703958801</v>
      </c>
      <c r="E629" s="259">
        <f t="shared" si="39"/>
        <v>65.154100999999997</v>
      </c>
      <c r="F629" s="266"/>
      <c r="G629" s="190" t="str">
        <f t="shared" si="40"/>
        <v/>
      </c>
      <c r="H629" s="261" t="str">
        <f t="shared" si="41"/>
        <v/>
      </c>
    </row>
    <row r="630" spans="1:8">
      <c r="A630" s="257">
        <f t="shared" si="38"/>
        <v>628</v>
      </c>
      <c r="B630" s="258">
        <v>44976</v>
      </c>
      <c r="C630" s="259">
        <v>65.770013000000006</v>
      </c>
      <c r="D630" s="260">
        <v>72.931974703958801</v>
      </c>
      <c r="E630" s="259">
        <f t="shared" si="39"/>
        <v>65.770013000000006</v>
      </c>
      <c r="F630" s="266"/>
      <c r="G630" s="190" t="str">
        <f t="shared" si="40"/>
        <v/>
      </c>
      <c r="H630" s="261" t="str">
        <f t="shared" si="41"/>
        <v/>
      </c>
    </row>
    <row r="631" spans="1:8">
      <c r="A631" s="257">
        <f t="shared" si="38"/>
        <v>629</v>
      </c>
      <c r="B631" s="258">
        <v>44977</v>
      </c>
      <c r="C631" s="259">
        <v>62.711061999999998</v>
      </c>
      <c r="D631" s="260">
        <v>72.931974703958801</v>
      </c>
      <c r="E631" s="259">
        <f t="shared" si="39"/>
        <v>62.711061999999998</v>
      </c>
      <c r="F631" s="266"/>
      <c r="G631" s="190" t="str">
        <f t="shared" si="40"/>
        <v/>
      </c>
      <c r="H631" s="261" t="str">
        <f t="shared" si="41"/>
        <v/>
      </c>
    </row>
    <row r="632" spans="1:8">
      <c r="A632" s="257">
        <f t="shared" si="38"/>
        <v>630</v>
      </c>
      <c r="B632" s="258">
        <v>44978</v>
      </c>
      <c r="C632" s="259">
        <v>68.584693000000001</v>
      </c>
      <c r="D632" s="260">
        <v>72.931974703958801</v>
      </c>
      <c r="E632" s="259">
        <f t="shared" si="39"/>
        <v>68.584693000000001</v>
      </c>
      <c r="F632" s="266"/>
      <c r="G632" s="190" t="str">
        <f t="shared" si="40"/>
        <v/>
      </c>
      <c r="H632" s="261" t="str">
        <f t="shared" si="41"/>
        <v/>
      </c>
    </row>
    <row r="633" spans="1:8">
      <c r="A633" s="257">
        <f t="shared" si="38"/>
        <v>631</v>
      </c>
      <c r="B633" s="258">
        <v>44979</v>
      </c>
      <c r="C633" s="259">
        <v>79.420034999999999</v>
      </c>
      <c r="D633" s="260">
        <v>72.931974703958801</v>
      </c>
      <c r="E633" s="259">
        <f t="shared" si="39"/>
        <v>72.931974703958801</v>
      </c>
      <c r="F633" s="266"/>
      <c r="G633" s="190" t="str">
        <f t="shared" si="40"/>
        <v/>
      </c>
      <c r="H633" s="261" t="str">
        <f t="shared" si="41"/>
        <v/>
      </c>
    </row>
    <row r="634" spans="1:8">
      <c r="A634" s="257">
        <f t="shared" si="38"/>
        <v>632</v>
      </c>
      <c r="B634" s="258">
        <v>44980</v>
      </c>
      <c r="C634" s="259">
        <v>69.417523000000003</v>
      </c>
      <c r="D634" s="260">
        <v>72.931974703958801</v>
      </c>
      <c r="E634" s="259">
        <f t="shared" si="39"/>
        <v>69.417523000000003</v>
      </c>
      <c r="F634" s="266"/>
      <c r="G634" s="190" t="str">
        <f t="shared" si="40"/>
        <v/>
      </c>
      <c r="H634" s="261" t="str">
        <f t="shared" si="41"/>
        <v/>
      </c>
    </row>
    <row r="635" spans="1:8">
      <c r="A635" s="257">
        <f t="shared" si="38"/>
        <v>633</v>
      </c>
      <c r="B635" s="258">
        <v>44981</v>
      </c>
      <c r="C635" s="259">
        <v>91.526361000000009</v>
      </c>
      <c r="D635" s="260">
        <v>72.931974703958801</v>
      </c>
      <c r="E635" s="259">
        <f t="shared" si="39"/>
        <v>72.931974703958801</v>
      </c>
      <c r="F635" s="266"/>
      <c r="G635" s="190" t="str">
        <f t="shared" si="40"/>
        <v/>
      </c>
      <c r="H635" s="261" t="str">
        <f t="shared" si="41"/>
        <v/>
      </c>
    </row>
    <row r="636" spans="1:8">
      <c r="A636" s="257">
        <f t="shared" si="38"/>
        <v>634</v>
      </c>
      <c r="B636" s="258">
        <v>44982</v>
      </c>
      <c r="C636" s="259">
        <v>68.489783000000003</v>
      </c>
      <c r="D636" s="260">
        <v>72.931974703958801</v>
      </c>
      <c r="E636" s="259">
        <f t="shared" si="39"/>
        <v>68.489783000000003</v>
      </c>
      <c r="F636" s="266"/>
      <c r="G636" s="190" t="str">
        <f t="shared" si="40"/>
        <v/>
      </c>
      <c r="H636" s="261" t="str">
        <f t="shared" si="41"/>
        <v/>
      </c>
    </row>
    <row r="637" spans="1:8">
      <c r="A637" s="257">
        <f t="shared" si="38"/>
        <v>635</v>
      </c>
      <c r="B637" s="258">
        <v>44983</v>
      </c>
      <c r="C637" s="259">
        <v>77.428685999999999</v>
      </c>
      <c r="D637" s="260">
        <v>72.931974703958801</v>
      </c>
      <c r="E637" s="259">
        <f t="shared" si="39"/>
        <v>72.931974703958801</v>
      </c>
      <c r="F637" s="266"/>
      <c r="G637" s="190" t="str">
        <f t="shared" si="40"/>
        <v/>
      </c>
      <c r="H637" s="261" t="str">
        <f t="shared" si="41"/>
        <v/>
      </c>
    </row>
    <row r="638" spans="1:8">
      <c r="A638" s="257">
        <f t="shared" si="38"/>
        <v>636</v>
      </c>
      <c r="B638" s="258">
        <v>44984</v>
      </c>
      <c r="C638" s="259">
        <v>98.881047000000009</v>
      </c>
      <c r="D638" s="260">
        <v>72.931974703958801</v>
      </c>
      <c r="E638" s="259">
        <f t="shared" si="39"/>
        <v>72.931974703958801</v>
      </c>
      <c r="F638" s="266"/>
      <c r="G638" s="190" t="str">
        <f t="shared" si="40"/>
        <v/>
      </c>
      <c r="H638" s="261" t="str">
        <f t="shared" si="41"/>
        <v/>
      </c>
    </row>
    <row r="639" spans="1:8">
      <c r="A639" s="257">
        <f t="shared" si="38"/>
        <v>637</v>
      </c>
      <c r="B639" s="258">
        <v>44985</v>
      </c>
      <c r="C639" s="259">
        <v>105.115765</v>
      </c>
      <c r="D639" s="260">
        <v>72.931974703958801</v>
      </c>
      <c r="E639" s="259">
        <f t="shared" si="39"/>
        <v>72.931974703958801</v>
      </c>
      <c r="F639" s="266"/>
      <c r="G639" s="190" t="str">
        <f t="shared" si="40"/>
        <v/>
      </c>
      <c r="H639" s="261" t="str">
        <f t="shared" si="41"/>
        <v/>
      </c>
    </row>
    <row r="640" spans="1:8">
      <c r="A640" s="257">
        <f t="shared" si="38"/>
        <v>638</v>
      </c>
      <c r="B640" s="258">
        <v>44986</v>
      </c>
      <c r="C640" s="259">
        <v>103.779428</v>
      </c>
      <c r="D640" s="260">
        <v>86.326554345131413</v>
      </c>
      <c r="E640" s="259">
        <f t="shared" si="39"/>
        <v>86.326554345131413</v>
      </c>
      <c r="F640" s="266"/>
      <c r="G640" s="190" t="str">
        <f t="shared" si="40"/>
        <v/>
      </c>
      <c r="H640" s="261" t="str">
        <f t="shared" si="41"/>
        <v/>
      </c>
    </row>
    <row r="641" spans="1:8">
      <c r="A641" s="257">
        <f t="shared" si="38"/>
        <v>639</v>
      </c>
      <c r="B641" s="258">
        <v>44987</v>
      </c>
      <c r="C641" s="259">
        <v>107.26032499999999</v>
      </c>
      <c r="D641" s="260">
        <v>86.326554345131413</v>
      </c>
      <c r="E641" s="259">
        <f t="shared" si="39"/>
        <v>86.326554345131413</v>
      </c>
      <c r="F641" s="266"/>
      <c r="G641" s="190" t="str">
        <f t="shared" si="40"/>
        <v/>
      </c>
      <c r="H641" s="261" t="str">
        <f t="shared" si="41"/>
        <v/>
      </c>
    </row>
    <row r="642" spans="1:8">
      <c r="A642" s="257">
        <f t="shared" si="38"/>
        <v>640</v>
      </c>
      <c r="B642" s="258">
        <v>44988</v>
      </c>
      <c r="C642" s="259">
        <v>111.28618</v>
      </c>
      <c r="D642" s="260">
        <v>86.326554345131413</v>
      </c>
      <c r="E642" s="259">
        <f t="shared" si="39"/>
        <v>86.326554345131413</v>
      </c>
      <c r="F642" s="262"/>
      <c r="G642" s="190" t="str">
        <f t="shared" si="40"/>
        <v/>
      </c>
      <c r="H642" s="261" t="str">
        <f t="shared" si="41"/>
        <v/>
      </c>
    </row>
    <row r="643" spans="1:8">
      <c r="A643" s="257">
        <f t="shared" si="38"/>
        <v>641</v>
      </c>
      <c r="B643" s="258">
        <v>44989</v>
      </c>
      <c r="C643" s="259">
        <v>105.069988</v>
      </c>
      <c r="D643" s="260">
        <v>86.326554345131413</v>
      </c>
      <c r="E643" s="259">
        <f t="shared" si="39"/>
        <v>86.326554345131413</v>
      </c>
      <c r="F643" s="266"/>
      <c r="G643" s="190" t="str">
        <f t="shared" si="40"/>
        <v/>
      </c>
      <c r="H643" s="261" t="str">
        <f t="shared" si="41"/>
        <v/>
      </c>
    </row>
    <row r="644" spans="1:8">
      <c r="A644" s="257">
        <f t="shared" ref="A644:A707" si="42">+A643+1</f>
        <v>642</v>
      </c>
      <c r="B644" s="258">
        <v>44990</v>
      </c>
      <c r="C644" s="259">
        <v>48.150036</v>
      </c>
      <c r="D644" s="260">
        <v>86.326554345131413</v>
      </c>
      <c r="E644" s="259">
        <f t="shared" ref="E644:E707" si="43">IF(C644&gt;D644,D644,C644)</f>
        <v>48.150036</v>
      </c>
      <c r="F644" s="266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61" t="str">
        <f t="shared" ref="H644:H707" si="45">IF(DAY($B644)=15,TEXT(D644,"#,0"),"")</f>
        <v/>
      </c>
    </row>
    <row r="645" spans="1:8">
      <c r="A645" s="257">
        <f t="shared" si="42"/>
        <v>643</v>
      </c>
      <c r="B645" s="258">
        <v>44991</v>
      </c>
      <c r="C645" s="259">
        <v>50.148351999999996</v>
      </c>
      <c r="D645" s="260">
        <v>86.326554345131413</v>
      </c>
      <c r="E645" s="259">
        <f t="shared" si="43"/>
        <v>50.148351999999996</v>
      </c>
      <c r="F645" s="266"/>
      <c r="G645" s="190" t="str">
        <f t="shared" si="44"/>
        <v/>
      </c>
      <c r="H645" s="261" t="str">
        <f t="shared" si="45"/>
        <v/>
      </c>
    </row>
    <row r="646" spans="1:8">
      <c r="A646" s="257">
        <f t="shared" si="42"/>
        <v>644</v>
      </c>
      <c r="B646" s="258">
        <v>44992</v>
      </c>
      <c r="C646" s="259">
        <v>67.946148000000008</v>
      </c>
      <c r="D646" s="260">
        <v>86.326554345131413</v>
      </c>
      <c r="E646" s="259">
        <f t="shared" si="43"/>
        <v>67.946148000000008</v>
      </c>
      <c r="F646" s="266"/>
      <c r="G646" s="190" t="str">
        <f t="shared" si="44"/>
        <v/>
      </c>
      <c r="H646" s="261" t="str">
        <f t="shared" si="45"/>
        <v/>
      </c>
    </row>
    <row r="647" spans="1:8">
      <c r="A647" s="257">
        <f t="shared" si="42"/>
        <v>645</v>
      </c>
      <c r="B647" s="258">
        <v>44993</v>
      </c>
      <c r="C647" s="259">
        <v>57.387004999999995</v>
      </c>
      <c r="D647" s="260">
        <v>86.326554345131413</v>
      </c>
      <c r="E647" s="259">
        <f t="shared" si="43"/>
        <v>57.387004999999995</v>
      </c>
      <c r="F647" s="266"/>
      <c r="G647" s="190" t="str">
        <f t="shared" si="44"/>
        <v/>
      </c>
      <c r="H647" s="261" t="str">
        <f t="shared" si="45"/>
        <v/>
      </c>
    </row>
    <row r="648" spans="1:8">
      <c r="A648" s="257">
        <f t="shared" si="42"/>
        <v>646</v>
      </c>
      <c r="B648" s="258">
        <v>44994</v>
      </c>
      <c r="C648" s="259">
        <v>52.888112</v>
      </c>
      <c r="D648" s="260">
        <v>86.326554345131413</v>
      </c>
      <c r="E648" s="259">
        <f t="shared" si="43"/>
        <v>52.888112</v>
      </c>
      <c r="F648" s="266"/>
      <c r="G648" s="190" t="str">
        <f t="shared" si="44"/>
        <v/>
      </c>
      <c r="H648" s="261" t="str">
        <f t="shared" si="45"/>
        <v/>
      </c>
    </row>
    <row r="649" spans="1:8">
      <c r="A649" s="257">
        <f t="shared" si="42"/>
        <v>647</v>
      </c>
      <c r="B649" s="258">
        <v>44995</v>
      </c>
      <c r="C649" s="259">
        <v>93.261419000000004</v>
      </c>
      <c r="D649" s="260">
        <v>86.326554345131413</v>
      </c>
      <c r="E649" s="259">
        <f t="shared" si="43"/>
        <v>86.326554345131413</v>
      </c>
      <c r="F649" s="266"/>
      <c r="G649" s="190" t="str">
        <f t="shared" si="44"/>
        <v/>
      </c>
      <c r="H649" s="261" t="str">
        <f t="shared" si="45"/>
        <v/>
      </c>
    </row>
    <row r="650" spans="1:8">
      <c r="A650" s="257">
        <f t="shared" si="42"/>
        <v>648</v>
      </c>
      <c r="B650" s="258">
        <v>44996</v>
      </c>
      <c r="C650" s="259">
        <v>76.003283999999994</v>
      </c>
      <c r="D650" s="260">
        <v>86.326554345131413</v>
      </c>
      <c r="E650" s="259">
        <f t="shared" si="43"/>
        <v>76.003283999999994</v>
      </c>
      <c r="F650" s="266"/>
      <c r="G650" s="190" t="str">
        <f t="shared" si="44"/>
        <v/>
      </c>
      <c r="H650" s="261" t="str">
        <f t="shared" si="45"/>
        <v/>
      </c>
    </row>
    <row r="651" spans="1:8">
      <c r="A651" s="257">
        <f t="shared" si="42"/>
        <v>649</v>
      </c>
      <c r="B651" s="258">
        <v>44997</v>
      </c>
      <c r="C651" s="259">
        <v>105.75609700000001</v>
      </c>
      <c r="D651" s="260">
        <v>86.326554345131413</v>
      </c>
      <c r="E651" s="259">
        <f t="shared" si="43"/>
        <v>86.326554345131413</v>
      </c>
      <c r="F651" s="266"/>
      <c r="G651" s="190" t="str">
        <f t="shared" si="44"/>
        <v/>
      </c>
      <c r="H651" s="261" t="str">
        <f t="shared" si="45"/>
        <v/>
      </c>
    </row>
    <row r="652" spans="1:8">
      <c r="A652" s="257">
        <f t="shared" si="42"/>
        <v>650</v>
      </c>
      <c r="B652" s="258">
        <v>44998</v>
      </c>
      <c r="C652" s="259">
        <v>92.876552000000004</v>
      </c>
      <c r="D652" s="260">
        <v>86.326554345131413</v>
      </c>
      <c r="E652" s="259">
        <f t="shared" si="43"/>
        <v>86.326554345131413</v>
      </c>
      <c r="F652" s="266"/>
      <c r="G652" s="190" t="str">
        <f t="shared" si="44"/>
        <v/>
      </c>
      <c r="H652" s="261" t="str">
        <f t="shared" si="45"/>
        <v/>
      </c>
    </row>
    <row r="653" spans="1:8">
      <c r="A653" s="257">
        <f t="shared" si="42"/>
        <v>651</v>
      </c>
      <c r="B653" s="258">
        <v>44999</v>
      </c>
      <c r="C653" s="259">
        <v>113.12612999999999</v>
      </c>
      <c r="D653" s="260">
        <v>86.326554345131413</v>
      </c>
      <c r="E653" s="259">
        <f t="shared" si="43"/>
        <v>86.326554345131413</v>
      </c>
      <c r="F653" s="266"/>
      <c r="G653" s="190" t="str">
        <f t="shared" si="44"/>
        <v/>
      </c>
      <c r="H653" s="261" t="str">
        <f t="shared" si="45"/>
        <v/>
      </c>
    </row>
    <row r="654" spans="1:8">
      <c r="A654" s="257">
        <f t="shared" si="42"/>
        <v>652</v>
      </c>
      <c r="B654" s="258">
        <v>45000</v>
      </c>
      <c r="C654" s="259">
        <v>123.38826700000001</v>
      </c>
      <c r="D654" s="260">
        <v>86.326554345131413</v>
      </c>
      <c r="E654" s="259">
        <f t="shared" si="43"/>
        <v>86.326554345131413</v>
      </c>
      <c r="F654" s="266"/>
      <c r="G654" s="190" t="str">
        <f t="shared" si="44"/>
        <v>M</v>
      </c>
      <c r="H654" s="261" t="str">
        <f t="shared" si="45"/>
        <v>86,3</v>
      </c>
    </row>
    <row r="655" spans="1:8">
      <c r="A655" s="257">
        <f t="shared" si="42"/>
        <v>653</v>
      </c>
      <c r="B655" s="258">
        <v>45001</v>
      </c>
      <c r="C655" s="259">
        <v>108.58645799999999</v>
      </c>
      <c r="D655" s="260">
        <v>86.326554345131413</v>
      </c>
      <c r="E655" s="259">
        <f t="shared" si="43"/>
        <v>86.326554345131413</v>
      </c>
      <c r="F655" s="266"/>
      <c r="G655" s="190" t="str">
        <f t="shared" si="44"/>
        <v/>
      </c>
      <c r="H655" s="261" t="str">
        <f t="shared" si="45"/>
        <v/>
      </c>
    </row>
    <row r="656" spans="1:8">
      <c r="A656" s="257">
        <f t="shared" si="42"/>
        <v>654</v>
      </c>
      <c r="B656" s="258">
        <v>45002</v>
      </c>
      <c r="C656" s="259">
        <v>84.343539000000007</v>
      </c>
      <c r="D656" s="260">
        <v>86.326554345131413</v>
      </c>
      <c r="E656" s="259">
        <f t="shared" si="43"/>
        <v>84.343539000000007</v>
      </c>
      <c r="F656" s="266"/>
      <c r="G656" s="190" t="str">
        <f t="shared" si="44"/>
        <v/>
      </c>
      <c r="H656" s="261" t="str">
        <f t="shared" si="45"/>
        <v/>
      </c>
    </row>
    <row r="657" spans="1:8">
      <c r="A657" s="257">
        <f t="shared" si="42"/>
        <v>655</v>
      </c>
      <c r="B657" s="258">
        <v>45003</v>
      </c>
      <c r="C657" s="259">
        <v>80.974235000000007</v>
      </c>
      <c r="D657" s="260">
        <v>86.326554345131413</v>
      </c>
      <c r="E657" s="259">
        <f t="shared" si="43"/>
        <v>80.974235000000007</v>
      </c>
      <c r="F657" s="266"/>
      <c r="G657" s="190" t="str">
        <f t="shared" si="44"/>
        <v/>
      </c>
      <c r="H657" s="261" t="str">
        <f t="shared" si="45"/>
        <v/>
      </c>
    </row>
    <row r="658" spans="1:8">
      <c r="A658" s="257">
        <f t="shared" si="42"/>
        <v>656</v>
      </c>
      <c r="B658" s="258">
        <v>45004</v>
      </c>
      <c r="C658" s="259">
        <v>114.131868</v>
      </c>
      <c r="D658" s="260">
        <v>86.326554345131413</v>
      </c>
      <c r="E658" s="259">
        <f t="shared" si="43"/>
        <v>86.326554345131413</v>
      </c>
      <c r="F658" s="266"/>
      <c r="G658" s="190" t="str">
        <f t="shared" si="44"/>
        <v/>
      </c>
      <c r="H658" s="261" t="str">
        <f t="shared" si="45"/>
        <v/>
      </c>
    </row>
    <row r="659" spans="1:8">
      <c r="A659" s="257">
        <f t="shared" si="42"/>
        <v>657</v>
      </c>
      <c r="B659" s="258">
        <v>45005</v>
      </c>
      <c r="C659" s="259">
        <v>122.27999000000001</v>
      </c>
      <c r="D659" s="260">
        <v>86.326554345131413</v>
      </c>
      <c r="E659" s="259">
        <f t="shared" si="43"/>
        <v>86.326554345131413</v>
      </c>
      <c r="F659" s="266"/>
      <c r="G659" s="190" t="str">
        <f t="shared" si="44"/>
        <v/>
      </c>
      <c r="H659" s="261" t="str">
        <f t="shared" si="45"/>
        <v/>
      </c>
    </row>
    <row r="660" spans="1:8">
      <c r="A660" s="257">
        <f t="shared" si="42"/>
        <v>658</v>
      </c>
      <c r="B660" s="258">
        <v>45006</v>
      </c>
      <c r="C660" s="259">
        <v>120.99901300000001</v>
      </c>
      <c r="D660" s="260">
        <v>86.326554345131413</v>
      </c>
      <c r="E660" s="259">
        <f t="shared" si="43"/>
        <v>86.326554345131413</v>
      </c>
      <c r="F660" s="266"/>
      <c r="G660" s="190" t="str">
        <f t="shared" si="44"/>
        <v/>
      </c>
      <c r="H660" s="261" t="str">
        <f t="shared" si="45"/>
        <v/>
      </c>
    </row>
    <row r="661" spans="1:8">
      <c r="A661" s="257">
        <f t="shared" si="42"/>
        <v>659</v>
      </c>
      <c r="B661" s="258">
        <v>45007</v>
      </c>
      <c r="C661" s="259">
        <v>120.11535900000001</v>
      </c>
      <c r="D661" s="260">
        <v>86.326554345131413</v>
      </c>
      <c r="E661" s="259">
        <f t="shared" si="43"/>
        <v>86.326554345131413</v>
      </c>
      <c r="F661" s="266"/>
      <c r="G661" s="190" t="str">
        <f t="shared" si="44"/>
        <v/>
      </c>
      <c r="H661" s="261" t="str">
        <f t="shared" si="45"/>
        <v/>
      </c>
    </row>
    <row r="662" spans="1:8">
      <c r="A662" s="257">
        <f t="shared" si="42"/>
        <v>660</v>
      </c>
      <c r="B662" s="258">
        <v>45008</v>
      </c>
      <c r="C662" s="259">
        <v>112.31490199999999</v>
      </c>
      <c r="D662" s="260">
        <v>86.326554345131413</v>
      </c>
      <c r="E662" s="259">
        <f t="shared" si="43"/>
        <v>86.326554345131413</v>
      </c>
      <c r="F662" s="266"/>
      <c r="G662" s="190" t="str">
        <f t="shared" si="44"/>
        <v/>
      </c>
      <c r="H662" s="261" t="str">
        <f t="shared" si="45"/>
        <v/>
      </c>
    </row>
    <row r="663" spans="1:8">
      <c r="A663" s="257">
        <f t="shared" si="42"/>
        <v>661</v>
      </c>
      <c r="B663" s="258">
        <v>45009</v>
      </c>
      <c r="C663" s="259">
        <v>86.630074999999991</v>
      </c>
      <c r="D663" s="260">
        <v>86.326554345131413</v>
      </c>
      <c r="E663" s="259">
        <f t="shared" si="43"/>
        <v>86.326554345131413</v>
      </c>
      <c r="F663" s="266"/>
      <c r="G663" s="190" t="str">
        <f t="shared" si="44"/>
        <v/>
      </c>
      <c r="H663" s="261" t="str">
        <f t="shared" si="45"/>
        <v/>
      </c>
    </row>
    <row r="664" spans="1:8">
      <c r="A664" s="257">
        <f t="shared" si="42"/>
        <v>662</v>
      </c>
      <c r="B664" s="258">
        <v>45010</v>
      </c>
      <c r="C664" s="259">
        <v>110.28863</v>
      </c>
      <c r="D664" s="260">
        <v>86.326554345131413</v>
      </c>
      <c r="E664" s="259">
        <f t="shared" si="43"/>
        <v>86.326554345131413</v>
      </c>
      <c r="F664" s="266"/>
      <c r="G664" s="190" t="str">
        <f t="shared" si="44"/>
        <v/>
      </c>
      <c r="H664" s="261" t="str">
        <f t="shared" si="45"/>
        <v/>
      </c>
    </row>
    <row r="665" spans="1:8">
      <c r="A665" s="257">
        <f t="shared" si="42"/>
        <v>663</v>
      </c>
      <c r="B665" s="258">
        <v>45011</v>
      </c>
      <c r="C665" s="259">
        <v>97.254421000000008</v>
      </c>
      <c r="D665" s="260">
        <v>86.326554345131413</v>
      </c>
      <c r="E665" s="259">
        <f t="shared" si="43"/>
        <v>86.326554345131413</v>
      </c>
      <c r="F665" s="266"/>
      <c r="G665" s="190" t="str">
        <f t="shared" si="44"/>
        <v/>
      </c>
      <c r="H665" s="261" t="str">
        <f t="shared" si="45"/>
        <v/>
      </c>
    </row>
    <row r="666" spans="1:8">
      <c r="A666" s="257">
        <f t="shared" si="42"/>
        <v>664</v>
      </c>
      <c r="B666" s="258">
        <v>45012</v>
      </c>
      <c r="C666" s="259">
        <v>123.67536199999999</v>
      </c>
      <c r="D666" s="260">
        <v>86.326554345131413</v>
      </c>
      <c r="E666" s="259">
        <f t="shared" si="43"/>
        <v>86.326554345131413</v>
      </c>
      <c r="F666" s="266"/>
      <c r="G666" s="190" t="str">
        <f t="shared" si="44"/>
        <v/>
      </c>
      <c r="H666" s="261" t="str">
        <f t="shared" si="45"/>
        <v/>
      </c>
    </row>
    <row r="667" spans="1:8">
      <c r="A667" s="257">
        <f t="shared" si="42"/>
        <v>665</v>
      </c>
      <c r="B667" s="258">
        <v>45013</v>
      </c>
      <c r="C667" s="259">
        <v>130.33308700000001</v>
      </c>
      <c r="D667" s="260">
        <v>86.326554345131413</v>
      </c>
      <c r="E667" s="259">
        <f t="shared" si="43"/>
        <v>86.326554345131413</v>
      </c>
      <c r="F667" s="266"/>
      <c r="G667" s="190" t="str">
        <f t="shared" si="44"/>
        <v/>
      </c>
      <c r="H667" s="261" t="str">
        <f t="shared" si="45"/>
        <v/>
      </c>
    </row>
    <row r="668" spans="1:8">
      <c r="A668" s="257">
        <f t="shared" si="42"/>
        <v>666</v>
      </c>
      <c r="B668" s="258">
        <v>45014</v>
      </c>
      <c r="C668" s="259">
        <v>115.12214999999999</v>
      </c>
      <c r="D668" s="260">
        <v>86.326554345131413</v>
      </c>
      <c r="E668" s="259">
        <f t="shared" si="43"/>
        <v>86.326554345131413</v>
      </c>
      <c r="F668" s="266"/>
      <c r="G668" s="190" t="str">
        <f t="shared" si="44"/>
        <v/>
      </c>
      <c r="H668" s="261" t="str">
        <f t="shared" si="45"/>
        <v/>
      </c>
    </row>
    <row r="669" spans="1:8">
      <c r="A669" s="257">
        <f t="shared" si="42"/>
        <v>667</v>
      </c>
      <c r="B669" s="258">
        <v>45015</v>
      </c>
      <c r="C669" s="259">
        <v>104.697216</v>
      </c>
      <c r="D669" s="260">
        <v>86.326554345131413</v>
      </c>
      <c r="E669" s="259">
        <f t="shared" si="43"/>
        <v>86.326554345131413</v>
      </c>
      <c r="F669" s="266"/>
      <c r="G669" s="190" t="str">
        <f t="shared" si="44"/>
        <v/>
      </c>
      <c r="H669" s="261" t="str">
        <f t="shared" si="45"/>
        <v/>
      </c>
    </row>
    <row r="670" spans="1:8">
      <c r="A670" s="257">
        <f t="shared" si="42"/>
        <v>668</v>
      </c>
      <c r="B670" s="258">
        <v>45016</v>
      </c>
      <c r="C670" s="259">
        <v>87.443078</v>
      </c>
      <c r="D670" s="260">
        <v>86.326554345131413</v>
      </c>
      <c r="E670" s="259">
        <f t="shared" si="43"/>
        <v>86.326554345131413</v>
      </c>
      <c r="F670" s="266"/>
      <c r="G670" s="190" t="str">
        <f t="shared" si="44"/>
        <v/>
      </c>
      <c r="H670" s="261" t="str">
        <f t="shared" si="45"/>
        <v/>
      </c>
    </row>
    <row r="671" spans="1:8">
      <c r="A671" s="257">
        <f t="shared" si="42"/>
        <v>669</v>
      </c>
      <c r="B671" s="258">
        <v>45017</v>
      </c>
      <c r="C671" s="259">
        <v>94.084244999999996</v>
      </c>
      <c r="D671" s="260">
        <v>99.464212332989334</v>
      </c>
      <c r="E671" s="259">
        <f t="shared" si="43"/>
        <v>94.084244999999996</v>
      </c>
      <c r="F671" s="266"/>
      <c r="G671" s="190" t="str">
        <f t="shared" si="44"/>
        <v/>
      </c>
      <c r="H671" s="261" t="str">
        <f t="shared" si="45"/>
        <v/>
      </c>
    </row>
    <row r="672" spans="1:8">
      <c r="A672" s="257">
        <f t="shared" si="42"/>
        <v>670</v>
      </c>
      <c r="B672" s="258">
        <v>45018</v>
      </c>
      <c r="C672" s="259">
        <v>110.632453</v>
      </c>
      <c r="D672" s="260">
        <v>99.464212332989334</v>
      </c>
      <c r="E672" s="259">
        <f t="shared" si="43"/>
        <v>99.464212332989334</v>
      </c>
      <c r="F672" s="266"/>
      <c r="G672" s="190" t="str">
        <f t="shared" si="44"/>
        <v/>
      </c>
      <c r="H672" s="261" t="str">
        <f t="shared" si="45"/>
        <v/>
      </c>
    </row>
    <row r="673" spans="1:8">
      <c r="A673" s="257">
        <f t="shared" si="42"/>
        <v>671</v>
      </c>
      <c r="B673" s="258">
        <v>45019</v>
      </c>
      <c r="C673" s="259">
        <v>127.95619000000001</v>
      </c>
      <c r="D673" s="260">
        <v>99.464212332989334</v>
      </c>
      <c r="E673" s="259">
        <f t="shared" si="43"/>
        <v>99.464212332989334</v>
      </c>
      <c r="F673" s="266"/>
      <c r="G673" s="190" t="str">
        <f t="shared" si="44"/>
        <v/>
      </c>
      <c r="H673" s="261" t="str">
        <f t="shared" si="45"/>
        <v/>
      </c>
    </row>
    <row r="674" spans="1:8">
      <c r="A674" s="257">
        <f t="shared" si="42"/>
        <v>672</v>
      </c>
      <c r="B674" s="258">
        <v>45020</v>
      </c>
      <c r="C674" s="259">
        <v>117.20608899999999</v>
      </c>
      <c r="D674" s="260">
        <v>99.464212332989334</v>
      </c>
      <c r="E674" s="259">
        <f t="shared" si="43"/>
        <v>99.464212332989334</v>
      </c>
      <c r="F674" s="266"/>
      <c r="G674" s="190" t="str">
        <f t="shared" si="44"/>
        <v/>
      </c>
      <c r="H674" s="261" t="str">
        <f t="shared" si="45"/>
        <v/>
      </c>
    </row>
    <row r="675" spans="1:8">
      <c r="A675" s="257">
        <f t="shared" si="42"/>
        <v>673</v>
      </c>
      <c r="B675" s="258">
        <v>45021</v>
      </c>
      <c r="C675" s="259">
        <v>139.001836</v>
      </c>
      <c r="D675" s="260">
        <v>99.464212332989334</v>
      </c>
      <c r="E675" s="259">
        <f t="shared" si="43"/>
        <v>99.464212332989334</v>
      </c>
      <c r="F675" s="266"/>
      <c r="G675" s="190" t="str">
        <f t="shared" si="44"/>
        <v/>
      </c>
      <c r="H675" s="261" t="str">
        <f t="shared" si="45"/>
        <v/>
      </c>
    </row>
    <row r="676" spans="1:8">
      <c r="A676" s="257">
        <f t="shared" si="42"/>
        <v>674</v>
      </c>
      <c r="B676" s="258">
        <v>45022</v>
      </c>
      <c r="C676" s="259">
        <v>132.05492800000002</v>
      </c>
      <c r="D676" s="260">
        <v>99.464212332989334</v>
      </c>
      <c r="E676" s="259">
        <f t="shared" si="43"/>
        <v>99.464212332989334</v>
      </c>
      <c r="F676" s="266"/>
      <c r="G676" s="190" t="str">
        <f t="shared" si="44"/>
        <v/>
      </c>
      <c r="H676" s="261" t="str">
        <f t="shared" si="45"/>
        <v/>
      </c>
    </row>
    <row r="677" spans="1:8">
      <c r="A677" s="257">
        <f t="shared" si="42"/>
        <v>675</v>
      </c>
      <c r="B677" s="258">
        <v>45023</v>
      </c>
      <c r="C677" s="259">
        <v>126.728829</v>
      </c>
      <c r="D677" s="260">
        <v>99.464212332989334</v>
      </c>
      <c r="E677" s="259">
        <f t="shared" si="43"/>
        <v>99.464212332989334</v>
      </c>
      <c r="F677" s="266"/>
      <c r="G677" s="190" t="str">
        <f t="shared" si="44"/>
        <v/>
      </c>
      <c r="H677" s="261" t="str">
        <f t="shared" si="45"/>
        <v/>
      </c>
    </row>
    <row r="678" spans="1:8">
      <c r="A678" s="257">
        <f t="shared" si="42"/>
        <v>676</v>
      </c>
      <c r="B678" s="258">
        <v>45024</v>
      </c>
      <c r="C678" s="259">
        <v>132.235682</v>
      </c>
      <c r="D678" s="260">
        <v>99.464212332989334</v>
      </c>
      <c r="E678" s="259">
        <f t="shared" si="43"/>
        <v>99.464212332989334</v>
      </c>
      <c r="F678" s="266"/>
      <c r="G678" s="190" t="str">
        <f t="shared" si="44"/>
        <v/>
      </c>
      <c r="H678" s="261" t="str">
        <f t="shared" si="45"/>
        <v/>
      </c>
    </row>
    <row r="679" spans="1:8">
      <c r="A679" s="257">
        <f t="shared" si="42"/>
        <v>677</v>
      </c>
      <c r="B679" s="258">
        <v>45025</v>
      </c>
      <c r="C679" s="259">
        <v>115.28847599999999</v>
      </c>
      <c r="D679" s="260">
        <v>99.464212332989334</v>
      </c>
      <c r="E679" s="259">
        <f t="shared" si="43"/>
        <v>99.464212332989334</v>
      </c>
      <c r="F679" s="266"/>
      <c r="G679" s="190" t="str">
        <f t="shared" si="44"/>
        <v/>
      </c>
      <c r="H679" s="261" t="str">
        <f t="shared" si="45"/>
        <v/>
      </c>
    </row>
    <row r="680" spans="1:8">
      <c r="A680" s="257">
        <f t="shared" si="42"/>
        <v>678</v>
      </c>
      <c r="B680" s="258">
        <v>45026</v>
      </c>
      <c r="C680" s="259">
        <v>113.704173</v>
      </c>
      <c r="D680" s="260">
        <v>99.464212332989334</v>
      </c>
      <c r="E680" s="259">
        <f t="shared" si="43"/>
        <v>99.464212332989334</v>
      </c>
      <c r="F680" s="266"/>
      <c r="G680" s="190" t="str">
        <f t="shared" si="44"/>
        <v/>
      </c>
      <c r="H680" s="261" t="str">
        <f t="shared" si="45"/>
        <v/>
      </c>
    </row>
    <row r="681" spans="1:8">
      <c r="A681" s="257">
        <f t="shared" si="42"/>
        <v>679</v>
      </c>
      <c r="B681" s="258">
        <v>45027</v>
      </c>
      <c r="C681" s="259">
        <v>137.760516</v>
      </c>
      <c r="D681" s="260">
        <v>99.464212332989334</v>
      </c>
      <c r="E681" s="259">
        <f t="shared" si="43"/>
        <v>99.464212332989334</v>
      </c>
      <c r="F681" s="266"/>
      <c r="G681" s="190" t="str">
        <f t="shared" si="44"/>
        <v/>
      </c>
      <c r="H681" s="261" t="str">
        <f t="shared" si="45"/>
        <v/>
      </c>
    </row>
    <row r="682" spans="1:8">
      <c r="A682" s="257">
        <f t="shared" si="42"/>
        <v>680</v>
      </c>
      <c r="B682" s="258">
        <v>45028</v>
      </c>
      <c r="C682" s="259">
        <v>103.738598</v>
      </c>
      <c r="D682" s="260">
        <v>99.464212332989334</v>
      </c>
      <c r="E682" s="259">
        <f t="shared" si="43"/>
        <v>99.464212332989334</v>
      </c>
      <c r="F682" s="266"/>
      <c r="G682" s="190" t="str">
        <f t="shared" si="44"/>
        <v/>
      </c>
      <c r="H682" s="261" t="str">
        <f t="shared" si="45"/>
        <v/>
      </c>
    </row>
    <row r="683" spans="1:8">
      <c r="A683" s="257">
        <f t="shared" si="42"/>
        <v>681</v>
      </c>
      <c r="B683" s="258">
        <v>45029</v>
      </c>
      <c r="C683" s="259">
        <v>120.78600900000001</v>
      </c>
      <c r="D683" s="260">
        <v>99.464212332989334</v>
      </c>
      <c r="E683" s="259">
        <f t="shared" si="43"/>
        <v>99.464212332989334</v>
      </c>
      <c r="F683" s="266"/>
      <c r="G683" s="190" t="str">
        <f t="shared" si="44"/>
        <v/>
      </c>
      <c r="H683" s="261" t="str">
        <f t="shared" si="45"/>
        <v/>
      </c>
    </row>
    <row r="684" spans="1:8">
      <c r="A684" s="257">
        <f t="shared" si="42"/>
        <v>682</v>
      </c>
      <c r="B684" s="258">
        <v>45030</v>
      </c>
      <c r="C684" s="259">
        <v>110.063681</v>
      </c>
      <c r="D684" s="260">
        <v>99.464212332989334</v>
      </c>
      <c r="E684" s="259">
        <f t="shared" si="43"/>
        <v>99.464212332989334</v>
      </c>
      <c r="F684" s="266"/>
      <c r="G684" s="190" t="str">
        <f t="shared" si="44"/>
        <v/>
      </c>
      <c r="H684" s="261" t="str">
        <f t="shared" si="45"/>
        <v/>
      </c>
    </row>
    <row r="685" spans="1:8">
      <c r="A685" s="257">
        <f t="shared" si="42"/>
        <v>683</v>
      </c>
      <c r="B685" s="258">
        <v>45031</v>
      </c>
      <c r="C685" s="259">
        <v>121.67054899999999</v>
      </c>
      <c r="D685" s="260">
        <v>99.464212332989334</v>
      </c>
      <c r="E685" s="259">
        <f t="shared" si="43"/>
        <v>99.464212332989334</v>
      </c>
      <c r="F685" s="266"/>
      <c r="G685" s="190" t="str">
        <f t="shared" si="44"/>
        <v>A</v>
      </c>
      <c r="H685" s="261" t="str">
        <f t="shared" si="45"/>
        <v>99,5</v>
      </c>
    </row>
    <row r="686" spans="1:8">
      <c r="A686" s="257">
        <f t="shared" si="42"/>
        <v>684</v>
      </c>
      <c r="B686" s="258">
        <v>45032</v>
      </c>
      <c r="C686" s="259">
        <v>118.58872500000001</v>
      </c>
      <c r="D686" s="260">
        <v>99.464212332989334</v>
      </c>
      <c r="E686" s="259">
        <f t="shared" si="43"/>
        <v>99.464212332989334</v>
      </c>
      <c r="F686" s="266"/>
      <c r="G686" s="190" t="str">
        <f t="shared" si="44"/>
        <v/>
      </c>
      <c r="H686" s="261" t="str">
        <f t="shared" si="45"/>
        <v/>
      </c>
    </row>
    <row r="687" spans="1:8">
      <c r="A687" s="257">
        <f t="shared" si="42"/>
        <v>685</v>
      </c>
      <c r="B687" s="258">
        <v>45033</v>
      </c>
      <c r="C687" s="259">
        <v>143.469875</v>
      </c>
      <c r="D687" s="260">
        <v>99.464212332989334</v>
      </c>
      <c r="E687" s="259">
        <f t="shared" si="43"/>
        <v>99.464212332989334</v>
      </c>
      <c r="F687" s="266"/>
      <c r="G687" s="190" t="str">
        <f t="shared" si="44"/>
        <v/>
      </c>
      <c r="H687" s="261" t="str">
        <f t="shared" si="45"/>
        <v/>
      </c>
    </row>
    <row r="688" spans="1:8">
      <c r="A688" s="257">
        <f t="shared" si="42"/>
        <v>686</v>
      </c>
      <c r="B688" s="258">
        <v>45034</v>
      </c>
      <c r="C688" s="259">
        <v>144.36623600000001</v>
      </c>
      <c r="D688" s="260">
        <v>99.464212332989334</v>
      </c>
      <c r="E688" s="259">
        <f t="shared" si="43"/>
        <v>99.464212332989334</v>
      </c>
      <c r="F688" s="266"/>
      <c r="G688" s="190" t="str">
        <f t="shared" si="44"/>
        <v/>
      </c>
      <c r="H688" s="261" t="str">
        <f t="shared" si="45"/>
        <v/>
      </c>
    </row>
    <row r="689" spans="1:8">
      <c r="A689" s="257">
        <f t="shared" si="42"/>
        <v>687</v>
      </c>
      <c r="B689" s="258">
        <v>45035</v>
      </c>
      <c r="C689" s="259">
        <v>135.70738500000002</v>
      </c>
      <c r="D689" s="260">
        <v>99.464212332989334</v>
      </c>
      <c r="E689" s="259">
        <f t="shared" si="43"/>
        <v>99.464212332989334</v>
      </c>
      <c r="F689" s="266"/>
      <c r="G689" s="190" t="str">
        <f t="shared" si="44"/>
        <v/>
      </c>
      <c r="H689" s="261" t="str">
        <f t="shared" si="45"/>
        <v/>
      </c>
    </row>
    <row r="690" spans="1:8">
      <c r="A690" s="257">
        <f t="shared" si="42"/>
        <v>688</v>
      </c>
      <c r="B690" s="258">
        <v>45036</v>
      </c>
      <c r="C690" s="259">
        <v>139.28736500000002</v>
      </c>
      <c r="D690" s="260">
        <v>99.464212332989334</v>
      </c>
      <c r="E690" s="259">
        <f t="shared" si="43"/>
        <v>99.464212332989334</v>
      </c>
      <c r="F690" s="266"/>
      <c r="G690" s="190" t="str">
        <f t="shared" si="44"/>
        <v/>
      </c>
      <c r="H690" s="261" t="str">
        <f t="shared" si="45"/>
        <v/>
      </c>
    </row>
    <row r="691" spans="1:8">
      <c r="A691" s="257">
        <f t="shared" si="42"/>
        <v>689</v>
      </c>
      <c r="B691" s="258">
        <v>45037</v>
      </c>
      <c r="C691" s="259">
        <v>113.864705</v>
      </c>
      <c r="D691" s="260">
        <v>99.464212332989334</v>
      </c>
      <c r="E691" s="259">
        <f t="shared" si="43"/>
        <v>99.464212332989334</v>
      </c>
      <c r="F691" s="266"/>
      <c r="G691" s="190" t="str">
        <f t="shared" si="44"/>
        <v/>
      </c>
      <c r="H691" s="261" t="str">
        <f t="shared" si="45"/>
        <v/>
      </c>
    </row>
    <row r="692" spans="1:8">
      <c r="A692" s="257">
        <f t="shared" si="42"/>
        <v>690</v>
      </c>
      <c r="B692" s="258">
        <v>45038</v>
      </c>
      <c r="C692" s="259">
        <v>107.30937900000001</v>
      </c>
      <c r="D692" s="260">
        <v>99.464212332989334</v>
      </c>
      <c r="E692" s="259">
        <f t="shared" si="43"/>
        <v>99.464212332989334</v>
      </c>
      <c r="F692" s="266"/>
      <c r="G692" s="190" t="str">
        <f t="shared" si="44"/>
        <v/>
      </c>
      <c r="H692" s="261" t="str">
        <f t="shared" si="45"/>
        <v/>
      </c>
    </row>
    <row r="693" spans="1:8">
      <c r="A693" s="257">
        <f t="shared" si="42"/>
        <v>691</v>
      </c>
      <c r="B693" s="258">
        <v>45039</v>
      </c>
      <c r="C693" s="259">
        <v>115.37324099999999</v>
      </c>
      <c r="D693" s="260">
        <v>99.464212332989334</v>
      </c>
      <c r="E693" s="259">
        <f t="shared" si="43"/>
        <v>99.464212332989334</v>
      </c>
      <c r="F693" s="266"/>
      <c r="G693" s="190" t="str">
        <f t="shared" si="44"/>
        <v/>
      </c>
      <c r="H693" s="261" t="str">
        <f t="shared" si="45"/>
        <v/>
      </c>
    </row>
    <row r="694" spans="1:8">
      <c r="A694" s="257">
        <f t="shared" si="42"/>
        <v>692</v>
      </c>
      <c r="B694" s="258">
        <v>45040</v>
      </c>
      <c r="C694" s="259">
        <v>144.174162</v>
      </c>
      <c r="D694" s="260">
        <v>99.464212332989334</v>
      </c>
      <c r="E694" s="259">
        <f t="shared" si="43"/>
        <v>99.464212332989334</v>
      </c>
      <c r="F694" s="266"/>
      <c r="G694" s="190" t="str">
        <f t="shared" si="44"/>
        <v/>
      </c>
      <c r="H694" s="261" t="str">
        <f t="shared" si="45"/>
        <v/>
      </c>
    </row>
    <row r="695" spans="1:8">
      <c r="A695" s="257">
        <f t="shared" si="42"/>
        <v>693</v>
      </c>
      <c r="B695" s="258">
        <v>45041</v>
      </c>
      <c r="C695" s="259">
        <v>143.09725399999999</v>
      </c>
      <c r="D695" s="260">
        <v>99.464212332989334</v>
      </c>
      <c r="E695" s="259">
        <f t="shared" si="43"/>
        <v>99.464212332989334</v>
      </c>
      <c r="F695" s="266"/>
      <c r="G695" s="190" t="str">
        <f t="shared" si="44"/>
        <v/>
      </c>
      <c r="H695" s="261" t="str">
        <f t="shared" si="45"/>
        <v/>
      </c>
    </row>
    <row r="696" spans="1:8">
      <c r="A696" s="257">
        <f t="shared" si="42"/>
        <v>694</v>
      </c>
      <c r="B696" s="258">
        <v>45042</v>
      </c>
      <c r="C696" s="259">
        <v>144.25781300000003</v>
      </c>
      <c r="D696" s="260">
        <v>99.464212332989334</v>
      </c>
      <c r="E696" s="259">
        <f t="shared" si="43"/>
        <v>99.464212332989334</v>
      </c>
      <c r="F696" s="266"/>
      <c r="G696" s="190" t="str">
        <f t="shared" si="44"/>
        <v/>
      </c>
      <c r="H696" s="261" t="str">
        <f t="shared" si="45"/>
        <v/>
      </c>
    </row>
    <row r="697" spans="1:8">
      <c r="A697" s="257">
        <f t="shared" si="42"/>
        <v>695</v>
      </c>
      <c r="B697" s="258">
        <v>45043</v>
      </c>
      <c r="C697" s="259">
        <v>124.43835300000001</v>
      </c>
      <c r="D697" s="260">
        <v>99.464212332989334</v>
      </c>
      <c r="E697" s="259">
        <f t="shared" si="43"/>
        <v>99.464212332989334</v>
      </c>
      <c r="F697" s="266"/>
      <c r="G697" s="190" t="str">
        <f t="shared" si="44"/>
        <v/>
      </c>
      <c r="H697" s="261" t="str">
        <f t="shared" si="45"/>
        <v/>
      </c>
    </row>
    <row r="698" spans="1:8">
      <c r="A698" s="257">
        <f t="shared" si="42"/>
        <v>696</v>
      </c>
      <c r="B698" s="258">
        <v>45044</v>
      </c>
      <c r="C698" s="259">
        <v>108.85613499999999</v>
      </c>
      <c r="D698" s="260">
        <v>99.464212332989334</v>
      </c>
      <c r="E698" s="259">
        <f t="shared" si="43"/>
        <v>99.464212332989334</v>
      </c>
      <c r="F698" s="266"/>
      <c r="G698" s="190" t="str">
        <f t="shared" si="44"/>
        <v/>
      </c>
      <c r="H698" s="261" t="str">
        <f t="shared" si="45"/>
        <v/>
      </c>
    </row>
    <row r="699" spans="1:8">
      <c r="A699" s="257">
        <f t="shared" si="42"/>
        <v>697</v>
      </c>
      <c r="B699" s="258">
        <v>45045</v>
      </c>
      <c r="C699" s="259">
        <v>102.190352</v>
      </c>
      <c r="D699" s="260">
        <v>99.464212332989334</v>
      </c>
      <c r="E699" s="259">
        <f t="shared" si="43"/>
        <v>99.464212332989334</v>
      </c>
      <c r="F699" s="266"/>
      <c r="G699" s="190" t="str">
        <f t="shared" si="44"/>
        <v/>
      </c>
      <c r="H699" s="261" t="str">
        <f t="shared" si="45"/>
        <v/>
      </c>
    </row>
    <row r="700" spans="1:8">
      <c r="A700" s="257">
        <f t="shared" si="42"/>
        <v>698</v>
      </c>
      <c r="B700" s="258">
        <v>45046</v>
      </c>
      <c r="C700" s="259">
        <v>108.63788900000002</v>
      </c>
      <c r="D700" s="260">
        <v>99.464212332989334</v>
      </c>
      <c r="E700" s="259">
        <f t="shared" si="43"/>
        <v>99.464212332989334</v>
      </c>
      <c r="F700" s="266"/>
      <c r="G700" s="190" t="str">
        <f t="shared" si="44"/>
        <v/>
      </c>
      <c r="H700" s="261" t="str">
        <f t="shared" si="45"/>
        <v/>
      </c>
    </row>
    <row r="701" spans="1:8">
      <c r="A701" s="257">
        <f t="shared" si="42"/>
        <v>699</v>
      </c>
      <c r="B701" s="258">
        <v>45047</v>
      </c>
      <c r="C701" s="259">
        <v>127.47938600000001</v>
      </c>
      <c r="D701" s="260">
        <v>117.09857749249953</v>
      </c>
      <c r="E701" s="259">
        <f t="shared" si="43"/>
        <v>117.09857749249953</v>
      </c>
      <c r="F701" s="266"/>
      <c r="G701" s="190" t="str">
        <f t="shared" si="44"/>
        <v/>
      </c>
      <c r="H701" s="261" t="str">
        <f t="shared" si="45"/>
        <v/>
      </c>
    </row>
    <row r="702" spans="1:8">
      <c r="A702" s="257">
        <f t="shared" si="42"/>
        <v>700</v>
      </c>
      <c r="B702" s="258">
        <v>45048</v>
      </c>
      <c r="C702" s="259">
        <v>133.610525</v>
      </c>
      <c r="D702" s="260">
        <v>117.09857749249953</v>
      </c>
      <c r="E702" s="259">
        <f t="shared" si="43"/>
        <v>117.09857749249953</v>
      </c>
      <c r="F702" s="266"/>
      <c r="G702" s="190" t="str">
        <f t="shared" si="44"/>
        <v/>
      </c>
      <c r="H702" s="261" t="str">
        <f t="shared" si="45"/>
        <v/>
      </c>
    </row>
    <row r="703" spans="1:8">
      <c r="A703" s="257">
        <f t="shared" si="42"/>
        <v>701</v>
      </c>
      <c r="B703" s="258">
        <v>45049</v>
      </c>
      <c r="C703" s="259">
        <v>124.855521</v>
      </c>
      <c r="D703" s="260">
        <v>117.09857749249953</v>
      </c>
      <c r="E703" s="259">
        <f t="shared" si="43"/>
        <v>117.09857749249953</v>
      </c>
      <c r="F703" s="266"/>
      <c r="G703" s="190" t="str">
        <f t="shared" si="44"/>
        <v/>
      </c>
      <c r="H703" s="261" t="str">
        <f t="shared" si="45"/>
        <v/>
      </c>
    </row>
    <row r="704" spans="1:8">
      <c r="A704" s="257">
        <f t="shared" si="42"/>
        <v>702</v>
      </c>
      <c r="B704" s="258">
        <v>45050</v>
      </c>
      <c r="C704" s="259">
        <v>140.307581</v>
      </c>
      <c r="D704" s="260">
        <v>117.09857749249953</v>
      </c>
      <c r="E704" s="259">
        <f t="shared" si="43"/>
        <v>117.09857749249953</v>
      </c>
      <c r="F704" s="266"/>
      <c r="G704" s="190" t="str">
        <f t="shared" si="44"/>
        <v/>
      </c>
      <c r="H704" s="261" t="str">
        <f t="shared" si="45"/>
        <v/>
      </c>
    </row>
    <row r="705" spans="1:8">
      <c r="A705" s="257">
        <f t="shared" si="42"/>
        <v>703</v>
      </c>
      <c r="B705" s="258">
        <v>45051</v>
      </c>
      <c r="C705" s="259">
        <v>154.87398300000001</v>
      </c>
      <c r="D705" s="260">
        <v>117.09857749249953</v>
      </c>
      <c r="E705" s="259">
        <f t="shared" si="43"/>
        <v>117.09857749249953</v>
      </c>
      <c r="F705" s="266"/>
      <c r="G705" s="190" t="str">
        <f t="shared" si="44"/>
        <v/>
      </c>
      <c r="H705" s="261" t="str">
        <f t="shared" si="45"/>
        <v/>
      </c>
    </row>
    <row r="706" spans="1:8">
      <c r="A706" s="257">
        <f t="shared" si="42"/>
        <v>704</v>
      </c>
      <c r="B706" s="258">
        <v>45052</v>
      </c>
      <c r="C706" s="259">
        <v>142.15795900000001</v>
      </c>
      <c r="D706" s="260">
        <v>117.09857749249953</v>
      </c>
      <c r="E706" s="259">
        <f t="shared" si="43"/>
        <v>117.09857749249953</v>
      </c>
      <c r="F706" s="266"/>
      <c r="G706" s="190" t="str">
        <f t="shared" si="44"/>
        <v/>
      </c>
      <c r="H706" s="261" t="str">
        <f t="shared" si="45"/>
        <v/>
      </c>
    </row>
    <row r="707" spans="1:8">
      <c r="A707" s="257">
        <f t="shared" si="42"/>
        <v>705</v>
      </c>
      <c r="B707" s="258">
        <v>45053</v>
      </c>
      <c r="C707" s="259">
        <v>141.87820600000001</v>
      </c>
      <c r="D707" s="260">
        <v>117.09857749249953</v>
      </c>
      <c r="E707" s="259">
        <f t="shared" si="43"/>
        <v>117.09857749249953</v>
      </c>
      <c r="F707" s="266"/>
      <c r="G707" s="190" t="str">
        <f t="shared" si="44"/>
        <v/>
      </c>
      <c r="H707" s="261" t="str">
        <f t="shared" si="45"/>
        <v/>
      </c>
    </row>
    <row r="708" spans="1:8">
      <c r="A708" s="257">
        <f t="shared" ref="A708:A761" si="46">+A707+1</f>
        <v>706</v>
      </c>
      <c r="B708" s="258">
        <v>45054</v>
      </c>
      <c r="C708" s="259">
        <v>140.53255900000002</v>
      </c>
      <c r="D708" s="260">
        <v>117.09857749249953</v>
      </c>
      <c r="E708" s="259">
        <f t="shared" ref="E708:E761" si="47">IF(C708&gt;D708,D708,C708)</f>
        <v>117.09857749249953</v>
      </c>
      <c r="F708" s="266"/>
      <c r="G708" s="190" t="str">
        <f t="shared" ref="G708:G762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61" t="str">
        <f t="shared" ref="H708:H762" si="49">IF(DAY($B708)=15,TEXT(D708,"#,0"),"")</f>
        <v/>
      </c>
    </row>
    <row r="709" spans="1:8">
      <c r="A709" s="257">
        <f t="shared" si="46"/>
        <v>707</v>
      </c>
      <c r="B709" s="258">
        <v>45055</v>
      </c>
      <c r="C709" s="259">
        <v>138.10477799999998</v>
      </c>
      <c r="D709" s="260">
        <v>117.09857749249953</v>
      </c>
      <c r="E709" s="259">
        <f t="shared" si="47"/>
        <v>117.09857749249953</v>
      </c>
      <c r="F709" s="266"/>
      <c r="G709" s="190" t="str">
        <f t="shared" si="48"/>
        <v/>
      </c>
      <c r="H709" s="261" t="str">
        <f t="shared" si="49"/>
        <v/>
      </c>
    </row>
    <row r="710" spans="1:8">
      <c r="A710" s="257">
        <f t="shared" si="46"/>
        <v>708</v>
      </c>
      <c r="B710" s="258">
        <v>45056</v>
      </c>
      <c r="C710" s="259">
        <v>154.20006799999999</v>
      </c>
      <c r="D710" s="260">
        <v>117.09857749249953</v>
      </c>
      <c r="E710" s="259">
        <f t="shared" si="47"/>
        <v>117.09857749249953</v>
      </c>
      <c r="F710" s="266"/>
      <c r="G710" s="190" t="str">
        <f t="shared" si="48"/>
        <v/>
      </c>
      <c r="H710" s="261" t="str">
        <f t="shared" si="49"/>
        <v/>
      </c>
    </row>
    <row r="711" spans="1:8">
      <c r="A711" s="257">
        <f t="shared" si="46"/>
        <v>709</v>
      </c>
      <c r="B711" s="258">
        <v>45057</v>
      </c>
      <c r="C711" s="259">
        <v>146.82861199999999</v>
      </c>
      <c r="D711" s="260">
        <v>117.09857749249953</v>
      </c>
      <c r="E711" s="259">
        <f t="shared" si="47"/>
        <v>117.09857749249953</v>
      </c>
      <c r="F711" s="266"/>
      <c r="G711" s="190" t="str">
        <f t="shared" si="48"/>
        <v/>
      </c>
      <c r="H711" s="261" t="str">
        <f t="shared" si="49"/>
        <v/>
      </c>
    </row>
    <row r="712" spans="1:8">
      <c r="A712" s="257">
        <f t="shared" si="46"/>
        <v>710</v>
      </c>
      <c r="B712" s="258">
        <v>45058</v>
      </c>
      <c r="C712" s="259">
        <v>135.922584</v>
      </c>
      <c r="D712" s="260">
        <v>117.09857749249953</v>
      </c>
      <c r="E712" s="259">
        <f t="shared" si="47"/>
        <v>117.09857749249953</v>
      </c>
      <c r="F712" s="266"/>
      <c r="G712" s="190" t="str">
        <f t="shared" si="48"/>
        <v/>
      </c>
      <c r="H712" s="261" t="str">
        <f t="shared" si="49"/>
        <v/>
      </c>
    </row>
    <row r="713" spans="1:8">
      <c r="A713" s="257">
        <f t="shared" si="46"/>
        <v>711</v>
      </c>
      <c r="B713" s="258">
        <v>45059</v>
      </c>
      <c r="C713" s="259">
        <v>133.91090499999999</v>
      </c>
      <c r="D713" s="260">
        <v>117.09857749249953</v>
      </c>
      <c r="E713" s="259">
        <f t="shared" si="47"/>
        <v>117.09857749249953</v>
      </c>
      <c r="F713" s="266"/>
      <c r="G713" s="190" t="str">
        <f t="shared" si="48"/>
        <v/>
      </c>
      <c r="H713" s="261" t="str">
        <f t="shared" si="49"/>
        <v/>
      </c>
    </row>
    <row r="714" spans="1:8">
      <c r="A714" s="257">
        <f t="shared" si="46"/>
        <v>712</v>
      </c>
      <c r="B714" s="258">
        <v>45060</v>
      </c>
      <c r="C714" s="259">
        <v>122.044005</v>
      </c>
      <c r="D714" s="260">
        <v>117.09857749249953</v>
      </c>
      <c r="E714" s="259">
        <f t="shared" si="47"/>
        <v>117.09857749249953</v>
      </c>
      <c r="F714" s="266"/>
      <c r="G714" s="190" t="str">
        <f t="shared" si="48"/>
        <v/>
      </c>
      <c r="H714" s="261" t="str">
        <f t="shared" si="49"/>
        <v/>
      </c>
    </row>
    <row r="715" spans="1:8">
      <c r="A715" s="257">
        <f t="shared" si="46"/>
        <v>713</v>
      </c>
      <c r="B715" s="258">
        <v>45061</v>
      </c>
      <c r="C715" s="259">
        <v>144.16546</v>
      </c>
      <c r="D715" s="260">
        <v>117.09857749249953</v>
      </c>
      <c r="E715" s="259">
        <f t="shared" si="47"/>
        <v>117.09857749249953</v>
      </c>
      <c r="F715" s="266"/>
      <c r="G715" s="190" t="str">
        <f t="shared" si="48"/>
        <v>M</v>
      </c>
      <c r="H715" s="261" t="str">
        <f t="shared" si="49"/>
        <v>117,1</v>
      </c>
    </row>
    <row r="716" spans="1:8">
      <c r="A716" s="257">
        <f t="shared" si="46"/>
        <v>714</v>
      </c>
      <c r="B716" s="258">
        <v>45062</v>
      </c>
      <c r="C716" s="259">
        <v>150.398169</v>
      </c>
      <c r="D716" s="260">
        <v>117.09857749249953</v>
      </c>
      <c r="E716" s="259">
        <f t="shared" si="47"/>
        <v>117.09857749249953</v>
      </c>
      <c r="F716" s="266"/>
      <c r="G716" s="190" t="str">
        <f t="shared" si="48"/>
        <v/>
      </c>
      <c r="H716" s="261" t="str">
        <f t="shared" si="49"/>
        <v/>
      </c>
    </row>
    <row r="717" spans="1:8">
      <c r="A717" s="257">
        <f t="shared" si="46"/>
        <v>715</v>
      </c>
      <c r="B717" s="258">
        <v>45063</v>
      </c>
      <c r="C717" s="259">
        <v>121.464118</v>
      </c>
      <c r="D717" s="260">
        <v>117.09857749249953</v>
      </c>
      <c r="E717" s="259">
        <f t="shared" si="47"/>
        <v>117.09857749249953</v>
      </c>
      <c r="F717" s="266"/>
      <c r="G717" s="190" t="str">
        <f t="shared" si="48"/>
        <v/>
      </c>
      <c r="H717" s="261" t="str">
        <f t="shared" si="49"/>
        <v/>
      </c>
    </row>
    <row r="718" spans="1:8">
      <c r="A718" s="257">
        <f t="shared" si="46"/>
        <v>716</v>
      </c>
      <c r="B718" s="258">
        <v>45064</v>
      </c>
      <c r="C718" s="259">
        <v>125.940472</v>
      </c>
      <c r="D718" s="260">
        <v>117.09857749249953</v>
      </c>
      <c r="E718" s="259">
        <f t="shared" si="47"/>
        <v>117.09857749249953</v>
      </c>
      <c r="F718" s="266"/>
      <c r="G718" s="190" t="str">
        <f t="shared" si="48"/>
        <v/>
      </c>
      <c r="H718" s="261" t="str">
        <f t="shared" si="49"/>
        <v/>
      </c>
    </row>
    <row r="719" spans="1:8">
      <c r="A719" s="257">
        <f t="shared" si="46"/>
        <v>717</v>
      </c>
      <c r="B719" s="258">
        <v>45065</v>
      </c>
      <c r="C719" s="259">
        <v>127.084039</v>
      </c>
      <c r="D719" s="260">
        <v>117.09857749249953</v>
      </c>
      <c r="E719" s="259">
        <f t="shared" si="47"/>
        <v>117.09857749249953</v>
      </c>
      <c r="F719" s="266"/>
      <c r="G719" s="190" t="str">
        <f t="shared" si="48"/>
        <v/>
      </c>
      <c r="H719" s="261" t="str">
        <f t="shared" si="49"/>
        <v/>
      </c>
    </row>
    <row r="720" spans="1:8">
      <c r="A720" s="257">
        <f t="shared" si="46"/>
        <v>718</v>
      </c>
      <c r="B720" s="258">
        <v>45066</v>
      </c>
      <c r="C720" s="259">
        <v>109.32945699999999</v>
      </c>
      <c r="D720" s="260">
        <v>117.09857749249953</v>
      </c>
      <c r="E720" s="259">
        <f t="shared" si="47"/>
        <v>109.32945699999999</v>
      </c>
      <c r="F720" s="266"/>
      <c r="G720" s="190" t="str">
        <f t="shared" si="48"/>
        <v/>
      </c>
      <c r="H720" s="261" t="str">
        <f t="shared" si="49"/>
        <v/>
      </c>
    </row>
    <row r="721" spans="1:8">
      <c r="A721" s="257">
        <f t="shared" si="46"/>
        <v>719</v>
      </c>
      <c r="B721" s="258">
        <v>45067</v>
      </c>
      <c r="C721" s="259">
        <v>100.22902499999999</v>
      </c>
      <c r="D721" s="260">
        <v>117.09857749249953</v>
      </c>
      <c r="E721" s="259">
        <f t="shared" si="47"/>
        <v>100.22902499999999</v>
      </c>
      <c r="F721" s="266"/>
      <c r="G721" s="190" t="str">
        <f t="shared" si="48"/>
        <v/>
      </c>
      <c r="H721" s="261" t="str">
        <f t="shared" si="49"/>
        <v/>
      </c>
    </row>
    <row r="722" spans="1:8">
      <c r="A722" s="257">
        <f t="shared" si="46"/>
        <v>720</v>
      </c>
      <c r="B722" s="258">
        <v>45068</v>
      </c>
      <c r="C722" s="259">
        <v>76.653807999999998</v>
      </c>
      <c r="D722" s="260">
        <v>117.09857749249953</v>
      </c>
      <c r="E722" s="259">
        <f t="shared" si="47"/>
        <v>76.653807999999998</v>
      </c>
      <c r="F722" s="266"/>
      <c r="G722" s="190" t="str">
        <f t="shared" si="48"/>
        <v/>
      </c>
      <c r="H722" s="261" t="str">
        <f t="shared" si="49"/>
        <v/>
      </c>
    </row>
    <row r="723" spans="1:8">
      <c r="A723" s="257">
        <f t="shared" si="46"/>
        <v>721</v>
      </c>
      <c r="B723" s="258">
        <v>45069</v>
      </c>
      <c r="C723" s="259">
        <v>76.804731000000004</v>
      </c>
      <c r="D723" s="260">
        <v>117.09857749249953</v>
      </c>
      <c r="E723" s="259">
        <f t="shared" si="47"/>
        <v>76.804731000000004</v>
      </c>
      <c r="F723" s="266"/>
      <c r="G723" s="190" t="str">
        <f t="shared" si="48"/>
        <v/>
      </c>
      <c r="H723" s="261" t="str">
        <f t="shared" si="49"/>
        <v/>
      </c>
    </row>
    <row r="724" spans="1:8">
      <c r="A724" s="257">
        <f t="shared" si="46"/>
        <v>722</v>
      </c>
      <c r="B724" s="258">
        <v>45070</v>
      </c>
      <c r="C724" s="259">
        <v>111.70799599999999</v>
      </c>
      <c r="D724" s="260">
        <v>117.09857749249953</v>
      </c>
      <c r="E724" s="259">
        <f t="shared" si="47"/>
        <v>111.70799599999999</v>
      </c>
      <c r="F724" s="266"/>
      <c r="G724" s="190" t="str">
        <f t="shared" si="48"/>
        <v/>
      </c>
      <c r="H724" s="261" t="str">
        <f t="shared" si="49"/>
        <v/>
      </c>
    </row>
    <row r="725" spans="1:8">
      <c r="A725" s="257">
        <f t="shared" si="46"/>
        <v>723</v>
      </c>
      <c r="B725" s="258">
        <v>45071</v>
      </c>
      <c r="C725" s="259">
        <v>122.61239999999999</v>
      </c>
      <c r="D725" s="260">
        <v>117.09857749249953</v>
      </c>
      <c r="E725" s="259">
        <f t="shared" si="47"/>
        <v>117.09857749249953</v>
      </c>
      <c r="F725" s="266"/>
      <c r="G725" s="190" t="str">
        <f t="shared" si="48"/>
        <v/>
      </c>
      <c r="H725" s="261" t="str">
        <f t="shared" si="49"/>
        <v/>
      </c>
    </row>
    <row r="726" spans="1:8">
      <c r="A726" s="257">
        <f t="shared" si="46"/>
        <v>724</v>
      </c>
      <c r="B726" s="258">
        <v>45072</v>
      </c>
      <c r="C726" s="259">
        <v>92.940759</v>
      </c>
      <c r="D726" s="260">
        <v>117.09857749249953</v>
      </c>
      <c r="E726" s="259">
        <f t="shared" si="47"/>
        <v>92.940759</v>
      </c>
      <c r="F726" s="266"/>
      <c r="G726" s="190" t="str">
        <f t="shared" si="48"/>
        <v/>
      </c>
      <c r="H726" s="261" t="str">
        <f t="shared" si="49"/>
        <v/>
      </c>
    </row>
    <row r="727" spans="1:8">
      <c r="A727" s="257">
        <f t="shared" si="46"/>
        <v>725</v>
      </c>
      <c r="B727" s="258">
        <v>45073</v>
      </c>
      <c r="C727" s="259">
        <v>72.473664999999997</v>
      </c>
      <c r="D727" s="260">
        <v>117.09857749249953</v>
      </c>
      <c r="E727" s="259">
        <f t="shared" si="47"/>
        <v>72.473664999999997</v>
      </c>
      <c r="F727" s="266"/>
      <c r="G727" s="190" t="str">
        <f t="shared" si="48"/>
        <v/>
      </c>
      <c r="H727" s="261" t="str">
        <f t="shared" si="49"/>
        <v/>
      </c>
    </row>
    <row r="728" spans="1:8">
      <c r="A728" s="257">
        <f t="shared" si="46"/>
        <v>726</v>
      </c>
      <c r="B728" s="258">
        <v>45074</v>
      </c>
      <c r="C728" s="259">
        <v>84.805543999999998</v>
      </c>
      <c r="D728" s="260">
        <v>117.09857749249953</v>
      </c>
      <c r="E728" s="259">
        <f t="shared" si="47"/>
        <v>84.805543999999998</v>
      </c>
      <c r="F728" s="266"/>
      <c r="G728" s="190" t="str">
        <f t="shared" si="48"/>
        <v/>
      </c>
      <c r="H728" s="261" t="str">
        <f t="shared" si="49"/>
        <v/>
      </c>
    </row>
    <row r="729" spans="1:8">
      <c r="A729" s="257">
        <f t="shared" si="46"/>
        <v>727</v>
      </c>
      <c r="B729" s="258">
        <v>45075</v>
      </c>
      <c r="C729" s="259">
        <v>104.93646700000001</v>
      </c>
      <c r="D729" s="260">
        <v>117.09857749249953</v>
      </c>
      <c r="E729" s="259">
        <f t="shared" si="47"/>
        <v>104.93646700000001</v>
      </c>
      <c r="F729" s="266"/>
      <c r="G729" s="190" t="str">
        <f t="shared" si="48"/>
        <v/>
      </c>
      <c r="H729" s="261" t="str">
        <f t="shared" si="49"/>
        <v/>
      </c>
    </row>
    <row r="730" spans="1:8">
      <c r="A730" s="257">
        <f t="shared" si="46"/>
        <v>728</v>
      </c>
      <c r="B730" s="258">
        <v>45076</v>
      </c>
      <c r="C730" s="259">
        <v>105.623833</v>
      </c>
      <c r="D730" s="260">
        <v>117.09857749249953</v>
      </c>
      <c r="E730" s="259">
        <f t="shared" si="47"/>
        <v>105.623833</v>
      </c>
      <c r="F730" s="266"/>
      <c r="G730" s="190" t="str">
        <f t="shared" si="48"/>
        <v/>
      </c>
      <c r="H730" s="261" t="str">
        <f t="shared" si="49"/>
        <v/>
      </c>
    </row>
    <row r="731" spans="1:8">
      <c r="A731" s="257">
        <f t="shared" si="46"/>
        <v>729</v>
      </c>
      <c r="B731" s="258">
        <v>45077</v>
      </c>
      <c r="C731" s="259">
        <v>128.61628899999999</v>
      </c>
      <c r="D731" s="260">
        <v>117.09857749249953</v>
      </c>
      <c r="E731" s="259">
        <f t="shared" si="47"/>
        <v>117.09857749249953</v>
      </c>
      <c r="F731" s="266"/>
      <c r="G731" s="190" t="str">
        <f t="shared" si="48"/>
        <v/>
      </c>
      <c r="H731" s="261" t="str">
        <f t="shared" si="49"/>
        <v/>
      </c>
    </row>
    <row r="732" spans="1:8">
      <c r="A732" s="257">
        <f t="shared" si="46"/>
        <v>730</v>
      </c>
      <c r="B732" s="258">
        <v>45078</v>
      </c>
      <c r="C732" s="259">
        <v>98.365379000000004</v>
      </c>
      <c r="D732" s="260">
        <v>121.97820394629561</v>
      </c>
      <c r="E732" s="259">
        <f t="shared" si="47"/>
        <v>98.365379000000004</v>
      </c>
      <c r="F732" s="266"/>
      <c r="G732" s="190" t="str">
        <f t="shared" si="48"/>
        <v/>
      </c>
      <c r="H732" s="261" t="str">
        <f t="shared" si="49"/>
        <v/>
      </c>
    </row>
    <row r="733" spans="1:8">
      <c r="A733" s="257">
        <f t="shared" si="46"/>
        <v>731</v>
      </c>
      <c r="B733" s="258">
        <v>45079</v>
      </c>
      <c r="C733" s="259">
        <v>103.15539299999999</v>
      </c>
      <c r="D733" s="260">
        <v>121.97820394629561</v>
      </c>
      <c r="E733" s="259">
        <f t="shared" si="47"/>
        <v>103.15539299999999</v>
      </c>
      <c r="F733" s="266"/>
      <c r="G733" s="190" t="str">
        <f t="shared" si="48"/>
        <v/>
      </c>
      <c r="H733" s="261" t="str">
        <f t="shared" si="49"/>
        <v/>
      </c>
    </row>
    <row r="734" spans="1:8">
      <c r="A734" s="257">
        <f t="shared" si="46"/>
        <v>732</v>
      </c>
      <c r="B734" s="258">
        <v>45080</v>
      </c>
      <c r="C734" s="259">
        <v>120.382323</v>
      </c>
      <c r="D734" s="260">
        <v>121.97820394629561</v>
      </c>
      <c r="E734" s="259">
        <f t="shared" si="47"/>
        <v>120.382323</v>
      </c>
      <c r="F734" s="266"/>
      <c r="G734" s="190" t="str">
        <f t="shared" si="48"/>
        <v/>
      </c>
      <c r="H734" s="261" t="str">
        <f t="shared" si="49"/>
        <v/>
      </c>
    </row>
    <row r="735" spans="1:8">
      <c r="A735" s="257">
        <f t="shared" si="46"/>
        <v>733</v>
      </c>
      <c r="B735" s="258">
        <v>45081</v>
      </c>
      <c r="C735" s="259">
        <v>125.09799000000001</v>
      </c>
      <c r="D735" s="260">
        <v>121.97820394629561</v>
      </c>
      <c r="E735" s="259">
        <f t="shared" si="47"/>
        <v>121.97820394629561</v>
      </c>
      <c r="F735" s="266"/>
      <c r="G735" s="190" t="str">
        <f t="shared" si="48"/>
        <v/>
      </c>
      <c r="H735" s="261" t="str">
        <f t="shared" si="49"/>
        <v/>
      </c>
    </row>
    <row r="736" spans="1:8">
      <c r="A736" s="257">
        <f t="shared" si="46"/>
        <v>734</v>
      </c>
      <c r="B736" s="258">
        <v>45082</v>
      </c>
      <c r="C736" s="259">
        <v>127.70667200000001</v>
      </c>
      <c r="D736" s="260">
        <v>121.97820394629561</v>
      </c>
      <c r="E736" s="259">
        <f t="shared" si="47"/>
        <v>121.97820394629561</v>
      </c>
      <c r="F736" s="266"/>
      <c r="G736" s="190" t="str">
        <f t="shared" si="48"/>
        <v/>
      </c>
      <c r="H736" s="261" t="str">
        <f t="shared" si="49"/>
        <v/>
      </c>
    </row>
    <row r="737" spans="1:8">
      <c r="A737" s="257">
        <f t="shared" si="46"/>
        <v>735</v>
      </c>
      <c r="B737" s="258">
        <v>45083</v>
      </c>
      <c r="C737" s="259">
        <v>141.10968299999999</v>
      </c>
      <c r="D737" s="260">
        <v>121.97820394629561</v>
      </c>
      <c r="E737" s="259">
        <f t="shared" si="47"/>
        <v>121.97820394629561</v>
      </c>
      <c r="F737" s="266"/>
      <c r="G737" s="190" t="str">
        <f t="shared" si="48"/>
        <v/>
      </c>
      <c r="H737" s="261" t="str">
        <f t="shared" si="49"/>
        <v/>
      </c>
    </row>
    <row r="738" spans="1:8">
      <c r="A738" s="257">
        <f t="shared" si="46"/>
        <v>736</v>
      </c>
      <c r="B738" s="258">
        <v>45084</v>
      </c>
      <c r="C738" s="259">
        <v>59.511673000000002</v>
      </c>
      <c r="D738" s="260">
        <v>121.97820394629561</v>
      </c>
      <c r="E738" s="259">
        <f t="shared" si="47"/>
        <v>59.511673000000002</v>
      </c>
      <c r="F738" s="266"/>
      <c r="G738" s="190" t="str">
        <f t="shared" si="48"/>
        <v/>
      </c>
      <c r="H738" s="261" t="str">
        <f t="shared" si="49"/>
        <v/>
      </c>
    </row>
    <row r="739" spans="1:8">
      <c r="A739" s="257">
        <f t="shared" si="46"/>
        <v>737</v>
      </c>
      <c r="B739" s="258">
        <v>45085</v>
      </c>
      <c r="C739" s="259">
        <v>65.61743700000001</v>
      </c>
      <c r="D739" s="260">
        <v>121.97820394629561</v>
      </c>
      <c r="E739" s="259">
        <f t="shared" si="47"/>
        <v>65.61743700000001</v>
      </c>
      <c r="F739" s="266"/>
      <c r="G739" s="190" t="str">
        <f t="shared" si="48"/>
        <v/>
      </c>
      <c r="H739" s="261" t="str">
        <f t="shared" si="49"/>
        <v/>
      </c>
    </row>
    <row r="740" spans="1:8">
      <c r="A740" s="257">
        <f t="shared" si="46"/>
        <v>738</v>
      </c>
      <c r="B740" s="258">
        <v>45086</v>
      </c>
      <c r="C740" s="259">
        <v>119.062271</v>
      </c>
      <c r="D740" s="260">
        <v>121.97820394629561</v>
      </c>
      <c r="E740" s="259">
        <f t="shared" si="47"/>
        <v>119.062271</v>
      </c>
      <c r="F740" s="266"/>
      <c r="G740" s="190" t="str">
        <f t="shared" si="48"/>
        <v/>
      </c>
      <c r="H740" s="261" t="str">
        <f t="shared" si="49"/>
        <v/>
      </c>
    </row>
    <row r="741" spans="1:8">
      <c r="A741" s="257">
        <f t="shared" si="46"/>
        <v>739</v>
      </c>
      <c r="B741" s="258">
        <v>45087</v>
      </c>
      <c r="C741" s="259">
        <v>133.24676500000001</v>
      </c>
      <c r="D741" s="260">
        <v>121.97820394629561</v>
      </c>
      <c r="E741" s="259">
        <f t="shared" si="47"/>
        <v>121.97820394629561</v>
      </c>
      <c r="F741" s="266"/>
      <c r="G741" s="190" t="str">
        <f t="shared" si="48"/>
        <v/>
      </c>
      <c r="H741" s="261" t="str">
        <f t="shared" si="49"/>
        <v/>
      </c>
    </row>
    <row r="742" spans="1:8">
      <c r="A742" s="257">
        <f t="shared" si="46"/>
        <v>740</v>
      </c>
      <c r="B742" s="258">
        <v>45088</v>
      </c>
      <c r="C742" s="259">
        <v>129.74678900000001</v>
      </c>
      <c r="D742" s="260">
        <v>121.97820394629561</v>
      </c>
      <c r="E742" s="259">
        <f t="shared" si="47"/>
        <v>121.97820394629561</v>
      </c>
      <c r="F742" s="266"/>
      <c r="G742" s="190" t="str">
        <f t="shared" si="48"/>
        <v/>
      </c>
      <c r="H742" s="261" t="str">
        <f t="shared" si="49"/>
        <v/>
      </c>
    </row>
    <row r="743" spans="1:8">
      <c r="A743" s="257">
        <f t="shared" si="46"/>
        <v>741</v>
      </c>
      <c r="B743" s="258">
        <v>45089</v>
      </c>
      <c r="C743" s="259">
        <v>123.42019499999999</v>
      </c>
      <c r="D743" s="260">
        <v>121.97820394629561</v>
      </c>
      <c r="E743" s="259">
        <f t="shared" si="47"/>
        <v>121.97820394629561</v>
      </c>
      <c r="F743" s="266"/>
      <c r="G743" s="190" t="str">
        <f t="shared" si="48"/>
        <v/>
      </c>
      <c r="H743" s="261" t="str">
        <f t="shared" si="49"/>
        <v/>
      </c>
    </row>
    <row r="744" spans="1:8">
      <c r="A744" s="257">
        <f t="shared" si="46"/>
        <v>742</v>
      </c>
      <c r="B744" s="258">
        <v>45090</v>
      </c>
      <c r="C744" s="259">
        <v>124.512028</v>
      </c>
      <c r="D744" s="260">
        <v>121.97820394629561</v>
      </c>
      <c r="E744" s="259">
        <f t="shared" si="47"/>
        <v>121.97820394629561</v>
      </c>
      <c r="F744" s="266"/>
      <c r="G744" s="190" t="str">
        <f t="shared" si="48"/>
        <v/>
      </c>
      <c r="H744" s="261" t="str">
        <f t="shared" si="49"/>
        <v/>
      </c>
    </row>
    <row r="745" spans="1:8">
      <c r="A745" s="257">
        <f t="shared" si="46"/>
        <v>743</v>
      </c>
      <c r="B745" s="258">
        <v>45091</v>
      </c>
      <c r="C745" s="259">
        <v>148.154303</v>
      </c>
      <c r="D745" s="260">
        <v>121.97820394629561</v>
      </c>
      <c r="E745" s="259">
        <f t="shared" si="47"/>
        <v>121.97820394629561</v>
      </c>
      <c r="F745" s="266"/>
      <c r="G745" s="190" t="str">
        <f t="shared" si="48"/>
        <v/>
      </c>
      <c r="H745" s="261" t="str">
        <f t="shared" si="49"/>
        <v/>
      </c>
    </row>
    <row r="746" spans="1:8">
      <c r="A746" s="257">
        <f t="shared" si="46"/>
        <v>744</v>
      </c>
      <c r="B746" s="258">
        <v>45092</v>
      </c>
      <c r="C746" s="259">
        <v>157.83444399999999</v>
      </c>
      <c r="D746" s="260">
        <v>121.97820394629561</v>
      </c>
      <c r="E746" s="259">
        <f t="shared" si="47"/>
        <v>121.97820394629561</v>
      </c>
      <c r="F746" s="266"/>
      <c r="G746" s="190" t="str">
        <f t="shared" si="48"/>
        <v>J</v>
      </c>
      <c r="H746" s="261" t="str">
        <f t="shared" si="49"/>
        <v>122,0</v>
      </c>
    </row>
    <row r="747" spans="1:8">
      <c r="A747" s="257">
        <f t="shared" si="46"/>
        <v>745</v>
      </c>
      <c r="B747" s="258">
        <v>45093</v>
      </c>
      <c r="C747" s="259">
        <v>152.48125400000001</v>
      </c>
      <c r="D747" s="260">
        <v>121.97820394629561</v>
      </c>
      <c r="E747" s="259">
        <f t="shared" si="47"/>
        <v>121.97820394629561</v>
      </c>
      <c r="F747" s="266"/>
      <c r="G747" s="190" t="str">
        <f t="shared" si="48"/>
        <v/>
      </c>
      <c r="H747" s="261" t="str">
        <f t="shared" si="49"/>
        <v/>
      </c>
    </row>
    <row r="748" spans="1:8">
      <c r="A748" s="257">
        <f t="shared" si="46"/>
        <v>746</v>
      </c>
      <c r="B748" s="258">
        <v>45094</v>
      </c>
      <c r="C748" s="259">
        <v>141.67329800000002</v>
      </c>
      <c r="D748" s="260">
        <v>121.97820394629561</v>
      </c>
      <c r="E748" s="259">
        <f t="shared" si="47"/>
        <v>121.97820394629561</v>
      </c>
      <c r="F748" s="266"/>
      <c r="G748" s="190" t="str">
        <f t="shared" si="48"/>
        <v/>
      </c>
      <c r="H748" s="261" t="str">
        <f t="shared" si="49"/>
        <v/>
      </c>
    </row>
    <row r="749" spans="1:8">
      <c r="A749" s="257">
        <f t="shared" si="46"/>
        <v>747</v>
      </c>
      <c r="B749" s="258">
        <v>45095</v>
      </c>
      <c r="C749" s="259">
        <v>112.988043</v>
      </c>
      <c r="D749" s="260">
        <v>121.97820394629561</v>
      </c>
      <c r="E749" s="259">
        <f t="shared" si="47"/>
        <v>112.988043</v>
      </c>
      <c r="F749" s="266"/>
      <c r="G749" s="190" t="str">
        <f t="shared" si="48"/>
        <v/>
      </c>
      <c r="H749" s="261" t="str">
        <f t="shared" si="49"/>
        <v/>
      </c>
    </row>
    <row r="750" spans="1:8">
      <c r="A750" s="257">
        <f t="shared" si="46"/>
        <v>748</v>
      </c>
      <c r="B750" s="258">
        <v>45096</v>
      </c>
      <c r="C750" s="259">
        <v>117.22874499999999</v>
      </c>
      <c r="D750" s="260">
        <v>121.97820394629561</v>
      </c>
      <c r="E750" s="259">
        <f t="shared" si="47"/>
        <v>117.22874499999999</v>
      </c>
      <c r="F750" s="266"/>
      <c r="G750" s="190" t="str">
        <f t="shared" si="48"/>
        <v/>
      </c>
      <c r="H750" s="261" t="str">
        <f t="shared" si="49"/>
        <v/>
      </c>
    </row>
    <row r="751" spans="1:8">
      <c r="A751" s="257">
        <f t="shared" si="46"/>
        <v>749</v>
      </c>
      <c r="B751" s="258">
        <v>45097</v>
      </c>
      <c r="C751" s="259">
        <v>119.208596</v>
      </c>
      <c r="D751" s="260">
        <v>121.97820394629561</v>
      </c>
      <c r="E751" s="259">
        <f t="shared" si="47"/>
        <v>119.208596</v>
      </c>
      <c r="F751" s="266"/>
      <c r="G751" s="190" t="str">
        <f t="shared" si="48"/>
        <v/>
      </c>
      <c r="H751" s="261" t="str">
        <f t="shared" si="49"/>
        <v/>
      </c>
    </row>
    <row r="752" spans="1:8">
      <c r="A752" s="257">
        <f t="shared" si="46"/>
        <v>750</v>
      </c>
      <c r="B752" s="258">
        <v>45098</v>
      </c>
      <c r="C752" s="259">
        <v>99.419123000000013</v>
      </c>
      <c r="D752" s="260">
        <v>121.97820394629561</v>
      </c>
      <c r="E752" s="259">
        <f t="shared" si="47"/>
        <v>99.419123000000013</v>
      </c>
      <c r="F752" s="266"/>
      <c r="G752" s="190" t="str">
        <f t="shared" si="48"/>
        <v/>
      </c>
      <c r="H752" s="261" t="str">
        <f t="shared" si="49"/>
        <v/>
      </c>
    </row>
    <row r="753" spans="1:8">
      <c r="A753" s="257">
        <f t="shared" si="46"/>
        <v>751</v>
      </c>
      <c r="B753" s="258">
        <v>45099</v>
      </c>
      <c r="C753" s="259">
        <v>155.46682899999999</v>
      </c>
      <c r="D753" s="260">
        <v>121.97820394629561</v>
      </c>
      <c r="E753" s="259">
        <f t="shared" si="47"/>
        <v>121.97820394629561</v>
      </c>
      <c r="F753" s="266"/>
      <c r="G753" s="190" t="str">
        <f t="shared" si="48"/>
        <v/>
      </c>
      <c r="H753" s="261" t="str">
        <f t="shared" si="49"/>
        <v/>
      </c>
    </row>
    <row r="754" spans="1:8">
      <c r="A754" s="257">
        <f t="shared" si="46"/>
        <v>752</v>
      </c>
      <c r="B754" s="258">
        <v>45100</v>
      </c>
      <c r="C754" s="259">
        <v>151.62657300000001</v>
      </c>
      <c r="D754" s="260">
        <v>121.97820394629561</v>
      </c>
      <c r="E754" s="259">
        <f t="shared" si="47"/>
        <v>121.97820394629561</v>
      </c>
      <c r="F754" s="266"/>
      <c r="G754" s="190" t="str">
        <f t="shared" si="48"/>
        <v/>
      </c>
      <c r="H754" s="261" t="str">
        <f t="shared" si="49"/>
        <v/>
      </c>
    </row>
    <row r="755" spans="1:8">
      <c r="A755" s="257">
        <f t="shared" si="46"/>
        <v>753</v>
      </c>
      <c r="B755" s="258">
        <v>45101</v>
      </c>
      <c r="C755" s="259">
        <v>147.56983399999999</v>
      </c>
      <c r="D755" s="260">
        <v>121.97820394629561</v>
      </c>
      <c r="E755" s="259">
        <f t="shared" si="47"/>
        <v>121.97820394629561</v>
      </c>
      <c r="F755" s="266"/>
      <c r="G755" s="190" t="str">
        <f t="shared" si="48"/>
        <v/>
      </c>
      <c r="H755" s="261" t="str">
        <f t="shared" si="49"/>
        <v/>
      </c>
    </row>
    <row r="756" spans="1:8">
      <c r="A756" s="257">
        <f t="shared" si="46"/>
        <v>754</v>
      </c>
      <c r="B756" s="258">
        <v>45102</v>
      </c>
      <c r="C756" s="259">
        <v>134.49714799999998</v>
      </c>
      <c r="D756" s="260">
        <v>121.97820394629561</v>
      </c>
      <c r="E756" s="259">
        <f t="shared" si="47"/>
        <v>121.97820394629561</v>
      </c>
      <c r="F756" s="266"/>
      <c r="G756" s="190" t="str">
        <f t="shared" si="48"/>
        <v/>
      </c>
      <c r="H756" s="261" t="str">
        <f t="shared" si="49"/>
        <v/>
      </c>
    </row>
    <row r="757" spans="1:8">
      <c r="A757" s="257">
        <f t="shared" si="46"/>
        <v>755</v>
      </c>
      <c r="B757" s="258">
        <v>45103</v>
      </c>
      <c r="C757" s="259">
        <v>147.68632699999998</v>
      </c>
      <c r="D757" s="260">
        <v>121.97820394629561</v>
      </c>
      <c r="E757" s="259">
        <f t="shared" si="47"/>
        <v>121.97820394629561</v>
      </c>
      <c r="F757" s="266"/>
      <c r="G757" s="190" t="str">
        <f t="shared" si="48"/>
        <v/>
      </c>
      <c r="H757" s="261" t="str">
        <f t="shared" si="49"/>
        <v/>
      </c>
    </row>
    <row r="758" spans="1:8">
      <c r="A758" s="257">
        <f t="shared" si="46"/>
        <v>756</v>
      </c>
      <c r="B758" s="258">
        <v>45104</v>
      </c>
      <c r="C758" s="259">
        <v>137.098422</v>
      </c>
      <c r="D758" s="260">
        <v>121.97820394629561</v>
      </c>
      <c r="E758" s="259">
        <f t="shared" si="47"/>
        <v>121.97820394629561</v>
      </c>
      <c r="F758" s="266"/>
      <c r="G758" s="190" t="str">
        <f t="shared" si="48"/>
        <v/>
      </c>
      <c r="H758" s="261" t="str">
        <f t="shared" si="49"/>
        <v/>
      </c>
    </row>
    <row r="759" spans="1:8">
      <c r="A759" s="257">
        <f t="shared" si="46"/>
        <v>757</v>
      </c>
      <c r="B759" s="258">
        <v>45105</v>
      </c>
      <c r="C759" s="259">
        <v>136.951155</v>
      </c>
      <c r="D759" s="260">
        <v>121.97820394629561</v>
      </c>
      <c r="E759" s="259">
        <f t="shared" si="47"/>
        <v>121.97820394629561</v>
      </c>
      <c r="F759" s="266"/>
      <c r="G759" s="190" t="str">
        <f t="shared" si="48"/>
        <v/>
      </c>
      <c r="H759" s="261" t="str">
        <f t="shared" si="49"/>
        <v/>
      </c>
    </row>
    <row r="760" spans="1:8">
      <c r="A760" s="257">
        <f t="shared" si="46"/>
        <v>758</v>
      </c>
      <c r="B760" s="258">
        <v>45106</v>
      </c>
      <c r="C760" s="259">
        <v>143.84562400000002</v>
      </c>
      <c r="D760" s="260">
        <v>121.97820394629561</v>
      </c>
      <c r="E760" s="259">
        <f t="shared" si="47"/>
        <v>121.97820394629561</v>
      </c>
      <c r="F760" s="266"/>
      <c r="G760" s="190" t="str">
        <f t="shared" si="48"/>
        <v/>
      </c>
      <c r="H760" s="261" t="str">
        <f t="shared" si="49"/>
        <v/>
      </c>
    </row>
    <row r="761" spans="1:8">
      <c r="A761" s="257">
        <f t="shared" si="46"/>
        <v>759</v>
      </c>
      <c r="B761" s="258">
        <v>45107</v>
      </c>
      <c r="C761" s="259">
        <v>154.14133800000002</v>
      </c>
      <c r="D761" s="260">
        <v>121.97820394629561</v>
      </c>
      <c r="E761" s="259">
        <f t="shared" si="47"/>
        <v>121.97820394629561</v>
      </c>
      <c r="F761" s="266"/>
      <c r="G761" s="190" t="str">
        <f t="shared" si="48"/>
        <v/>
      </c>
      <c r="H761" s="261" t="str">
        <f t="shared" si="49"/>
        <v/>
      </c>
    </row>
    <row r="762" spans="1:8">
      <c r="B762" s="258"/>
      <c r="C762" s="259"/>
      <c r="D762" s="260"/>
      <c r="E762" s="259"/>
      <c r="F762" s="266"/>
      <c r="G762" s="190" t="str">
        <f t="shared" si="48"/>
        <v/>
      </c>
      <c r="H762" s="261" t="str">
        <f t="shared" si="49"/>
        <v/>
      </c>
    </row>
    <row r="763" spans="1:8">
      <c r="B763" s="258"/>
    </row>
    <row r="764" spans="1:8">
      <c r="B764" s="258"/>
    </row>
    <row r="765" spans="1:8">
      <c r="B765" s="258"/>
    </row>
    <row r="766" spans="1:8">
      <c r="B766" s="258"/>
    </row>
    <row r="767" spans="1:8">
      <c r="B767" s="258"/>
    </row>
    <row r="768" spans="1:8">
      <c r="B768" s="258"/>
    </row>
    <row r="769" spans="2:2">
      <c r="B769" s="258"/>
    </row>
    <row r="770" spans="2:2">
      <c r="B770" s="258"/>
    </row>
    <row r="771" spans="2:2">
      <c r="B771" s="258"/>
    </row>
    <row r="772" spans="2:2">
      <c r="B772" s="258"/>
    </row>
    <row r="773" spans="2:2">
      <c r="B773" s="258"/>
    </row>
    <row r="774" spans="2:2">
      <c r="B774" s="258"/>
    </row>
    <row r="775" spans="2:2">
      <c r="B775" s="258"/>
    </row>
    <row r="776" spans="2:2">
      <c r="B776" s="258"/>
    </row>
    <row r="777" spans="2:2">
      <c r="B777" s="258"/>
    </row>
    <row r="778" spans="2:2">
      <c r="B778" s="258"/>
    </row>
    <row r="779" spans="2:2">
      <c r="B779" s="258"/>
    </row>
    <row r="780" spans="2:2">
      <c r="B780" s="258"/>
    </row>
    <row r="781" spans="2:2">
      <c r="B781" s="258"/>
    </row>
    <row r="782" spans="2:2">
      <c r="B782" s="258"/>
    </row>
    <row r="783" spans="2:2">
      <c r="B783" s="258"/>
    </row>
    <row r="784" spans="2:2">
      <c r="B784" s="258"/>
    </row>
    <row r="785" spans="2:2">
      <c r="B785" s="258"/>
    </row>
    <row r="786" spans="2:2">
      <c r="B786" s="258"/>
    </row>
    <row r="787" spans="2:2">
      <c r="B787" s="258"/>
    </row>
    <row r="788" spans="2:2">
      <c r="B788" s="258"/>
    </row>
    <row r="789" spans="2:2">
      <c r="B789" s="258"/>
    </row>
    <row r="790" spans="2:2">
      <c r="B790" s="258"/>
    </row>
    <row r="791" spans="2:2">
      <c r="B791" s="258"/>
    </row>
    <row r="792" spans="2:2">
      <c r="B792" s="258"/>
    </row>
    <row r="793" spans="2:2">
      <c r="B793" s="258"/>
    </row>
    <row r="794" spans="2:2">
      <c r="B794" s="258"/>
    </row>
    <row r="795" spans="2:2">
      <c r="B795" s="258"/>
    </row>
    <row r="796" spans="2:2">
      <c r="B796" s="258"/>
    </row>
    <row r="797" spans="2:2">
      <c r="B797" s="258"/>
    </row>
    <row r="798" spans="2:2">
      <c r="B798" s="258"/>
    </row>
    <row r="799" spans="2:2">
      <c r="B799" s="258"/>
    </row>
    <row r="800" spans="2:2">
      <c r="B800" s="258"/>
    </row>
    <row r="801" spans="2:2">
      <c r="B801" s="258"/>
    </row>
    <row r="802" spans="2:2">
      <c r="B802" s="258"/>
    </row>
    <row r="803" spans="2:2">
      <c r="B803" s="258"/>
    </row>
    <row r="804" spans="2:2">
      <c r="B804" s="258"/>
    </row>
    <row r="805" spans="2:2">
      <c r="B805" s="258"/>
    </row>
    <row r="806" spans="2:2">
      <c r="B806" s="2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A2" sqref="A2:B2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Junio 2023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5" t="s">
        <v>63</v>
      </c>
      <c r="D7" s="12"/>
      <c r="E7" s="13"/>
      <c r="F7" s="306" t="str">
        <f>K3</f>
        <v>Junio 2023</v>
      </c>
      <c r="G7" s="307"/>
      <c r="H7" s="308" t="s">
        <v>64</v>
      </c>
      <c r="I7" s="308"/>
      <c r="J7" s="308" t="s">
        <v>71</v>
      </c>
      <c r="K7" s="308"/>
      <c r="L7" s="9"/>
    </row>
    <row r="8" spans="1:19" ht="12.75" customHeight="1">
      <c r="A8" s="7"/>
      <c r="B8" s="8"/>
      <c r="C8" s="305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1913.854111422</v>
      </c>
      <c r="G9" s="89">
        <f>VLOOKUP("Hidráulica",Dat_01!$A$8:$J$29,4,FALSE)*100</f>
        <v>60.472931019999997</v>
      </c>
      <c r="H9" s="88">
        <f>VLOOKUP("Hidráulica",Dat_01!$A$8:$J$29,5,FALSE)/1000</f>
        <v>13198.853960201999</v>
      </c>
      <c r="I9" s="89">
        <f>VLOOKUP("Hidráulica",Dat_01!$A$8:$J$29,7,FALSE)*100</f>
        <v>32.5986057</v>
      </c>
      <c r="J9" s="88">
        <f>VLOOKUP("Hidráulica",Dat_01!$A$8:$J$29,8,FALSE)/1000</f>
        <v>21148.438963809</v>
      </c>
      <c r="K9" s="89">
        <f>VLOOKUP("Hidráulica",Dat_01!$A$8:$J$29,10,FALSE)*100</f>
        <v>4.6881761500000003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3017.7578039999999</v>
      </c>
      <c r="G10" s="89">
        <f>VLOOKUP("Eólica",Dat_01!$A$8:$J$29,4,FALSE)*100</f>
        <v>-17.335927949999999</v>
      </c>
      <c r="H10" s="88">
        <f>VLOOKUP("Eólica",Dat_01!$A$8:$J$29,5,FALSE)/1000</f>
        <v>31657.984609000003</v>
      </c>
      <c r="I10" s="89">
        <f>VLOOKUP("Eólica",Dat_01!$A$8:$J$29,7,FALSE)*100</f>
        <v>4.9909500800000002</v>
      </c>
      <c r="J10" s="88">
        <f>VLOOKUP("Eólica",Dat_01!$A$8:$J$29,8,FALSE)/1000</f>
        <v>61324.61333</v>
      </c>
      <c r="K10" s="89">
        <f>VLOOKUP("Eólica",Dat_01!$A$8:$J$29,10,FALSE)*100</f>
        <v>5.0367104899999999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3777.7819950000003</v>
      </c>
      <c r="G11" s="89">
        <f>VLOOKUP("Solar fotovoltaica",Dat_01!$A$8:$J$29,4,FALSE)*100</f>
        <v>19.410646629999999</v>
      </c>
      <c r="H11" s="88">
        <f>VLOOKUP("Solar fotovoltaica",Dat_01!$A$8:$J$29,5,FALSE)/1000</f>
        <v>18086.860969000001</v>
      </c>
      <c r="I11" s="89">
        <f>VLOOKUP("Solar fotovoltaica",Dat_01!$A$8:$J$29,7,FALSE)*100</f>
        <v>32.995556950000001</v>
      </c>
      <c r="J11" s="88">
        <f>VLOOKUP("Solar fotovoltaica",Dat_01!$A$8:$J$29,8,FALSE)/1000</f>
        <v>31806.158057999997</v>
      </c>
      <c r="K11" s="89">
        <f>VLOOKUP("Solar fotovoltaica",Dat_01!$A$8:$J$29,10,FALSE)*100</f>
        <v>30.022245689999998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541.9039570000001</v>
      </c>
      <c r="G12" s="89">
        <f>VLOOKUP("Solar térmica",Dat_01!$A$8:$J$29,4,FALSE)*100</f>
        <v>1.4387557</v>
      </c>
      <c r="H12" s="88">
        <f>VLOOKUP("Solar térmica",Dat_01!$A$8:$J$29,5,FALSE)/1000</f>
        <v>2376.152427</v>
      </c>
      <c r="I12" s="89">
        <f>VLOOKUP("Solar térmica",Dat_01!$A$8:$J$29,7,FALSE)*100</f>
        <v>14.901957380000001</v>
      </c>
      <c r="J12" s="88">
        <f>VLOOKUP("Solar térmica",Dat_01!$A$8:$J$29,8,FALSE)/1000</f>
        <v>4431.3627059999999</v>
      </c>
      <c r="K12" s="89">
        <f>VLOOKUP("Solar térmica",Dat_01!$A$8:$J$29,10,FALSE)*100</f>
        <v>-3.8735347199999999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150</v>
      </c>
      <c r="F13" s="88">
        <f>VLOOKUP("Otras renovables",Dat_01!$A$8:$J$29,2,FALSE)/1000</f>
        <v>320.73298299999999</v>
      </c>
      <c r="G13" s="89">
        <f>VLOOKUP("Otras renovables",Dat_01!$A$8:$J$29,4,FALSE)*100</f>
        <v>-22.728530969999998</v>
      </c>
      <c r="H13" s="88">
        <f>VLOOKUP("Otras renovables",Dat_01!$A$8:$J$29,5,FALSE)/1000</f>
        <v>1882.7988339999999</v>
      </c>
      <c r="I13" s="89">
        <f>VLOOKUP("Otras renovables",Dat_01!$A$8:$J$29,7,FALSE)*100</f>
        <v>-23.625822760000002</v>
      </c>
      <c r="J13" s="88">
        <f>VLOOKUP("Otras renovables",Dat_01!$A$8:$J$29,8,FALSE)/1000</f>
        <v>4063.7825619999999</v>
      </c>
      <c r="K13" s="89">
        <f>VLOOKUP("Otras renovables",Dat_01!$A$8:$J$29,10,FALSE)*100</f>
        <v>-17.46367785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65.0187995</v>
      </c>
      <c r="G14" s="89">
        <f>VLOOKUP("Residuos renovables",Dat_01!$A$8:$J$29,4,FALSE)*100</f>
        <v>2.8495254500000002</v>
      </c>
      <c r="H14" s="88">
        <f>VLOOKUP("Residuos renovables",Dat_01!$A$8:$J$29,5,FALSE)/1000</f>
        <v>328.666877</v>
      </c>
      <c r="I14" s="89">
        <f>VLOOKUP("Residuos renovables",Dat_01!$A$8:$J$29,7,FALSE)*100</f>
        <v>-18.51175362</v>
      </c>
      <c r="J14" s="88">
        <f>VLOOKUP("Residuos renovables",Dat_01!$A$8:$J$29,8,FALSE)/1000</f>
        <v>664.13547699999992</v>
      </c>
      <c r="K14" s="89">
        <f>VLOOKUP("Residuos renovables",Dat_01!$A$8:$J$29,10,FALSE)*100</f>
        <v>-16.726818649999998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148</v>
      </c>
      <c r="F15" s="91">
        <f>SUM(F9:F14)</f>
        <v>9637.0496499220008</v>
      </c>
      <c r="G15" s="92">
        <f>((SUM(Dat_01!B8,Dat_01!B14:B17,Dat_01!B19)/SUM(Dat_01!C8,Dat_01!C14:C17,Dat_01!C19))-1)*100</f>
        <v>6.8473098036506252</v>
      </c>
      <c r="H15" s="91">
        <f>SUM(H9:H14)</f>
        <v>67531.317676202001</v>
      </c>
      <c r="I15" s="92">
        <f>((SUM(Dat_01!E8,Dat_01!E14:E17,Dat_01!E19)/SUM(Dat_01!F8,Dat_01!F14:F17,Dat_01!F19))-1)*100</f>
        <v>15.156278012717639</v>
      </c>
      <c r="J15" s="91">
        <f>SUM(J9:J14)</f>
        <v>123438.491096809</v>
      </c>
      <c r="K15" s="92">
        <f>((SUM(Dat_01!H8,Dat_01!H14:H17,Dat_01!H19)/SUM(Dat_01!I8,Dat_01!I14:I17,Dat_01!I19))-1)*100</f>
        <v>8.8728962010698567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152</v>
      </c>
      <c r="F16" s="88">
        <f>VLOOKUP("Turbinación bombeo",Dat_01!$A$8:$J$29,2,FALSE)/1000</f>
        <v>288.841625986</v>
      </c>
      <c r="G16" s="89">
        <f>VLOOKUP("Turbinación bombeo",Dat_01!$A$8:$J$29,4,FALSE)*100</f>
        <v>6.4598659399999994</v>
      </c>
      <c r="H16" s="88">
        <f>VLOOKUP("Turbinación bombeo",Dat_01!$A$8:$J$29,5,FALSE)/1000</f>
        <v>2726.7436914700002</v>
      </c>
      <c r="I16" s="89">
        <f>VLOOKUP("Turbinación bombeo",Dat_01!$A$8:$J$29,7,FALSE)*100</f>
        <v>62.05429358</v>
      </c>
      <c r="J16" s="88">
        <f>VLOOKUP("Turbinación bombeo",Dat_01!$A$8:$J$29,8,FALSE)/1000</f>
        <v>4820.3083737730003</v>
      </c>
      <c r="K16" s="89">
        <f>VLOOKUP("Turbinación bombeo",Dat_01!$A$8:$J$29,10,FALSE)*100</f>
        <v>73.316245229999993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4008.7212100000002</v>
      </c>
      <c r="G17" s="89">
        <f>VLOOKUP("Nuclear",Dat_01!$A$8:$J$29,4,FALSE)*100</f>
        <v>-10.107440560000001</v>
      </c>
      <c r="H17" s="88">
        <f>VLOOKUP("Nuclear",Dat_01!$A$8:$J$29,5,FALSE)/1000</f>
        <v>27104.755583000002</v>
      </c>
      <c r="I17" s="89">
        <f>VLOOKUP("Nuclear",Dat_01!$A$8:$J$29,7,FALSE)*100</f>
        <v>-1.5328636099999999</v>
      </c>
      <c r="J17" s="88">
        <f>VLOOKUP("Nuclear",Dat_01!$A$8:$J$29,8,FALSE)/1000</f>
        <v>55561.664073</v>
      </c>
      <c r="K17" s="89">
        <f>VLOOKUP("Nuclear",Dat_01!$A$8:$J$29,10,FALSE)*100</f>
        <v>1.1657086999999999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154</v>
      </c>
      <c r="F18" s="88">
        <f>VLOOKUP("Ciclo combinado",Dat_01!$A$8:$J$29,2,FALSE)/1000</f>
        <v>4052.7473439999999</v>
      </c>
      <c r="G18" s="89">
        <f>VLOOKUP("Ciclo combinado",Dat_01!$A$8:$J$29,4,FALSE)*100</f>
        <v>-30.458031810000001</v>
      </c>
      <c r="H18" s="88">
        <f>VLOOKUP("Ciclo combinado",Dat_01!$A$8:$J$29,5,FALSE)/1000</f>
        <v>17883.918414</v>
      </c>
      <c r="I18" s="89">
        <f>VLOOKUP("Ciclo combinado",Dat_01!$A$8:$J$29,7,FALSE)*100</f>
        <v>-25.587678289999999</v>
      </c>
      <c r="J18" s="88">
        <f>VLOOKUP("Ciclo combinado",Dat_01!$A$8:$J$29,8,FALSE)/1000</f>
        <v>54412.182741999997</v>
      </c>
      <c r="K18" s="89">
        <f>VLOOKUP("Ciclo combinado",Dat_01!$A$8:$J$29,10,FALSE)*100</f>
        <v>11.762685019999999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297.64954599999999</v>
      </c>
      <c r="G19" s="89">
        <f>VLOOKUP("Carbón",Dat_01!$A$8:$J$29,4,FALSE)*100</f>
        <v>-62.974054280000004</v>
      </c>
      <c r="H19" s="88">
        <f>VLOOKUP("Carbón",Dat_01!$A$8:$J$29,5,FALSE)/1000</f>
        <v>1928.7202790000001</v>
      </c>
      <c r="I19" s="89">
        <f>VLOOKUP("Carbón",Dat_01!$A$8:$J$29,7,FALSE)*100</f>
        <v>-51.894856479999994</v>
      </c>
      <c r="J19" s="88">
        <f>VLOOKUP("Carbón",Dat_01!$A$8:$J$29,8,FALSE)/1000</f>
        <v>5605.7368759999999</v>
      </c>
      <c r="K19" s="89">
        <f>VLOOKUP("Carbón",Dat_01!$A$8:$J$29,10,FALSE)*100</f>
        <v>-19.159370710000001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65.0187995</v>
      </c>
      <c r="D20" s="12"/>
      <c r="E20" s="87" t="s">
        <v>9</v>
      </c>
      <c r="F20" s="88">
        <f>VLOOKUP("Cogeneración",Dat_01!$A$8:$J$29,2,FALSE)/1000</f>
        <v>1682.0394839999999</v>
      </c>
      <c r="G20" s="89">
        <f>VLOOKUP("Cogeneración",Dat_01!$A$8:$J$29,4,FALSE)*100</f>
        <v>14.709860710000001</v>
      </c>
      <c r="H20" s="88">
        <f>VLOOKUP("Cogeneración",Dat_01!$A$8:$J$29,5,FALSE)/1000</f>
        <v>9596.6699470000003</v>
      </c>
      <c r="I20" s="89">
        <f>VLOOKUP("Cogeneración",Dat_01!$A$8:$J$29,7,FALSE)*100</f>
        <v>-16.673677699999999</v>
      </c>
      <c r="J20" s="88">
        <f>VLOOKUP("Cogeneración",Dat_01!$A$8:$J$29,8,FALSE)/1000</f>
        <v>15807.551348999999</v>
      </c>
      <c r="K20" s="89">
        <f>VLOOKUP("Cogeneración",Dat_01!$A$8:$J$29,10,FALSE)*100</f>
        <v>-35.500765699999995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106.8605245</v>
      </c>
      <c r="G21" s="89">
        <f>VLOOKUP("Residuos no renovables",Dat_01!$A$8:$J$29,4,FALSE)*100</f>
        <v>-24.841335270000002</v>
      </c>
      <c r="H21" s="88">
        <f>VLOOKUP("Residuos no renovables",Dat_01!$A$8:$J$29,5,FALSE)/1000</f>
        <v>556.32812000000001</v>
      </c>
      <c r="I21" s="89">
        <f>VLOOKUP("Residuos no renovables",Dat_01!$A$8:$J$29,7,FALSE)*100</f>
        <v>-40.570560709999995</v>
      </c>
      <c r="J21" s="88">
        <f>VLOOKUP("Residuos no renovables",Dat_01!$A$8:$J$29,8,FALSE)/1000</f>
        <v>1381.2651129999999</v>
      </c>
      <c r="K21" s="89">
        <f>VLOOKUP("Residuos no renovables",Dat_01!$A$8:$J$29,10,FALSE)*100</f>
        <v>-31.361599869999999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149</v>
      </c>
      <c r="F22" s="91">
        <f>SUM(F16:F21)</f>
        <v>10436.859734485999</v>
      </c>
      <c r="G22" s="92">
        <f>((SUM(Dat_01!B9:B13,Dat_01!B18,Dat_01!B20)/SUM(Dat_01!C9:C13,Dat_01!C18,Dat_01!C20))-1)*100</f>
        <v>-19.536735279209672</v>
      </c>
      <c r="H22" s="91">
        <f>SUM(H16:H21)</f>
        <v>59797.136034470001</v>
      </c>
      <c r="I22" s="92">
        <f>((SUM(Dat_01!E9:E13,Dat_01!E18,Dat_01!E20)/SUM(Dat_01!F9:F13,Dat_01!F18,Dat_01!F20))-1)*100</f>
        <v>-14.214400606362343</v>
      </c>
      <c r="J22" s="91">
        <f>SUM(J16:J21)</f>
        <v>137588.708526773</v>
      </c>
      <c r="K22" s="92">
        <f>((SUM(Dat_01!H9:H13,Dat_01!H18,Dat_01!H20)/SUM(Dat_01!I9:I13,Dat_01!I18,Dat_01!I20))-1)*100</f>
        <v>-1.6119699497086581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-414.94602199999997</v>
      </c>
      <c r="G23" s="89">
        <f>VLOOKUP("Consumo de bombeo",Dat_01!$A$8:$J$29,4,FALSE)*100</f>
        <v>-11.30711112</v>
      </c>
      <c r="H23" s="88">
        <f>VLOOKUP("Consumo de bombeo",Dat_01!$A$8:$J$29,5,FALSE)/1000</f>
        <v>-4315.5661855629996</v>
      </c>
      <c r="I23" s="89">
        <f>VLOOKUP("Consumo de bombeo",Dat_01!$A$8:$J$29,7,FALSE)*100</f>
        <v>54.165855090000001</v>
      </c>
      <c r="J23" s="88">
        <f>VLOOKUP("Consumo de bombeo",Dat_01!$A$8:$J$29,8,FALSE)/1000</f>
        <v>-7611.5812515730004</v>
      </c>
      <c r="K23" s="89">
        <f>VLOOKUP("Consumo de bombeo",Dat_01!$A$8:$J$29,10,FALSE)*100</f>
        <v>69.413752529999996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-124.35013400000001</v>
      </c>
      <c r="G24" s="89">
        <f>VLOOKUP("Enlace Península-Baleares",Dat_01!$A$8:$J$29,4,FALSE)*100</f>
        <v>253.01606264999998</v>
      </c>
      <c r="H24" s="88">
        <f>VLOOKUP("Enlace Península-Baleares",Dat_01!$A$8:$J$29,5,FALSE)/1000</f>
        <v>-637.02466500000003</v>
      </c>
      <c r="I24" s="89">
        <f>VLOOKUP("Enlace Península-Baleares",Dat_01!$A$8:$J$29,7,FALSE)*100</f>
        <v>234.81039883</v>
      </c>
      <c r="J24" s="88">
        <f>VLOOKUP("Enlace Península-Baleares",Dat_01!$A$8:$J$29,8,FALSE)/1000</f>
        <v>-1049.494068</v>
      </c>
      <c r="K24" s="89">
        <f>VLOOKUP("Enlace Península-Baleares",Dat_01!$A$8:$J$29,10,FALSE)*100</f>
        <v>154.24264894999999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-1071.1094189999999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-26.572444350000001</v>
      </c>
      <c r="H25" s="94">
        <f>VLOOKUP("Saldos intercambios internacionales",Dat_01!$A$8:$J$29,5,FALSE)/1000</f>
        <v>-9559.443107000001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38.79159095</v>
      </c>
      <c r="J25" s="94">
        <f>VLOOKUP("Saldos intercambios internacionales",Dat_01!$A$8:$J$29,8,FALSE)/1000</f>
        <v>-22473.508478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187.50988257</v>
      </c>
      <c r="L25" s="19"/>
      <c r="M25" s="171"/>
      <c r="N25" s="171"/>
      <c r="O25" s="172"/>
      <c r="P25" s="171"/>
      <c r="Q25" s="172"/>
      <c r="R25" s="171"/>
      <c r="S25" s="172"/>
    </row>
    <row r="26" spans="1:19" ht="16.149999999999999" customHeight="1">
      <c r="E26" s="96" t="s">
        <v>13</v>
      </c>
      <c r="F26" s="97">
        <f>VLOOKUP("Demanda transporte (b.c.)",Dat_01!$A$8:$J$29,2,FALSE)/1000</f>
        <v>18463.503809408001</v>
      </c>
      <c r="G26" s="98">
        <f>VLOOKUP("Demanda transporte (b.c.)",Dat_01!$A$8:$J$29,4,FALSE)*100</f>
        <v>-7.8144040100000005</v>
      </c>
      <c r="H26" s="97">
        <f>VLOOKUP("Demanda transporte (b.c.)",Dat_01!$A$8:$J$29,5,FALSE)/1000</f>
        <v>112816.41975210901</v>
      </c>
      <c r="I26" s="98">
        <f>VLOOKUP("Demanda transporte (b.c.)",Dat_01!$A$8:$J$29,7,FALSE)*100</f>
        <v>-4.7732342900000004</v>
      </c>
      <c r="J26" s="97">
        <f>VLOOKUP("Demanda transporte (b.c.)",Dat_01!$A$8:$J$29,8,FALSE)/1000</f>
        <v>229892.61582500898</v>
      </c>
      <c r="K26" s="98">
        <f>VLOOKUP("Demanda transporte (b.c.)",Dat_01!$A$8:$J$29,10,FALSE)*100</f>
        <v>-4.4102270800000003</v>
      </c>
      <c r="L26" s="19"/>
    </row>
    <row r="27" spans="1:19" ht="16.350000000000001" customHeight="1">
      <c r="E27" s="302" t="s">
        <v>83</v>
      </c>
      <c r="F27" s="303"/>
      <c r="G27" s="303"/>
      <c r="H27" s="303"/>
      <c r="I27" s="303"/>
      <c r="J27" s="303"/>
      <c r="K27" s="303"/>
      <c r="L27" s="16"/>
      <c r="M27" s="300"/>
      <c r="N27" s="300"/>
      <c r="O27" s="300"/>
      <c r="P27" s="300"/>
      <c r="Q27" s="300"/>
      <c r="R27" s="300"/>
      <c r="S27" s="300"/>
    </row>
    <row r="28" spans="1:19" ht="34.5" customHeight="1">
      <c r="E28" s="301" t="s">
        <v>173</v>
      </c>
      <c r="F28" s="304"/>
      <c r="G28" s="304"/>
      <c r="H28" s="304"/>
      <c r="I28" s="304"/>
      <c r="J28" s="304"/>
      <c r="K28" s="304"/>
      <c r="L28" s="16"/>
      <c r="M28" s="265"/>
      <c r="N28" s="265"/>
      <c r="O28" s="265"/>
      <c r="P28" s="265"/>
      <c r="Q28" s="265"/>
      <c r="R28" s="265"/>
      <c r="S28" s="265"/>
    </row>
    <row r="29" spans="1:19" ht="12.75" customHeight="1">
      <c r="E29" s="300" t="s">
        <v>54</v>
      </c>
      <c r="F29" s="300"/>
      <c r="G29" s="300"/>
      <c r="H29" s="300"/>
      <c r="I29" s="300"/>
      <c r="J29" s="300"/>
      <c r="K29" s="300"/>
      <c r="L29" s="16"/>
    </row>
    <row r="30" spans="1:19" ht="12.75" customHeight="1">
      <c r="E30" s="300" t="s">
        <v>72</v>
      </c>
      <c r="F30" s="300"/>
      <c r="G30" s="300"/>
      <c r="H30" s="300"/>
      <c r="I30" s="300"/>
      <c r="J30" s="300"/>
      <c r="K30" s="300"/>
      <c r="L30" s="16"/>
    </row>
    <row r="31" spans="1:19" ht="12.75" customHeight="1">
      <c r="E31" s="300" t="s">
        <v>151</v>
      </c>
      <c r="F31" s="300"/>
      <c r="G31" s="300"/>
      <c r="H31" s="300"/>
      <c r="I31" s="300"/>
      <c r="J31" s="300"/>
      <c r="K31" s="300"/>
      <c r="L31" s="16"/>
    </row>
    <row r="32" spans="1:19" ht="12.75" customHeight="1">
      <c r="E32" s="301" t="s">
        <v>153</v>
      </c>
      <c r="F32" s="301"/>
      <c r="G32" s="301"/>
      <c r="H32" s="301"/>
      <c r="I32" s="301"/>
      <c r="J32" s="301"/>
      <c r="K32" s="301"/>
      <c r="L32" s="16"/>
    </row>
    <row r="33" spans="5:12" ht="12.75" customHeight="1">
      <c r="E33" s="300" t="s">
        <v>155</v>
      </c>
      <c r="F33" s="300"/>
      <c r="G33" s="300"/>
      <c r="H33" s="300"/>
      <c r="I33" s="300"/>
      <c r="J33" s="300"/>
      <c r="K33" s="300"/>
      <c r="L33" s="16"/>
    </row>
    <row r="34" spans="5:12" ht="15" customHeight="1">
      <c r="E34" s="301" t="s">
        <v>74</v>
      </c>
      <c r="F34" s="301"/>
      <c r="G34" s="301"/>
      <c r="H34" s="301"/>
      <c r="I34" s="301"/>
      <c r="J34" s="301"/>
      <c r="K34" s="301"/>
    </row>
    <row r="35" spans="5:12" ht="24" customHeight="1">
      <c r="E35" s="301" t="s">
        <v>79</v>
      </c>
      <c r="F35" s="301"/>
      <c r="G35" s="301"/>
      <c r="H35" s="301"/>
      <c r="I35" s="301"/>
      <c r="J35" s="301"/>
      <c r="K35" s="301"/>
    </row>
    <row r="36" spans="5:12">
      <c r="F36" s="247"/>
      <c r="G36" s="247"/>
      <c r="H36" s="247"/>
      <c r="I36" s="247"/>
      <c r="J36" s="247"/>
      <c r="K36" s="247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0" t="s">
        <v>1</v>
      </c>
    </row>
    <row r="3" spans="2:7" s="26" customFormat="1" ht="15" customHeight="1">
      <c r="E3" s="101" t="str">
        <f>Indice!E3</f>
        <v>Junio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09" t="s">
        <v>58</v>
      </c>
      <c r="D7" s="32"/>
      <c r="E7" s="39"/>
    </row>
    <row r="8" spans="2:7" s="29" customFormat="1" ht="12.75" customHeight="1">
      <c r="B8" s="28"/>
      <c r="C8" s="309"/>
      <c r="D8" s="32"/>
      <c r="E8" s="39"/>
      <c r="F8" s="33"/>
    </row>
    <row r="9" spans="2:7" s="29" customFormat="1" ht="12.75" customHeight="1">
      <c r="B9" s="28"/>
      <c r="C9" s="254"/>
      <c r="D9" s="32"/>
      <c r="E9" s="39"/>
      <c r="F9" s="235"/>
      <c r="G9" s="236"/>
    </row>
    <row r="10" spans="2:7" s="29" customFormat="1" ht="12.75" customHeight="1">
      <c r="B10" s="28"/>
      <c r="C10" s="126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9" t="s">
        <v>60</v>
      </c>
      <c r="E23" s="41"/>
    </row>
    <row r="24" spans="2:6" ht="12.75" customHeight="1">
      <c r="C24" s="309"/>
      <c r="E24" s="37"/>
    </row>
    <row r="25" spans="2:6" ht="12.75" customHeight="1">
      <c r="C25" s="309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Junio 2023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0" t="s">
        <v>73</v>
      </c>
      <c r="D7" s="32"/>
      <c r="E7" s="39"/>
      <c r="F7" s="32"/>
    </row>
    <row r="8" spans="2:7" s="29" customFormat="1" ht="12.75" customHeight="1">
      <c r="B8" s="28"/>
      <c r="C8" s="310"/>
      <c r="D8" s="32"/>
      <c r="E8" s="39"/>
      <c r="F8" s="32"/>
    </row>
    <row r="9" spans="2:7" s="29" customFormat="1" ht="12.75" customHeight="1">
      <c r="B9" s="28"/>
      <c r="C9" s="310"/>
      <c r="D9" s="32"/>
      <c r="E9" s="39"/>
      <c r="F9" s="32"/>
    </row>
    <row r="10" spans="2:7" s="29" customFormat="1" ht="12.75" customHeight="1">
      <c r="B10" s="28"/>
      <c r="C10" s="310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5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zoomScaleNormal="100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Junio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0" t="s">
        <v>62</v>
      </c>
      <c r="E7" s="4"/>
    </row>
    <row r="8" spans="3:25">
      <c r="C8" s="310"/>
      <c r="E8" s="4"/>
    </row>
    <row r="9" spans="3:25">
      <c r="C9" s="31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zoomScaleNormal="100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Junio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0" t="s">
        <v>176</v>
      </c>
      <c r="E7" s="4"/>
    </row>
    <row r="8" spans="3:25">
      <c r="C8" s="310"/>
      <c r="E8" s="4"/>
    </row>
    <row r="9" spans="3:25">
      <c r="C9" s="310"/>
      <c r="E9" s="4"/>
    </row>
    <row r="10" spans="3:25">
      <c r="C10" s="310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Junio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0" t="s">
        <v>55</v>
      </c>
      <c r="E7" s="4"/>
    </row>
    <row r="8" spans="3:25">
      <c r="C8" s="310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7" t="s">
        <v>173</v>
      </c>
      <c r="F26" s="268"/>
      <c r="G26" s="268"/>
      <c r="H26" s="268"/>
      <c r="I26" s="268"/>
      <c r="J26" s="268"/>
      <c r="K26" s="268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/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Junio 2023</v>
      </c>
    </row>
    <row r="4" spans="3:25" ht="19.899999999999999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0" t="s">
        <v>61</v>
      </c>
      <c r="E7" s="4"/>
    </row>
    <row r="8" spans="3:25">
      <c r="C8" s="310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7" t="s">
        <v>173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a808b56-9519-4f3c-a07e-328060d9d6d3"/>
    <ds:schemaRef ds:uri="http://www.w3.org/XML/1998/namespace"/>
    <ds:schemaRef ds:uri="http://schemas.microsoft.com/office/2006/documentManagement/types"/>
    <ds:schemaRef ds:uri="fdc812d0-7ad8-4a82-9195-c1c1a874533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</vt:i4>
      </vt:variant>
    </vt:vector>
  </HeadingPairs>
  <TitlesOfParts>
    <vt:vector size="26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2023-07-14T07:55:16Z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